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845" windowWidth="14805" windowHeight="6270" firstSheet="1" activeTab="1"/>
  </bookViews>
  <sheets>
    <sheet name="1.Дох" sheetId="15" state="hidden" r:id="rId1"/>
    <sheet name="6.ВС" sheetId="1" r:id="rId2"/>
    <sheet name="8.ПС" sheetId="2" state="hidden" r:id="rId3"/>
    <sheet name="11.Ист" sheetId="13" state="hidden" r:id="rId4"/>
  </sheets>
  <externalReferences>
    <externalReference r:id="rId5"/>
  </externalReferences>
  <definedNames>
    <definedName name="_xlnm.Print_Titles" localSheetId="0">'1.Дох'!$6:$6</definedName>
    <definedName name="_xlnm.Print_Titles" localSheetId="1">'6.ВС'!$A:$U,'6.ВС'!$5:$5</definedName>
    <definedName name="_xlnm.Print_Titles" localSheetId="2">'8.ПС'!$5:$5</definedName>
  </definedNames>
  <calcPr calcId="145621"/>
</workbook>
</file>

<file path=xl/calcChain.xml><?xml version="1.0" encoding="utf-8"?>
<calcChain xmlns="http://schemas.openxmlformats.org/spreadsheetml/2006/main">
  <c r="E165" i="15" l="1"/>
  <c r="G165" i="15" s="1"/>
  <c r="E164" i="15"/>
  <c r="G164" i="15" s="1"/>
  <c r="F163" i="15"/>
  <c r="D163" i="15"/>
  <c r="C163" i="15"/>
  <c r="C162" i="15"/>
  <c r="G161" i="15"/>
  <c r="E161" i="15"/>
  <c r="F160" i="15"/>
  <c r="E160" i="15"/>
  <c r="G160" i="15" s="1"/>
  <c r="D160" i="15"/>
  <c r="C160" i="15"/>
  <c r="E159" i="15"/>
  <c r="G159" i="15" s="1"/>
  <c r="F158" i="15"/>
  <c r="D158" i="15"/>
  <c r="D153" i="15" s="1"/>
  <c r="C158" i="15"/>
  <c r="E157" i="15"/>
  <c r="G157" i="15" s="1"/>
  <c r="G156" i="15"/>
  <c r="F156" i="15"/>
  <c r="E156" i="15"/>
  <c r="D156" i="15"/>
  <c r="C156" i="15"/>
  <c r="E155" i="15"/>
  <c r="G155" i="15" s="1"/>
  <c r="F154" i="15"/>
  <c r="D154" i="15"/>
  <c r="C154" i="15"/>
  <c r="C153" i="15"/>
  <c r="E152" i="15"/>
  <c r="G152" i="15" s="1"/>
  <c r="F151" i="15"/>
  <c r="D151" i="15"/>
  <c r="C151" i="15"/>
  <c r="G150" i="15"/>
  <c r="E150" i="15"/>
  <c r="F149" i="15"/>
  <c r="G149" i="15" s="1"/>
  <c r="E149" i="15"/>
  <c r="D149" i="15"/>
  <c r="C149" i="15"/>
  <c r="E148" i="15"/>
  <c r="G148" i="15" s="1"/>
  <c r="F147" i="15"/>
  <c r="D147" i="15"/>
  <c r="C147" i="15"/>
  <c r="E146" i="15"/>
  <c r="G146" i="15" s="1"/>
  <c r="F145" i="15"/>
  <c r="D145" i="15"/>
  <c r="C145" i="15"/>
  <c r="E144" i="15"/>
  <c r="G144" i="15" s="1"/>
  <c r="F143" i="15"/>
  <c r="D143" i="15"/>
  <c r="C143" i="15"/>
  <c r="G142" i="15"/>
  <c r="E142" i="15"/>
  <c r="F141" i="15"/>
  <c r="G141" i="15" s="1"/>
  <c r="E141" i="15"/>
  <c r="D141" i="15"/>
  <c r="C141" i="15"/>
  <c r="E140" i="15"/>
  <c r="G140" i="15" s="1"/>
  <c r="E139" i="15"/>
  <c r="G139" i="15" s="1"/>
  <c r="E138" i="15"/>
  <c r="G138" i="15" s="1"/>
  <c r="E137" i="15"/>
  <c r="G137" i="15" s="1"/>
  <c r="E136" i="15"/>
  <c r="G136" i="15" s="1"/>
  <c r="E135" i="15"/>
  <c r="G135" i="15" s="1"/>
  <c r="E134" i="15"/>
  <c r="G134" i="15" s="1"/>
  <c r="E133" i="15"/>
  <c r="G133" i="15" s="1"/>
  <c r="E132" i="15"/>
  <c r="G132" i="15" s="1"/>
  <c r="E131" i="15"/>
  <c r="G131" i="15" s="1"/>
  <c r="F130" i="15"/>
  <c r="D130" i="15"/>
  <c r="C130" i="15"/>
  <c r="D129" i="15"/>
  <c r="C129" i="15"/>
  <c r="C128" i="15" s="1"/>
  <c r="D128" i="15"/>
  <c r="E127" i="15"/>
  <c r="E126" i="15"/>
  <c r="G126" i="15" s="1"/>
  <c r="E125" i="15"/>
  <c r="G125" i="15" s="1"/>
  <c r="E124" i="15"/>
  <c r="G124" i="15" s="1"/>
  <c r="E123" i="15"/>
  <c r="G123" i="15" s="1"/>
  <c r="E122" i="15"/>
  <c r="G122" i="15" s="1"/>
  <c r="E121" i="15"/>
  <c r="G121" i="15" s="1"/>
  <c r="F120" i="15"/>
  <c r="D120" i="15"/>
  <c r="D119" i="15" s="1"/>
  <c r="D102" i="15" s="1"/>
  <c r="C120" i="15"/>
  <c r="C119" i="15"/>
  <c r="E118" i="15"/>
  <c r="G118" i="15" s="1"/>
  <c r="F117" i="15"/>
  <c r="D117" i="15"/>
  <c r="C117" i="15"/>
  <c r="G116" i="15"/>
  <c r="E116" i="15"/>
  <c r="F115" i="15"/>
  <c r="E115" i="15"/>
  <c r="G115" i="15" s="1"/>
  <c r="C115" i="15"/>
  <c r="G114" i="15"/>
  <c r="E114" i="15"/>
  <c r="G113" i="15"/>
  <c r="F113" i="15"/>
  <c r="E113" i="15"/>
  <c r="D113" i="15"/>
  <c r="C113" i="15"/>
  <c r="C102" i="15" s="1"/>
  <c r="E112" i="15"/>
  <c r="G112" i="15" s="1"/>
  <c r="F111" i="15"/>
  <c r="D111" i="15"/>
  <c r="C111" i="15"/>
  <c r="G110" i="15"/>
  <c r="E110" i="15"/>
  <c r="F109" i="15"/>
  <c r="E109" i="15"/>
  <c r="G109" i="15" s="1"/>
  <c r="D109" i="15"/>
  <c r="C109" i="15"/>
  <c r="E108" i="15"/>
  <c r="G108" i="15" s="1"/>
  <c r="C108" i="15"/>
  <c r="F107" i="15"/>
  <c r="E107" i="15"/>
  <c r="G107" i="15" s="1"/>
  <c r="C107" i="15"/>
  <c r="G106" i="15"/>
  <c r="E106" i="15"/>
  <c r="G105" i="15"/>
  <c r="F105" i="15"/>
  <c r="E105" i="15"/>
  <c r="C105" i="15"/>
  <c r="G104" i="15"/>
  <c r="E104" i="15"/>
  <c r="F103" i="15"/>
  <c r="E103" i="15"/>
  <c r="G103" i="15" s="1"/>
  <c r="D103" i="15"/>
  <c r="C103" i="15"/>
  <c r="G101" i="15"/>
  <c r="E101" i="15"/>
  <c r="C100" i="15"/>
  <c r="E100" i="15" s="1"/>
  <c r="G100" i="15" s="1"/>
  <c r="E99" i="15"/>
  <c r="G99" i="15" s="1"/>
  <c r="F98" i="15"/>
  <c r="D98" i="15"/>
  <c r="C98" i="15"/>
  <c r="G97" i="15"/>
  <c r="E97" i="15"/>
  <c r="F96" i="15"/>
  <c r="E96" i="15"/>
  <c r="G96" i="15" s="1"/>
  <c r="D96" i="15"/>
  <c r="C96" i="15"/>
  <c r="C95" i="15" s="1"/>
  <c r="C94" i="15" s="1"/>
  <c r="C93" i="15" s="1"/>
  <c r="F95" i="15"/>
  <c r="D95" i="15"/>
  <c r="G92" i="15"/>
  <c r="E92" i="15"/>
  <c r="E91" i="15"/>
  <c r="D91" i="15"/>
  <c r="G89" i="15"/>
  <c r="E89" i="15"/>
  <c r="G88" i="15"/>
  <c r="F88" i="15"/>
  <c r="E88" i="15"/>
  <c r="C88" i="15"/>
  <c r="E87" i="15"/>
  <c r="E86" i="15"/>
  <c r="G86" i="15" s="1"/>
  <c r="F85" i="15"/>
  <c r="C85" i="15"/>
  <c r="E85" i="15" s="1"/>
  <c r="E84" i="15"/>
  <c r="G84" i="15" s="1"/>
  <c r="F83" i="15"/>
  <c r="G83" i="15" s="1"/>
  <c r="C83" i="15"/>
  <c r="E83" i="15" s="1"/>
  <c r="F81" i="15"/>
  <c r="E81" i="15"/>
  <c r="E80" i="15"/>
  <c r="G80" i="15" s="1"/>
  <c r="F79" i="15"/>
  <c r="C79" i="15"/>
  <c r="E79" i="15" s="1"/>
  <c r="E78" i="15"/>
  <c r="G78" i="15" s="1"/>
  <c r="F77" i="15"/>
  <c r="G77" i="15" s="1"/>
  <c r="C77" i="15"/>
  <c r="E77" i="15" s="1"/>
  <c r="E76" i="15"/>
  <c r="G75" i="15"/>
  <c r="E75" i="15"/>
  <c r="F74" i="15"/>
  <c r="E74" i="15"/>
  <c r="G74" i="15" s="1"/>
  <c r="C74" i="15"/>
  <c r="G73" i="15"/>
  <c r="E73" i="15"/>
  <c r="G72" i="15"/>
  <c r="F72" i="15"/>
  <c r="E72" i="15"/>
  <c r="C72" i="15"/>
  <c r="D71" i="15"/>
  <c r="E71" i="15" s="1"/>
  <c r="G71" i="15" s="1"/>
  <c r="F70" i="15"/>
  <c r="F67" i="15" s="1"/>
  <c r="C70" i="15"/>
  <c r="E70" i="15" s="1"/>
  <c r="E69" i="15"/>
  <c r="G69" i="15" s="1"/>
  <c r="F68" i="15"/>
  <c r="C68" i="15"/>
  <c r="E68" i="15" s="1"/>
  <c r="D67" i="15"/>
  <c r="D66" i="15" s="1"/>
  <c r="E65" i="15"/>
  <c r="G65" i="15" s="1"/>
  <c r="E64" i="15"/>
  <c r="G64" i="15" s="1"/>
  <c r="F63" i="15"/>
  <c r="D63" i="15"/>
  <c r="D62" i="15" s="1"/>
  <c r="D58" i="15" s="1"/>
  <c r="C63" i="15"/>
  <c r="C62" i="15"/>
  <c r="C58" i="15" s="1"/>
  <c r="F60" i="15"/>
  <c r="E60" i="15"/>
  <c r="F59" i="15"/>
  <c r="E59" i="15"/>
  <c r="G57" i="15"/>
  <c r="E57" i="15"/>
  <c r="G56" i="15"/>
  <c r="F56" i="15"/>
  <c r="E56" i="15"/>
  <c r="D56" i="15"/>
  <c r="C56" i="15"/>
  <c r="F55" i="15"/>
  <c r="F54" i="15" s="1"/>
  <c r="G54" i="15" s="1"/>
  <c r="E55" i="15"/>
  <c r="D55" i="15"/>
  <c r="D54" i="15" s="1"/>
  <c r="C55" i="15"/>
  <c r="E54" i="15"/>
  <c r="C54" i="15"/>
  <c r="E53" i="15"/>
  <c r="G52" i="15"/>
  <c r="E52" i="15"/>
  <c r="G51" i="15"/>
  <c r="E51" i="15"/>
  <c r="G50" i="15"/>
  <c r="E50" i="15"/>
  <c r="F49" i="15"/>
  <c r="E49" i="15"/>
  <c r="G49" i="15" s="1"/>
  <c r="D49" i="15"/>
  <c r="C49" i="15"/>
  <c r="C48" i="15" s="1"/>
  <c r="F48" i="15"/>
  <c r="D48" i="15"/>
  <c r="G47" i="15"/>
  <c r="E47" i="15"/>
  <c r="F46" i="15"/>
  <c r="E46" i="15"/>
  <c r="G46" i="15" s="1"/>
  <c r="D46" i="15"/>
  <c r="C46" i="15"/>
  <c r="C45" i="15" s="1"/>
  <c r="F45" i="15"/>
  <c r="D45" i="15"/>
  <c r="G44" i="15"/>
  <c r="E44" i="15"/>
  <c r="C43" i="15"/>
  <c r="E43" i="15" s="1"/>
  <c r="G43" i="15" s="1"/>
  <c r="G41" i="15"/>
  <c r="E41" i="15"/>
  <c r="F40" i="15"/>
  <c r="E40" i="15"/>
  <c r="G40" i="15" s="1"/>
  <c r="D40" i="15"/>
  <c r="C40" i="15"/>
  <c r="E39" i="15"/>
  <c r="G39" i="15" s="1"/>
  <c r="E38" i="15"/>
  <c r="G38" i="15" s="1"/>
  <c r="F37" i="15"/>
  <c r="D37" i="15"/>
  <c r="D36" i="15" s="1"/>
  <c r="D35" i="15" s="1"/>
  <c r="C37" i="15"/>
  <c r="C36" i="15"/>
  <c r="G34" i="15"/>
  <c r="E34" i="15"/>
  <c r="G33" i="15"/>
  <c r="F33" i="15"/>
  <c r="E33" i="15"/>
  <c r="E32" i="15" s="1"/>
  <c r="D33" i="15"/>
  <c r="C33" i="15"/>
  <c r="C32" i="15" s="1"/>
  <c r="F32" i="15"/>
  <c r="G32" i="15" s="1"/>
  <c r="D32" i="15"/>
  <c r="G31" i="15"/>
  <c r="E31" i="15"/>
  <c r="G30" i="15"/>
  <c r="F30" i="15"/>
  <c r="E30" i="15"/>
  <c r="D30" i="15"/>
  <c r="C30" i="15"/>
  <c r="E29" i="15"/>
  <c r="G29" i="15" s="1"/>
  <c r="F28" i="15"/>
  <c r="D28" i="15"/>
  <c r="C28" i="15"/>
  <c r="E27" i="15"/>
  <c r="E26" i="15"/>
  <c r="G26" i="15" s="1"/>
  <c r="F25" i="15"/>
  <c r="D25" i="15"/>
  <c r="D24" i="15" s="1"/>
  <c r="C25" i="15"/>
  <c r="C24" i="15"/>
  <c r="E23" i="15"/>
  <c r="G23" i="15" s="1"/>
  <c r="F22" i="15"/>
  <c r="F15" i="15" s="1"/>
  <c r="E22" i="15"/>
  <c r="G21" i="15"/>
  <c r="E21" i="15"/>
  <c r="G20" i="15"/>
  <c r="F20" i="15"/>
  <c r="E20" i="15"/>
  <c r="E19" i="15"/>
  <c r="G18" i="15"/>
  <c r="F18" i="15"/>
  <c r="E18" i="15"/>
  <c r="E17" i="15"/>
  <c r="G17" i="15" s="1"/>
  <c r="F16" i="15"/>
  <c r="G16" i="15" s="1"/>
  <c r="C16" i="15"/>
  <c r="E16" i="15" s="1"/>
  <c r="E15" i="15" s="1"/>
  <c r="E14" i="15" s="1"/>
  <c r="D15" i="15"/>
  <c r="D14" i="15" s="1"/>
  <c r="E13" i="15"/>
  <c r="G13" i="15" s="1"/>
  <c r="E12" i="15"/>
  <c r="G12" i="15" s="1"/>
  <c r="E11" i="15"/>
  <c r="G11" i="15" s="1"/>
  <c r="E10" i="15"/>
  <c r="G10" i="15" s="1"/>
  <c r="F9" i="15"/>
  <c r="D9" i="15"/>
  <c r="D8" i="15" s="1"/>
  <c r="D7" i="15" s="1"/>
  <c r="C9" i="15"/>
  <c r="C8" i="15"/>
  <c r="F66" i="15" l="1"/>
  <c r="D94" i="15"/>
  <c r="D93" i="15" s="1"/>
  <c r="G117" i="15"/>
  <c r="F14" i="15"/>
  <c r="G14" i="15" s="1"/>
  <c r="G15" i="15"/>
  <c r="D166" i="15"/>
  <c r="G48" i="15"/>
  <c r="G130" i="15"/>
  <c r="G68" i="15"/>
  <c r="G28" i="15"/>
  <c r="G79" i="15"/>
  <c r="G85" i="15"/>
  <c r="F8" i="15"/>
  <c r="E9" i="15"/>
  <c r="E8" i="15" s="1"/>
  <c r="C15" i="15"/>
  <c r="C14" i="15" s="1"/>
  <c r="F24" i="15"/>
  <c r="E25" i="15"/>
  <c r="E24" i="15" s="1"/>
  <c r="E28" i="15"/>
  <c r="F36" i="15"/>
  <c r="E37" i="15"/>
  <c r="E36" i="15" s="1"/>
  <c r="E45" i="15"/>
  <c r="G45" i="15" s="1"/>
  <c r="E48" i="15"/>
  <c r="G55" i="15"/>
  <c r="F62" i="15"/>
  <c r="E63" i="15"/>
  <c r="E62" i="15" s="1"/>
  <c r="E58" i="15" s="1"/>
  <c r="C67" i="15"/>
  <c r="E98" i="15"/>
  <c r="G98" i="15" s="1"/>
  <c r="E111" i="15"/>
  <c r="G111" i="15" s="1"/>
  <c r="E117" i="15"/>
  <c r="F119" i="15"/>
  <c r="E120" i="15"/>
  <c r="E119" i="15" s="1"/>
  <c r="F129" i="15"/>
  <c r="E130" i="15"/>
  <c r="E129" i="15" s="1"/>
  <c r="E143" i="15"/>
  <c r="G143" i="15" s="1"/>
  <c r="E151" i="15"/>
  <c r="G151" i="15" s="1"/>
  <c r="F153" i="15"/>
  <c r="E154" i="15"/>
  <c r="G154" i="15" s="1"/>
  <c r="F162" i="15"/>
  <c r="E163" i="15"/>
  <c r="E162" i="15" s="1"/>
  <c r="G22" i="15"/>
  <c r="C42" i="15"/>
  <c r="E42" i="15" s="1"/>
  <c r="G42" i="15" s="1"/>
  <c r="G70" i="15"/>
  <c r="E147" i="15"/>
  <c r="G147" i="15" s="1"/>
  <c r="E158" i="15"/>
  <c r="G158" i="15" s="1"/>
  <c r="E145" i="15"/>
  <c r="G145" i="15" s="1"/>
  <c r="G8" i="15" l="1"/>
  <c r="F128" i="15"/>
  <c r="G129" i="15"/>
  <c r="C66" i="15"/>
  <c r="E67" i="15"/>
  <c r="G9" i="15"/>
  <c r="G63" i="15"/>
  <c r="G37" i="15"/>
  <c r="G163" i="15"/>
  <c r="G162" i="15"/>
  <c r="G119" i="15"/>
  <c r="F102" i="15"/>
  <c r="E95" i="15"/>
  <c r="F58" i="15"/>
  <c r="G58" i="15" s="1"/>
  <c r="G62" i="15"/>
  <c r="E35" i="15"/>
  <c r="G24" i="15"/>
  <c r="E153" i="15"/>
  <c r="G153" i="15" s="1"/>
  <c r="E128" i="15"/>
  <c r="E102" i="15"/>
  <c r="F35" i="15"/>
  <c r="G36" i="15"/>
  <c r="G120" i="15"/>
  <c r="G25" i="15"/>
  <c r="C35" i="15"/>
  <c r="C7" i="15" s="1"/>
  <c r="C166" i="15" s="1"/>
  <c r="G102" i="15" l="1"/>
  <c r="F94" i="15"/>
  <c r="E66" i="15"/>
  <c r="G66" i="15" s="1"/>
  <c r="G67" i="15"/>
  <c r="G35" i="15"/>
  <c r="F7" i="15"/>
  <c r="E94" i="15"/>
  <c r="E93" i="15" s="1"/>
  <c r="G95" i="15"/>
  <c r="G128" i="15"/>
  <c r="F93" i="15" l="1"/>
  <c r="G93" i="15" s="1"/>
  <c r="G94" i="15"/>
  <c r="F166" i="15"/>
  <c r="G166" i="15" s="1"/>
  <c r="G7" i="15"/>
  <c r="E7" i="15"/>
  <c r="E166" i="15" s="1"/>
  <c r="G12" i="13" l="1"/>
  <c r="H16" i="13" l="1"/>
  <c r="G15" i="13"/>
  <c r="H15" i="13" s="1"/>
  <c r="F15" i="13"/>
  <c r="E15" i="13"/>
  <c r="G14" i="13"/>
  <c r="H14" i="13" s="1"/>
  <c r="F14" i="13"/>
  <c r="E14" i="13"/>
  <c r="G13" i="13"/>
  <c r="H13" i="13" s="1"/>
  <c r="F13" i="13"/>
  <c r="E13" i="13"/>
  <c r="G11" i="13"/>
  <c r="F11" i="13"/>
  <c r="E11" i="13"/>
  <c r="E10" i="13" s="1"/>
  <c r="E9" i="13" s="1"/>
  <c r="F10" i="13"/>
  <c r="F9" i="13"/>
  <c r="F17" i="13" s="1"/>
  <c r="H11" i="13" l="1"/>
  <c r="G10" i="13"/>
  <c r="F8" i="13"/>
  <c r="F7" i="13" s="1"/>
  <c r="H12" i="13"/>
  <c r="E8" i="13"/>
  <c r="E7" i="13" s="1"/>
  <c r="E17" i="13"/>
  <c r="H10" i="13" l="1"/>
  <c r="G9" i="13"/>
  <c r="H9" i="13" l="1"/>
  <c r="G17" i="13"/>
  <c r="H17" i="13" s="1"/>
  <c r="G8" i="13"/>
  <c r="H8" i="13" l="1"/>
  <c r="G7" i="13"/>
  <c r="H7" i="13" s="1"/>
  <c r="S305" i="2" l="1"/>
  <c r="T305" i="2"/>
  <c r="U305" i="2"/>
  <c r="V305" i="2"/>
  <c r="W305" i="2"/>
  <c r="R305" i="2"/>
  <c r="S263" i="1" l="1"/>
  <c r="T263" i="1"/>
  <c r="U263" i="1"/>
  <c r="V263" i="1"/>
  <c r="W263" i="1"/>
  <c r="R263" i="1"/>
  <c r="S285" i="1"/>
  <c r="T285" i="1"/>
  <c r="U285" i="1"/>
  <c r="V285" i="1"/>
  <c r="W285" i="1"/>
  <c r="R285" i="1"/>
  <c r="X328" i="1"/>
  <c r="S328" i="1"/>
  <c r="T328" i="1"/>
  <c r="U328" i="1"/>
  <c r="V328" i="1"/>
  <c r="W328" i="1"/>
  <c r="R328" i="1"/>
  <c r="W385" i="1" l="1"/>
  <c r="W229" i="1"/>
  <c r="W222" i="1"/>
  <c r="W202" i="1"/>
  <c r="W199" i="1"/>
  <c r="W196" i="1"/>
  <c r="W180" i="1"/>
  <c r="W343" i="1"/>
  <c r="W363" i="1"/>
  <c r="W361" i="1"/>
  <c r="W359" i="1"/>
  <c r="W356" i="1"/>
  <c r="W306" i="1"/>
  <c r="W315" i="1"/>
  <c r="W312" i="1"/>
  <c r="V312" i="1"/>
  <c r="W302" i="2"/>
  <c r="U302" i="2"/>
  <c r="T302" i="2"/>
  <c r="T301" i="2" s="1"/>
  <c r="T300" i="2" s="1"/>
  <c r="S302" i="2"/>
  <c r="S301" i="2" s="1"/>
  <c r="S300" i="2" s="1"/>
  <c r="R302" i="2"/>
  <c r="W301" i="2"/>
  <c r="W300" i="2" s="1"/>
  <c r="U301" i="2"/>
  <c r="U300" i="2" s="1"/>
  <c r="R301" i="2"/>
  <c r="R300" i="2" s="1"/>
  <c r="V309" i="1"/>
  <c r="V302" i="2" s="1"/>
  <c r="V301" i="2" s="1"/>
  <c r="V300" i="2" s="1"/>
  <c r="V281" i="1"/>
  <c r="W106" i="1"/>
  <c r="W79" i="1"/>
  <c r="W70" i="1"/>
  <c r="W40" i="1"/>
  <c r="W431" i="1"/>
  <c r="W396" i="1"/>
  <c r="W20" i="1"/>
  <c r="W16" i="1"/>
  <c r="W14" i="1"/>
  <c r="W11" i="1"/>
  <c r="W420" i="1"/>
  <c r="X302" i="2" l="1"/>
  <c r="V308" i="1"/>
  <c r="V307" i="1" s="1"/>
  <c r="X300" i="2"/>
  <c r="X301" i="2"/>
  <c r="V329" i="2" l="1"/>
  <c r="V328" i="2" s="1"/>
  <c r="V327" i="2" s="1"/>
  <c r="W329" i="2"/>
  <c r="R329" i="2"/>
  <c r="R433" i="1"/>
  <c r="R432" i="1" s="1"/>
  <c r="R430" i="1"/>
  <c r="R427" i="1"/>
  <c r="R421" i="1"/>
  <c r="R419" i="1"/>
  <c r="R413" i="1"/>
  <c r="R409" i="1"/>
  <c r="R408" i="1" s="1"/>
  <c r="R404" i="1"/>
  <c r="R400" i="1"/>
  <c r="R399" i="1" s="1"/>
  <c r="R397" i="1"/>
  <c r="R395" i="1"/>
  <c r="R389" i="1"/>
  <c r="R386" i="1"/>
  <c r="R384" i="1"/>
  <c r="R380" i="1"/>
  <c r="R376" i="1"/>
  <c r="R373" i="1"/>
  <c r="R370" i="1"/>
  <c r="R365" i="1"/>
  <c r="R362" i="1"/>
  <c r="R361" i="1"/>
  <c r="R358" i="1"/>
  <c r="R355" i="1"/>
  <c r="R351" i="1"/>
  <c r="R349" i="1"/>
  <c r="R345" i="1"/>
  <c r="R342" i="1"/>
  <c r="R341" i="1" s="1"/>
  <c r="R339" i="1"/>
  <c r="R336" i="1"/>
  <c r="R333" i="1"/>
  <c r="R331" i="1"/>
  <c r="R326" i="1"/>
  <c r="R323" i="1"/>
  <c r="R321" i="1"/>
  <c r="R317" i="1"/>
  <c r="R316" i="1" s="1"/>
  <c r="R315" i="1"/>
  <c r="R311" i="1"/>
  <c r="R306" i="1"/>
  <c r="R302" i="1"/>
  <c r="R299" i="1"/>
  <c r="R296" i="1"/>
  <c r="R293" i="1"/>
  <c r="R290" i="1"/>
  <c r="R287" i="1"/>
  <c r="R283" i="1"/>
  <c r="R280" i="1"/>
  <c r="R279" i="1" s="1"/>
  <c r="R277" i="1"/>
  <c r="R274" i="1"/>
  <c r="R271" i="1"/>
  <c r="R268" i="1"/>
  <c r="R265" i="1"/>
  <c r="R259" i="1"/>
  <c r="R256" i="1"/>
  <c r="R254" i="1"/>
  <c r="R251" i="1"/>
  <c r="R248" i="1"/>
  <c r="R245" i="1"/>
  <c r="R243" i="1"/>
  <c r="R240" i="1"/>
  <c r="R238" i="1"/>
  <c r="R233" i="1"/>
  <c r="R230" i="1"/>
  <c r="R228" i="1"/>
  <c r="R224" i="1"/>
  <c r="R223" i="1" s="1"/>
  <c r="R221" i="1"/>
  <c r="R217" i="1"/>
  <c r="R213" i="1"/>
  <c r="R208" i="1"/>
  <c r="R205" i="1"/>
  <c r="R201" i="1"/>
  <c r="R199" i="1"/>
  <c r="R196" i="1"/>
  <c r="R193" i="1"/>
  <c r="R190" i="1"/>
  <c r="R187" i="1"/>
  <c r="R185" i="1"/>
  <c r="R182" i="1"/>
  <c r="R180" i="1"/>
  <c r="R176" i="1"/>
  <c r="R171" i="1"/>
  <c r="R168" i="1"/>
  <c r="R165" i="1"/>
  <c r="R162" i="1"/>
  <c r="R159" i="1"/>
  <c r="R154" i="1"/>
  <c r="R150" i="1"/>
  <c r="R147" i="1"/>
  <c r="R144" i="1"/>
  <c r="R140" i="1"/>
  <c r="R137" i="1"/>
  <c r="R134" i="1"/>
  <c r="R131" i="1"/>
  <c r="R128" i="1"/>
  <c r="R124" i="1"/>
  <c r="R121" i="1"/>
  <c r="R118" i="1"/>
  <c r="R113" i="1"/>
  <c r="R110" i="1"/>
  <c r="R107" i="1"/>
  <c r="R105" i="1"/>
  <c r="R101" i="1"/>
  <c r="R97" i="1"/>
  <c r="R94" i="1"/>
  <c r="R91" i="1"/>
  <c r="R85" i="1"/>
  <c r="R82" i="1"/>
  <c r="R80" i="1"/>
  <c r="R78" i="1"/>
  <c r="R73" i="1"/>
  <c r="R71" i="1"/>
  <c r="R69" i="1"/>
  <c r="R64" i="1"/>
  <c r="R61" i="1"/>
  <c r="R58" i="1"/>
  <c r="R55" i="1"/>
  <c r="R52" i="1"/>
  <c r="R50" i="1"/>
  <c r="R46" i="1"/>
  <c r="R43" i="1"/>
  <c r="R41" i="1"/>
  <c r="R39" i="1"/>
  <c r="R35" i="1"/>
  <c r="R31" i="1"/>
  <c r="R28" i="1"/>
  <c r="R25" i="1"/>
  <c r="R22" i="1"/>
  <c r="R19" i="1"/>
  <c r="R17" i="1"/>
  <c r="R16" i="1"/>
  <c r="R13" i="1"/>
  <c r="R10" i="1"/>
  <c r="J10" i="1"/>
  <c r="J9" i="1" s="1"/>
  <c r="K10" i="1"/>
  <c r="K9" i="1" s="1"/>
  <c r="M10" i="1"/>
  <c r="M9" i="1" s="1"/>
  <c r="N10" i="1"/>
  <c r="N9" i="1" s="1"/>
  <c r="O10" i="1"/>
  <c r="O9" i="1" s="1"/>
  <c r="Q10" i="1"/>
  <c r="Q9" i="1" s="1"/>
  <c r="L11" i="1"/>
  <c r="P11" i="1"/>
  <c r="J13" i="1"/>
  <c r="K13" i="1"/>
  <c r="M13" i="1"/>
  <c r="N13" i="1"/>
  <c r="O13" i="1"/>
  <c r="Q13" i="1"/>
  <c r="L14" i="1"/>
  <c r="P14" i="1"/>
  <c r="J15" i="1"/>
  <c r="K15" i="1"/>
  <c r="M15" i="1"/>
  <c r="O15" i="1"/>
  <c r="Q15" i="1"/>
  <c r="L16" i="1"/>
  <c r="N16" i="1"/>
  <c r="J17" i="1"/>
  <c r="K17" i="1"/>
  <c r="L17" i="1"/>
  <c r="M17" i="1"/>
  <c r="N17" i="1"/>
  <c r="O17" i="1"/>
  <c r="Q17" i="1"/>
  <c r="P18" i="1"/>
  <c r="J19" i="1"/>
  <c r="K19" i="1"/>
  <c r="M19" i="1"/>
  <c r="N19" i="1"/>
  <c r="O19" i="1"/>
  <c r="Q19" i="1"/>
  <c r="L20" i="1"/>
  <c r="P20" i="1"/>
  <c r="J22" i="1"/>
  <c r="J21" i="1" s="1"/>
  <c r="K22" i="1"/>
  <c r="K21" i="1" s="1"/>
  <c r="M22" i="1"/>
  <c r="M21" i="1" s="1"/>
  <c r="N22" i="1"/>
  <c r="N21" i="1" s="1"/>
  <c r="O22" i="1"/>
  <c r="O21" i="1" s="1"/>
  <c r="Q22" i="1"/>
  <c r="Q21" i="1" s="1"/>
  <c r="L23" i="1"/>
  <c r="P23" i="1"/>
  <c r="J25" i="1"/>
  <c r="J24" i="1" s="1"/>
  <c r="K25" i="1"/>
  <c r="K24" i="1" s="1"/>
  <c r="M25" i="1"/>
  <c r="M24" i="1" s="1"/>
  <c r="N25" i="1"/>
  <c r="N24" i="1" s="1"/>
  <c r="O25" i="1"/>
  <c r="O24" i="1" s="1"/>
  <c r="Q25" i="1"/>
  <c r="Q24" i="1" s="1"/>
  <c r="L26" i="1"/>
  <c r="P26" i="1"/>
  <c r="J28" i="1"/>
  <c r="J27" i="1" s="1"/>
  <c r="K28" i="1"/>
  <c r="K27" i="1" s="1"/>
  <c r="M28" i="1"/>
  <c r="M27" i="1" s="1"/>
  <c r="N28" i="1"/>
  <c r="N27" i="1" s="1"/>
  <c r="O28" i="1"/>
  <c r="O27" i="1" s="1"/>
  <c r="Q28" i="1"/>
  <c r="Q27" i="1" s="1"/>
  <c r="L29" i="1"/>
  <c r="P29" i="1"/>
  <c r="J31" i="1"/>
  <c r="J30" i="1" s="1"/>
  <c r="K31" i="1"/>
  <c r="K30" i="1" s="1"/>
  <c r="L31" i="1"/>
  <c r="L30" i="1" s="1"/>
  <c r="O31" i="1"/>
  <c r="O30" i="1" s="1"/>
  <c r="P31" i="1"/>
  <c r="P30" i="1" s="1"/>
  <c r="M32" i="1"/>
  <c r="N32" i="1"/>
  <c r="J35" i="1"/>
  <c r="J34" i="1" s="1"/>
  <c r="J33" i="1" s="1"/>
  <c r="L35" i="1"/>
  <c r="L34" i="1" s="1"/>
  <c r="L33" i="1" s="1"/>
  <c r="M35" i="1"/>
  <c r="M34" i="1" s="1"/>
  <c r="M33" i="1" s="1"/>
  <c r="N35" i="1"/>
  <c r="N34" i="1" s="1"/>
  <c r="N33" i="1" s="1"/>
  <c r="P35" i="1"/>
  <c r="P34" i="1" s="1"/>
  <c r="P33" i="1" s="1"/>
  <c r="Q35" i="1"/>
  <c r="Q34" i="1" s="1"/>
  <c r="Q33" i="1" s="1"/>
  <c r="K36" i="1"/>
  <c r="O36" i="1"/>
  <c r="J39" i="1"/>
  <c r="L39" i="1"/>
  <c r="M39" i="1"/>
  <c r="N39" i="1"/>
  <c r="P39" i="1"/>
  <c r="Q39" i="1"/>
  <c r="K40" i="1"/>
  <c r="O40" i="1"/>
  <c r="J41" i="1"/>
  <c r="L41" i="1"/>
  <c r="M41" i="1"/>
  <c r="N41" i="1"/>
  <c r="P41" i="1"/>
  <c r="Q41" i="1"/>
  <c r="K42" i="1"/>
  <c r="O42" i="1"/>
  <c r="J43" i="1"/>
  <c r="L43" i="1"/>
  <c r="M43" i="1"/>
  <c r="N43" i="1"/>
  <c r="P43" i="1"/>
  <c r="Q43" i="1"/>
  <c r="K44" i="1"/>
  <c r="O44" i="1"/>
  <c r="J46" i="1"/>
  <c r="J45" i="1" s="1"/>
  <c r="L46" i="1"/>
  <c r="L45" i="1" s="1"/>
  <c r="M46" i="1"/>
  <c r="M45" i="1" s="1"/>
  <c r="N46" i="1"/>
  <c r="N45" i="1" s="1"/>
  <c r="P46" i="1"/>
  <c r="P45" i="1" s="1"/>
  <c r="Q46" i="1"/>
  <c r="Q45" i="1" s="1"/>
  <c r="K47" i="1"/>
  <c r="O47" i="1"/>
  <c r="K49" i="1"/>
  <c r="K48" i="1" s="1"/>
  <c r="M49" i="1"/>
  <c r="M48" i="1" s="1"/>
  <c r="N49" i="1"/>
  <c r="N48" i="1" s="1"/>
  <c r="O49" i="1"/>
  <c r="O48" i="1" s="1"/>
  <c r="Q49" i="1"/>
  <c r="Q48" i="1" s="1"/>
  <c r="J50" i="1"/>
  <c r="P50" i="1"/>
  <c r="J52" i="1"/>
  <c r="J51" i="1" s="1"/>
  <c r="K52" i="1"/>
  <c r="K51" i="1" s="1"/>
  <c r="M52" i="1"/>
  <c r="M51" i="1" s="1"/>
  <c r="N52" i="1"/>
  <c r="N51" i="1" s="1"/>
  <c r="O52" i="1"/>
  <c r="O51" i="1" s="1"/>
  <c r="Q52" i="1"/>
  <c r="Q51" i="1" s="1"/>
  <c r="L53" i="1"/>
  <c r="L52" i="1" s="1"/>
  <c r="L51" i="1" s="1"/>
  <c r="P53" i="1"/>
  <c r="P52" i="1" s="1"/>
  <c r="P51" i="1" s="1"/>
  <c r="J55" i="1"/>
  <c r="J54" i="1" s="1"/>
  <c r="K55" i="1"/>
  <c r="K54" i="1" s="1"/>
  <c r="L55" i="1"/>
  <c r="L54" i="1" s="1"/>
  <c r="M55" i="1"/>
  <c r="M54" i="1" s="1"/>
  <c r="N55" i="1"/>
  <c r="N54" i="1" s="1"/>
  <c r="O55" i="1"/>
  <c r="O54" i="1" s="1"/>
  <c r="Q55" i="1"/>
  <c r="Q54" i="1" s="1"/>
  <c r="P56" i="1"/>
  <c r="P55" i="1" s="1"/>
  <c r="P54" i="1" s="1"/>
  <c r="J58" i="1"/>
  <c r="J57" i="1" s="1"/>
  <c r="K58" i="1"/>
  <c r="K57" i="1" s="1"/>
  <c r="M58" i="1"/>
  <c r="M57" i="1" s="1"/>
  <c r="N58" i="1"/>
  <c r="N57" i="1" s="1"/>
  <c r="O58" i="1"/>
  <c r="O57" i="1" s="1"/>
  <c r="Q58" i="1"/>
  <c r="Q57" i="1" s="1"/>
  <c r="L59" i="1"/>
  <c r="P59" i="1"/>
  <c r="J61" i="1"/>
  <c r="J60" i="1" s="1"/>
  <c r="K61" i="1"/>
  <c r="K60" i="1" s="1"/>
  <c r="M61" i="1"/>
  <c r="M60" i="1" s="1"/>
  <c r="N61" i="1"/>
  <c r="N60" i="1" s="1"/>
  <c r="O61" i="1"/>
  <c r="O60" i="1" s="1"/>
  <c r="Q61" i="1"/>
  <c r="Q60" i="1" s="1"/>
  <c r="L62" i="1"/>
  <c r="P62" i="1"/>
  <c r="J64" i="1"/>
  <c r="J63" i="1" s="1"/>
  <c r="L64" i="1"/>
  <c r="L63" i="1" s="1"/>
  <c r="M64" i="1"/>
  <c r="M63" i="1" s="1"/>
  <c r="N64" i="1"/>
  <c r="N63" i="1" s="1"/>
  <c r="O64" i="1"/>
  <c r="O63" i="1" s="1"/>
  <c r="P64" i="1"/>
  <c r="P63" i="1" s="1"/>
  <c r="Q64" i="1"/>
  <c r="Q63" i="1" s="1"/>
  <c r="K65" i="1"/>
  <c r="J69" i="1"/>
  <c r="K69" i="1"/>
  <c r="L69" i="1"/>
  <c r="N69" i="1"/>
  <c r="O69" i="1"/>
  <c r="P69" i="1"/>
  <c r="M70" i="1"/>
  <c r="Q70" i="1"/>
  <c r="J71" i="1"/>
  <c r="K71" i="1"/>
  <c r="L71" i="1"/>
  <c r="N71" i="1"/>
  <c r="O71" i="1"/>
  <c r="P71" i="1"/>
  <c r="M72" i="1"/>
  <c r="Q72" i="1"/>
  <c r="J73" i="1"/>
  <c r="L73" i="1"/>
  <c r="M73" i="1"/>
  <c r="N73" i="1"/>
  <c r="P73" i="1"/>
  <c r="Q73" i="1"/>
  <c r="K74" i="1"/>
  <c r="O74" i="1"/>
  <c r="J78" i="1"/>
  <c r="K78" i="1"/>
  <c r="M78" i="1"/>
  <c r="N78" i="1"/>
  <c r="O78" i="1"/>
  <c r="Q78" i="1"/>
  <c r="L79" i="1"/>
  <c r="P79" i="1"/>
  <c r="J80" i="1"/>
  <c r="K80" i="1"/>
  <c r="M80" i="1"/>
  <c r="N80" i="1"/>
  <c r="O80" i="1"/>
  <c r="Q80" i="1"/>
  <c r="L81" i="1"/>
  <c r="P81" i="1"/>
  <c r="J82" i="1"/>
  <c r="K82" i="1"/>
  <c r="M82" i="1"/>
  <c r="N82" i="1"/>
  <c r="O82" i="1"/>
  <c r="Q82" i="1"/>
  <c r="L83" i="1"/>
  <c r="P83" i="1"/>
  <c r="J85" i="1"/>
  <c r="J84" i="1" s="1"/>
  <c r="K85" i="1"/>
  <c r="K84" i="1" s="1"/>
  <c r="M85" i="1"/>
  <c r="M84" i="1" s="1"/>
  <c r="N85" i="1"/>
  <c r="N84" i="1" s="1"/>
  <c r="O85" i="1"/>
  <c r="O84" i="1" s="1"/>
  <c r="Q85" i="1"/>
  <c r="Q84" i="1" s="1"/>
  <c r="L86" i="1"/>
  <c r="P86" i="1"/>
  <c r="L90" i="1"/>
  <c r="L89" i="1" s="1"/>
  <c r="L88" i="1" s="1"/>
  <c r="M90" i="1"/>
  <c r="M89" i="1" s="1"/>
  <c r="M88" i="1" s="1"/>
  <c r="N90" i="1"/>
  <c r="N89" i="1" s="1"/>
  <c r="N88" i="1" s="1"/>
  <c r="P90" i="1"/>
  <c r="P89" i="1" s="1"/>
  <c r="P88" i="1" s="1"/>
  <c r="Q90" i="1"/>
  <c r="Q89" i="1" s="1"/>
  <c r="Q88" i="1" s="1"/>
  <c r="J91" i="1"/>
  <c r="O91" i="1"/>
  <c r="J94" i="1"/>
  <c r="J93" i="1" s="1"/>
  <c r="K94" i="1"/>
  <c r="K93" i="1" s="1"/>
  <c r="M94" i="1"/>
  <c r="M93" i="1" s="1"/>
  <c r="N94" i="1"/>
  <c r="N93" i="1" s="1"/>
  <c r="O94" i="1"/>
  <c r="O93" i="1" s="1"/>
  <c r="Q94" i="1"/>
  <c r="Q93" i="1" s="1"/>
  <c r="L95" i="1"/>
  <c r="P95" i="1"/>
  <c r="J97" i="1"/>
  <c r="J96" i="1" s="1"/>
  <c r="K97" i="1"/>
  <c r="K96" i="1" s="1"/>
  <c r="M97" i="1"/>
  <c r="M96" i="1" s="1"/>
  <c r="N97" i="1"/>
  <c r="N96" i="1" s="1"/>
  <c r="O97" i="1"/>
  <c r="O96" i="1" s="1"/>
  <c r="Q97" i="1"/>
  <c r="Q96" i="1" s="1"/>
  <c r="L98" i="1"/>
  <c r="P98" i="1"/>
  <c r="J101" i="1"/>
  <c r="J100" i="1" s="1"/>
  <c r="J99" i="1" s="1"/>
  <c r="K101" i="1"/>
  <c r="K100" i="1" s="1"/>
  <c r="K99" i="1" s="1"/>
  <c r="M101" i="1"/>
  <c r="M100" i="1" s="1"/>
  <c r="M99" i="1" s="1"/>
  <c r="N101" i="1"/>
  <c r="N100" i="1" s="1"/>
  <c r="N99" i="1" s="1"/>
  <c r="O101" i="1"/>
  <c r="O100" i="1" s="1"/>
  <c r="O99" i="1" s="1"/>
  <c r="Q101" i="1"/>
  <c r="Q100" i="1" s="1"/>
  <c r="Q99" i="1" s="1"/>
  <c r="L102" i="1"/>
  <c r="P102" i="1"/>
  <c r="J105" i="1"/>
  <c r="L105" i="1"/>
  <c r="M105" i="1"/>
  <c r="N105" i="1"/>
  <c r="P105" i="1"/>
  <c r="Q105" i="1"/>
  <c r="K106" i="1"/>
  <c r="O106" i="1"/>
  <c r="J107" i="1"/>
  <c r="L107" i="1"/>
  <c r="M107" i="1"/>
  <c r="N107" i="1"/>
  <c r="P107" i="1"/>
  <c r="Q107" i="1"/>
  <c r="K108" i="1"/>
  <c r="O108" i="1"/>
  <c r="J110" i="1"/>
  <c r="J109" i="1" s="1"/>
  <c r="K110" i="1"/>
  <c r="K109" i="1" s="1"/>
  <c r="L110" i="1"/>
  <c r="L109" i="1" s="1"/>
  <c r="M110" i="1"/>
  <c r="M109" i="1" s="1"/>
  <c r="N110" i="1"/>
  <c r="N109" i="1" s="1"/>
  <c r="O110" i="1"/>
  <c r="O109" i="1" s="1"/>
  <c r="Q110" i="1"/>
  <c r="Q109" i="1" s="1"/>
  <c r="P111" i="1"/>
  <c r="J113" i="1"/>
  <c r="J112" i="1" s="1"/>
  <c r="K113" i="1"/>
  <c r="K112" i="1" s="1"/>
  <c r="L113" i="1"/>
  <c r="L112" i="1" s="1"/>
  <c r="M113" i="1"/>
  <c r="M112" i="1" s="1"/>
  <c r="N113" i="1"/>
  <c r="N112" i="1" s="1"/>
  <c r="O113" i="1"/>
  <c r="O112" i="1" s="1"/>
  <c r="Q113" i="1"/>
  <c r="Q112" i="1" s="1"/>
  <c r="P114" i="1"/>
  <c r="O118" i="1"/>
  <c r="O117" i="1" s="1"/>
  <c r="Q118" i="1"/>
  <c r="Q117" i="1" s="1"/>
  <c r="N119" i="1"/>
  <c r="J121" i="1"/>
  <c r="J120" i="1" s="1"/>
  <c r="K121" i="1"/>
  <c r="K120" i="1" s="1"/>
  <c r="M121" i="1"/>
  <c r="M120" i="1" s="1"/>
  <c r="N121" i="1"/>
  <c r="N120" i="1" s="1"/>
  <c r="O121" i="1"/>
  <c r="O120" i="1" s="1"/>
  <c r="Q121" i="1"/>
  <c r="Q120" i="1" s="1"/>
  <c r="L122" i="1"/>
  <c r="P122" i="1"/>
  <c r="J124" i="1"/>
  <c r="J123" i="1" s="1"/>
  <c r="K124" i="1"/>
  <c r="K123" i="1" s="1"/>
  <c r="M124" i="1"/>
  <c r="M123" i="1" s="1"/>
  <c r="N124" i="1"/>
  <c r="N123" i="1" s="1"/>
  <c r="O124" i="1"/>
  <c r="O123" i="1" s="1"/>
  <c r="Q124" i="1"/>
  <c r="Q123" i="1" s="1"/>
  <c r="L125" i="1"/>
  <c r="P125" i="1"/>
  <c r="J128" i="1"/>
  <c r="J127" i="1" s="1"/>
  <c r="K128" i="1"/>
  <c r="K127" i="1" s="1"/>
  <c r="M128" i="1"/>
  <c r="M127" i="1" s="1"/>
  <c r="N128" i="1"/>
  <c r="N127" i="1" s="1"/>
  <c r="O128" i="1"/>
  <c r="O127" i="1" s="1"/>
  <c r="Q128" i="1"/>
  <c r="Q127" i="1" s="1"/>
  <c r="L129" i="1"/>
  <c r="P129" i="1"/>
  <c r="J131" i="1"/>
  <c r="J130" i="1" s="1"/>
  <c r="K131" i="1"/>
  <c r="K130" i="1" s="1"/>
  <c r="M131" i="1"/>
  <c r="M130" i="1" s="1"/>
  <c r="O131" i="1"/>
  <c r="O130" i="1" s="1"/>
  <c r="Q131" i="1"/>
  <c r="Q130" i="1" s="1"/>
  <c r="L132" i="1"/>
  <c r="N132" i="1"/>
  <c r="J134" i="1"/>
  <c r="J133" i="1" s="1"/>
  <c r="K134" i="1"/>
  <c r="K133" i="1" s="1"/>
  <c r="L134" i="1"/>
  <c r="L133" i="1" s="1"/>
  <c r="M134" i="1"/>
  <c r="M133" i="1" s="1"/>
  <c r="N134" i="1"/>
  <c r="N133" i="1" s="1"/>
  <c r="O134" i="1"/>
  <c r="O133" i="1" s="1"/>
  <c r="Q134" i="1"/>
  <c r="Q133" i="1" s="1"/>
  <c r="P135" i="1"/>
  <c r="J137" i="1"/>
  <c r="J136" i="1" s="1"/>
  <c r="K137" i="1"/>
  <c r="K136" i="1" s="1"/>
  <c r="M137" i="1"/>
  <c r="M136" i="1" s="1"/>
  <c r="N137" i="1"/>
  <c r="N136" i="1" s="1"/>
  <c r="O137" i="1"/>
  <c r="O136" i="1" s="1"/>
  <c r="Q137" i="1"/>
  <c r="Q136" i="1" s="1"/>
  <c r="L138" i="1"/>
  <c r="P138" i="1"/>
  <c r="J140" i="1"/>
  <c r="J139" i="1" s="1"/>
  <c r="K140" i="1"/>
  <c r="K139" i="1" s="1"/>
  <c r="L140" i="1"/>
  <c r="L139" i="1" s="1"/>
  <c r="M140" i="1"/>
  <c r="M139" i="1" s="1"/>
  <c r="N140" i="1"/>
  <c r="N139" i="1" s="1"/>
  <c r="O140" i="1"/>
  <c r="O139" i="1" s="1"/>
  <c r="P140" i="1"/>
  <c r="P139" i="1" s="1"/>
  <c r="Q140" i="1"/>
  <c r="Q139" i="1" s="1"/>
  <c r="J143" i="1"/>
  <c r="J142" i="1" s="1"/>
  <c r="K143" i="1"/>
  <c r="K142" i="1" s="1"/>
  <c r="L143" i="1"/>
  <c r="L142" i="1" s="1"/>
  <c r="M143" i="1"/>
  <c r="M142" i="1" s="1"/>
  <c r="O143" i="1"/>
  <c r="O142" i="1" s="1"/>
  <c r="P143" i="1"/>
  <c r="P142" i="1" s="1"/>
  <c r="Q143" i="1"/>
  <c r="Q142" i="1" s="1"/>
  <c r="N144" i="1"/>
  <c r="J147" i="1"/>
  <c r="J146" i="1" s="1"/>
  <c r="L147" i="1"/>
  <c r="L146" i="1" s="1"/>
  <c r="M147" i="1"/>
  <c r="M146" i="1" s="1"/>
  <c r="N147" i="1"/>
  <c r="N146" i="1" s="1"/>
  <c r="P147" i="1"/>
  <c r="P146" i="1" s="1"/>
  <c r="Q147" i="1"/>
  <c r="Q146" i="1" s="1"/>
  <c r="K148" i="1"/>
  <c r="K147" i="1" s="1"/>
  <c r="K146" i="1" s="1"/>
  <c r="O148" i="1"/>
  <c r="O147" i="1" s="1"/>
  <c r="O146" i="1" s="1"/>
  <c r="J150" i="1"/>
  <c r="J149" i="1" s="1"/>
  <c r="K150" i="1"/>
  <c r="K149" i="1" s="1"/>
  <c r="L150" i="1"/>
  <c r="L149" i="1" s="1"/>
  <c r="M150" i="1"/>
  <c r="M149" i="1" s="1"/>
  <c r="N150" i="1"/>
  <c r="N149" i="1" s="1"/>
  <c r="O150" i="1"/>
  <c r="O149" i="1" s="1"/>
  <c r="P150" i="1"/>
  <c r="P149" i="1" s="1"/>
  <c r="Q150" i="1"/>
  <c r="Q149" i="1" s="1"/>
  <c r="J154" i="1"/>
  <c r="J153" i="1" s="1"/>
  <c r="J152" i="1" s="1"/>
  <c r="K154" i="1"/>
  <c r="K153" i="1" s="1"/>
  <c r="K152" i="1" s="1"/>
  <c r="L154" i="1"/>
  <c r="L153" i="1" s="1"/>
  <c r="L152" i="1" s="1"/>
  <c r="M154" i="1"/>
  <c r="M153" i="1" s="1"/>
  <c r="M152" i="1" s="1"/>
  <c r="O154" i="1"/>
  <c r="O153" i="1" s="1"/>
  <c r="O152" i="1" s="1"/>
  <c r="Q154" i="1"/>
  <c r="Q153" i="1" s="1"/>
  <c r="Q152" i="1" s="1"/>
  <c r="N155" i="1"/>
  <c r="P155" i="1"/>
  <c r="J159" i="1"/>
  <c r="J158" i="1" s="1"/>
  <c r="K159" i="1"/>
  <c r="K158" i="1" s="1"/>
  <c r="M159" i="1"/>
  <c r="M158" i="1" s="1"/>
  <c r="N159" i="1"/>
  <c r="N158" i="1" s="1"/>
  <c r="O159" i="1"/>
  <c r="O158" i="1" s="1"/>
  <c r="Q159" i="1"/>
  <c r="Q158" i="1" s="1"/>
  <c r="L160" i="1"/>
  <c r="P160" i="1"/>
  <c r="J162" i="1"/>
  <c r="J161" i="1" s="1"/>
  <c r="K162" i="1"/>
  <c r="K161" i="1" s="1"/>
  <c r="M162" i="1"/>
  <c r="M161" i="1" s="1"/>
  <c r="N162" i="1"/>
  <c r="N161" i="1" s="1"/>
  <c r="O162" i="1"/>
  <c r="O161" i="1" s="1"/>
  <c r="Q162" i="1"/>
  <c r="Q161" i="1" s="1"/>
  <c r="L163" i="1"/>
  <c r="P163" i="1"/>
  <c r="J165" i="1"/>
  <c r="J164" i="1" s="1"/>
  <c r="K165" i="1"/>
  <c r="K164" i="1" s="1"/>
  <c r="L165" i="1"/>
  <c r="L164" i="1" s="1"/>
  <c r="M165" i="1"/>
  <c r="M164" i="1" s="1"/>
  <c r="N165" i="1"/>
  <c r="N164" i="1" s="1"/>
  <c r="O165" i="1"/>
  <c r="O164" i="1" s="1"/>
  <c r="Q165" i="1"/>
  <c r="Q164" i="1" s="1"/>
  <c r="P166" i="1"/>
  <c r="J168" i="1"/>
  <c r="J167" i="1" s="1"/>
  <c r="K168" i="1"/>
  <c r="K167" i="1" s="1"/>
  <c r="M168" i="1"/>
  <c r="M167" i="1" s="1"/>
  <c r="N168" i="1"/>
  <c r="N167" i="1" s="1"/>
  <c r="O168" i="1"/>
  <c r="O167" i="1" s="1"/>
  <c r="Q168" i="1"/>
  <c r="Q167" i="1" s="1"/>
  <c r="L169" i="1"/>
  <c r="L168" i="1" s="1"/>
  <c r="L167" i="1" s="1"/>
  <c r="P169" i="1"/>
  <c r="P168" i="1" s="1"/>
  <c r="P167" i="1" s="1"/>
  <c r="J171" i="1"/>
  <c r="J170" i="1" s="1"/>
  <c r="L171" i="1"/>
  <c r="L170" i="1" s="1"/>
  <c r="M171" i="1"/>
  <c r="M170" i="1" s="1"/>
  <c r="N171" i="1"/>
  <c r="N170" i="1" s="1"/>
  <c r="P171" i="1"/>
  <c r="P170" i="1" s="1"/>
  <c r="Q171" i="1"/>
  <c r="Q170" i="1" s="1"/>
  <c r="K172" i="1"/>
  <c r="O172" i="1"/>
  <c r="J176" i="1"/>
  <c r="J175" i="1" s="1"/>
  <c r="L176" i="1"/>
  <c r="L175" i="1" s="1"/>
  <c r="M176" i="1"/>
  <c r="M175" i="1" s="1"/>
  <c r="N176" i="1"/>
  <c r="N175" i="1" s="1"/>
  <c r="P176" i="1"/>
  <c r="P175" i="1" s="1"/>
  <c r="Q176" i="1"/>
  <c r="Q175" i="1" s="1"/>
  <c r="K177" i="1"/>
  <c r="O177" i="1"/>
  <c r="J179" i="1"/>
  <c r="J178" i="1" s="1"/>
  <c r="K179" i="1"/>
  <c r="K178" i="1" s="1"/>
  <c r="M179" i="1"/>
  <c r="M178" i="1" s="1"/>
  <c r="O179" i="1"/>
  <c r="O178" i="1" s="1"/>
  <c r="Q179" i="1"/>
  <c r="Q178" i="1" s="1"/>
  <c r="L180" i="1"/>
  <c r="N180" i="1"/>
  <c r="J182" i="1"/>
  <c r="J181" i="1" s="1"/>
  <c r="K182" i="1"/>
  <c r="K181" i="1" s="1"/>
  <c r="M182" i="1"/>
  <c r="M181" i="1" s="1"/>
  <c r="N182" i="1"/>
  <c r="N181" i="1" s="1"/>
  <c r="O182" i="1"/>
  <c r="O181" i="1" s="1"/>
  <c r="Q182" i="1"/>
  <c r="Q181" i="1" s="1"/>
  <c r="L183" i="1"/>
  <c r="P183" i="1"/>
  <c r="J185" i="1"/>
  <c r="K185" i="1"/>
  <c r="M185" i="1"/>
  <c r="N185" i="1"/>
  <c r="O185" i="1"/>
  <c r="Q185" i="1"/>
  <c r="L186" i="1"/>
  <c r="P186" i="1"/>
  <c r="J187" i="1"/>
  <c r="K187" i="1"/>
  <c r="M187" i="1"/>
  <c r="N187" i="1"/>
  <c r="O187" i="1"/>
  <c r="Q187" i="1"/>
  <c r="L188" i="1"/>
  <c r="P188" i="1"/>
  <c r="J190" i="1"/>
  <c r="J189" i="1" s="1"/>
  <c r="K190" i="1"/>
  <c r="K189" i="1" s="1"/>
  <c r="M190" i="1"/>
  <c r="M189" i="1" s="1"/>
  <c r="N190" i="1"/>
  <c r="N189" i="1" s="1"/>
  <c r="O190" i="1"/>
  <c r="O189" i="1" s="1"/>
  <c r="Q190" i="1"/>
  <c r="Q189" i="1" s="1"/>
  <c r="L191" i="1"/>
  <c r="P191" i="1"/>
  <c r="J193" i="1"/>
  <c r="K193" i="1"/>
  <c r="L193" i="1"/>
  <c r="O193" i="1"/>
  <c r="P193" i="1"/>
  <c r="M194" i="1"/>
  <c r="N194" i="1"/>
  <c r="J195" i="1"/>
  <c r="K195" i="1"/>
  <c r="L195" i="1"/>
  <c r="O195" i="1"/>
  <c r="P195" i="1"/>
  <c r="M196" i="1"/>
  <c r="N196" i="1"/>
  <c r="K198" i="1"/>
  <c r="K197" i="1" s="1"/>
  <c r="M198" i="1"/>
  <c r="M197" i="1" s="1"/>
  <c r="N198" i="1"/>
  <c r="N197" i="1" s="1"/>
  <c r="O198" i="1"/>
  <c r="O197" i="1" s="1"/>
  <c r="P198" i="1"/>
  <c r="P197" i="1" s="1"/>
  <c r="Q198" i="1"/>
  <c r="Q197" i="1" s="1"/>
  <c r="L199" i="1"/>
  <c r="J201" i="1"/>
  <c r="J200" i="1" s="1"/>
  <c r="K201" i="1"/>
  <c r="K200" i="1" s="1"/>
  <c r="L201" i="1"/>
  <c r="L200" i="1" s="1"/>
  <c r="M201" i="1"/>
  <c r="M200" i="1" s="1"/>
  <c r="N201" i="1"/>
  <c r="N200" i="1" s="1"/>
  <c r="O201" i="1"/>
  <c r="O200" i="1" s="1"/>
  <c r="P201" i="1"/>
  <c r="P200" i="1" s="1"/>
  <c r="Q201" i="1"/>
  <c r="Q200" i="1" s="1"/>
  <c r="J204" i="1"/>
  <c r="J203" i="1" s="1"/>
  <c r="K204" i="1"/>
  <c r="K203" i="1" s="1"/>
  <c r="L204" i="1"/>
  <c r="L203" i="1" s="1"/>
  <c r="M204" i="1"/>
  <c r="M203" i="1" s="1"/>
  <c r="Q204" i="1"/>
  <c r="Q203" i="1" s="1"/>
  <c r="O205" i="1"/>
  <c r="P205" i="1"/>
  <c r="J208" i="1"/>
  <c r="J207" i="1" s="1"/>
  <c r="J206" i="1" s="1"/>
  <c r="K208" i="1"/>
  <c r="K207" i="1" s="1"/>
  <c r="K206" i="1" s="1"/>
  <c r="M208" i="1"/>
  <c r="M207" i="1" s="1"/>
  <c r="M206" i="1" s="1"/>
  <c r="N208" i="1"/>
  <c r="N207" i="1" s="1"/>
  <c r="N206" i="1" s="1"/>
  <c r="O208" i="1"/>
  <c r="O207" i="1" s="1"/>
  <c r="O206" i="1" s="1"/>
  <c r="Q208" i="1"/>
  <c r="Q207" i="1" s="1"/>
  <c r="Q206" i="1" s="1"/>
  <c r="L209" i="1"/>
  <c r="P209" i="1"/>
  <c r="J213" i="1"/>
  <c r="J212" i="1" s="1"/>
  <c r="J211" i="1" s="1"/>
  <c r="K213" i="1"/>
  <c r="K212" i="1" s="1"/>
  <c r="K211" i="1" s="1"/>
  <c r="M213" i="1"/>
  <c r="M212" i="1" s="1"/>
  <c r="M211" i="1" s="1"/>
  <c r="N213" i="1"/>
  <c r="N212" i="1" s="1"/>
  <c r="N211" i="1" s="1"/>
  <c r="O213" i="1"/>
  <c r="O212" i="1" s="1"/>
  <c r="O211" i="1" s="1"/>
  <c r="Q213" i="1"/>
  <c r="Q212" i="1" s="1"/>
  <c r="Q211" i="1" s="1"/>
  <c r="L214" i="1"/>
  <c r="P214" i="1"/>
  <c r="J217" i="1"/>
  <c r="J216" i="1" s="1"/>
  <c r="J215" i="1" s="1"/>
  <c r="K217" i="1"/>
  <c r="K216" i="1" s="1"/>
  <c r="K215" i="1" s="1"/>
  <c r="M217" i="1"/>
  <c r="M216" i="1" s="1"/>
  <c r="M215" i="1" s="1"/>
  <c r="N217" i="1"/>
  <c r="N216" i="1" s="1"/>
  <c r="N215" i="1" s="1"/>
  <c r="O217" i="1"/>
  <c r="O216" i="1" s="1"/>
  <c r="O215" i="1" s="1"/>
  <c r="Q217" i="1"/>
  <c r="Q216" i="1" s="1"/>
  <c r="Q215" i="1" s="1"/>
  <c r="L218" i="1"/>
  <c r="P218" i="1"/>
  <c r="J221" i="1"/>
  <c r="J220" i="1" s="1"/>
  <c r="L221" i="1"/>
  <c r="L220" i="1" s="1"/>
  <c r="M221" i="1"/>
  <c r="M220" i="1" s="1"/>
  <c r="N221" i="1"/>
  <c r="N220" i="1" s="1"/>
  <c r="P221" i="1"/>
  <c r="P220" i="1" s="1"/>
  <c r="Q221" i="1"/>
  <c r="Q220" i="1" s="1"/>
  <c r="K222" i="1"/>
  <c r="O222" i="1"/>
  <c r="J224" i="1"/>
  <c r="J223" i="1" s="1"/>
  <c r="K224" i="1"/>
  <c r="K223" i="1" s="1"/>
  <c r="L224" i="1"/>
  <c r="L223" i="1" s="1"/>
  <c r="M224" i="1"/>
  <c r="M223" i="1" s="1"/>
  <c r="N224" i="1"/>
  <c r="N223" i="1" s="1"/>
  <c r="O224" i="1"/>
  <c r="O223" i="1" s="1"/>
  <c r="P224" i="1"/>
  <c r="P223" i="1" s="1"/>
  <c r="Q224" i="1"/>
  <c r="Q223" i="1" s="1"/>
  <c r="J228" i="1"/>
  <c r="L228" i="1"/>
  <c r="M228" i="1"/>
  <c r="N228" i="1"/>
  <c r="P228" i="1"/>
  <c r="Q228" i="1"/>
  <c r="K229" i="1"/>
  <c r="K228" i="1" s="1"/>
  <c r="O229" i="1"/>
  <c r="O228" i="1" s="1"/>
  <c r="J230" i="1"/>
  <c r="L230" i="1"/>
  <c r="M230" i="1"/>
  <c r="N230" i="1"/>
  <c r="P230" i="1"/>
  <c r="Q230" i="1"/>
  <c r="K231" i="1"/>
  <c r="K230" i="1" s="1"/>
  <c r="O231" i="1"/>
  <c r="O230" i="1" s="1"/>
  <c r="J233" i="1"/>
  <c r="J232" i="1" s="1"/>
  <c r="K233" i="1"/>
  <c r="K232" i="1" s="1"/>
  <c r="M233" i="1"/>
  <c r="M232" i="1" s="1"/>
  <c r="N233" i="1"/>
  <c r="N232" i="1" s="1"/>
  <c r="O233" i="1"/>
  <c r="O232" i="1" s="1"/>
  <c r="Q233" i="1"/>
  <c r="Q232" i="1" s="1"/>
  <c r="L234" i="1"/>
  <c r="L233" i="1" s="1"/>
  <c r="L232" i="1" s="1"/>
  <c r="P234" i="1"/>
  <c r="P233" i="1" s="1"/>
  <c r="P232" i="1" s="1"/>
  <c r="J238" i="1"/>
  <c r="K238" i="1"/>
  <c r="M238" i="1"/>
  <c r="N238" i="1"/>
  <c r="O238" i="1"/>
  <c r="Q238" i="1"/>
  <c r="L239" i="1"/>
  <c r="P239" i="1"/>
  <c r="J240" i="1"/>
  <c r="J237" i="1" s="1"/>
  <c r="K240" i="1"/>
  <c r="M240" i="1"/>
  <c r="N240" i="1"/>
  <c r="O240" i="1"/>
  <c r="Q240" i="1"/>
  <c r="L241" i="1"/>
  <c r="P241" i="1"/>
  <c r="J243" i="1"/>
  <c r="K243" i="1"/>
  <c r="M243" i="1"/>
  <c r="N243" i="1"/>
  <c r="O243" i="1"/>
  <c r="Q243" i="1"/>
  <c r="L244" i="1"/>
  <c r="P244" i="1"/>
  <c r="J245" i="1"/>
  <c r="J242" i="1" s="1"/>
  <c r="K245" i="1"/>
  <c r="K242" i="1" s="1"/>
  <c r="M245" i="1"/>
  <c r="M242" i="1" s="1"/>
  <c r="N245" i="1"/>
  <c r="O245" i="1"/>
  <c r="O242" i="1" s="1"/>
  <c r="Q245" i="1"/>
  <c r="L246" i="1"/>
  <c r="P246" i="1"/>
  <c r="J248" i="1"/>
  <c r="J247" i="1" s="1"/>
  <c r="K248" i="1"/>
  <c r="K247" i="1" s="1"/>
  <c r="M248" i="1"/>
  <c r="M247" i="1" s="1"/>
  <c r="N248" i="1"/>
  <c r="N247" i="1" s="1"/>
  <c r="O248" i="1"/>
  <c r="O247" i="1" s="1"/>
  <c r="Q248" i="1"/>
  <c r="Q247" i="1" s="1"/>
  <c r="L249" i="1"/>
  <c r="P249" i="1"/>
  <c r="J251" i="1"/>
  <c r="J250" i="1" s="1"/>
  <c r="K251" i="1"/>
  <c r="K250" i="1" s="1"/>
  <c r="L251" i="1"/>
  <c r="L250" i="1" s="1"/>
  <c r="M251" i="1"/>
  <c r="M250" i="1" s="1"/>
  <c r="N251" i="1"/>
  <c r="N250" i="1" s="1"/>
  <c r="O251" i="1"/>
  <c r="O250" i="1" s="1"/>
  <c r="Q251" i="1"/>
  <c r="Q250" i="1" s="1"/>
  <c r="P252" i="1"/>
  <c r="P251" i="1" s="1"/>
  <c r="P250" i="1" s="1"/>
  <c r="J254" i="1"/>
  <c r="K254" i="1"/>
  <c r="L254" i="1"/>
  <c r="O254" i="1"/>
  <c r="P254" i="1"/>
  <c r="M255" i="1"/>
  <c r="N255" i="1"/>
  <c r="J256" i="1"/>
  <c r="K256" i="1"/>
  <c r="L256" i="1"/>
  <c r="O256" i="1"/>
  <c r="P256" i="1"/>
  <c r="M257" i="1"/>
  <c r="N257" i="1"/>
  <c r="J259" i="1"/>
  <c r="J258" i="1" s="1"/>
  <c r="K259" i="1"/>
  <c r="K258" i="1" s="1"/>
  <c r="L259" i="1"/>
  <c r="L258" i="1" s="1"/>
  <c r="M259" i="1"/>
  <c r="M258" i="1" s="1"/>
  <c r="N259" i="1"/>
  <c r="N258" i="1" s="1"/>
  <c r="O259" i="1"/>
  <c r="O258" i="1" s="1"/>
  <c r="P259" i="1"/>
  <c r="P258" i="1" s="1"/>
  <c r="Q259" i="1"/>
  <c r="Q258" i="1" s="1"/>
  <c r="J265" i="1"/>
  <c r="J264" i="1" s="1"/>
  <c r="L265" i="1"/>
  <c r="L264" i="1" s="1"/>
  <c r="M265" i="1"/>
  <c r="M264" i="1" s="1"/>
  <c r="N265" i="1"/>
  <c r="N264" i="1" s="1"/>
  <c r="P265" i="1"/>
  <c r="P264" i="1" s="1"/>
  <c r="Q265" i="1"/>
  <c r="Q264" i="1" s="1"/>
  <c r="K266" i="1"/>
  <c r="O266" i="1"/>
  <c r="J268" i="1"/>
  <c r="J267" i="1" s="1"/>
  <c r="K268" i="1"/>
  <c r="K267" i="1" s="1"/>
  <c r="M268" i="1"/>
  <c r="M267" i="1" s="1"/>
  <c r="N268" i="1"/>
  <c r="N267" i="1" s="1"/>
  <c r="O268" i="1"/>
  <c r="O267" i="1" s="1"/>
  <c r="Q268" i="1"/>
  <c r="Q267" i="1" s="1"/>
  <c r="L269" i="1"/>
  <c r="P269" i="1"/>
  <c r="J271" i="1"/>
  <c r="J270" i="1" s="1"/>
  <c r="K271" i="1"/>
  <c r="K270" i="1" s="1"/>
  <c r="M271" i="1"/>
  <c r="M270" i="1" s="1"/>
  <c r="N271" i="1"/>
  <c r="N270" i="1" s="1"/>
  <c r="O271" i="1"/>
  <c r="O270" i="1" s="1"/>
  <c r="Q271" i="1"/>
  <c r="Q270" i="1" s="1"/>
  <c r="L272" i="1"/>
  <c r="P272" i="1"/>
  <c r="J274" i="1"/>
  <c r="J273" i="1" s="1"/>
  <c r="K274" i="1"/>
  <c r="K273" i="1" s="1"/>
  <c r="M274" i="1"/>
  <c r="M273" i="1" s="1"/>
  <c r="N274" i="1"/>
  <c r="N273" i="1" s="1"/>
  <c r="O274" i="1"/>
  <c r="O273" i="1" s="1"/>
  <c r="Q274" i="1"/>
  <c r="Q273" i="1" s="1"/>
  <c r="L275" i="1"/>
  <c r="P275" i="1"/>
  <c r="J277" i="1"/>
  <c r="J276" i="1" s="1"/>
  <c r="K277" i="1"/>
  <c r="K276" i="1" s="1"/>
  <c r="M277" i="1"/>
  <c r="M276" i="1" s="1"/>
  <c r="N277" i="1"/>
  <c r="N276" i="1" s="1"/>
  <c r="O277" i="1"/>
  <c r="O276" i="1" s="1"/>
  <c r="Q277" i="1"/>
  <c r="Q276" i="1" s="1"/>
  <c r="L278" i="1"/>
  <c r="L277" i="1" s="1"/>
  <c r="L276" i="1" s="1"/>
  <c r="P278" i="1"/>
  <c r="P277" i="1" s="1"/>
  <c r="P276" i="1" s="1"/>
  <c r="J280" i="1"/>
  <c r="J279" i="1" s="1"/>
  <c r="K280" i="1"/>
  <c r="K279" i="1" s="1"/>
  <c r="L280" i="1"/>
  <c r="L279" i="1" s="1"/>
  <c r="M280" i="1"/>
  <c r="M279" i="1" s="1"/>
  <c r="N280" i="1"/>
  <c r="N279" i="1" s="1"/>
  <c r="O280" i="1"/>
  <c r="O279" i="1" s="1"/>
  <c r="P280" i="1"/>
  <c r="P279" i="1" s="1"/>
  <c r="Q280" i="1"/>
  <c r="Q279" i="1" s="1"/>
  <c r="J283" i="1"/>
  <c r="J282" i="1" s="1"/>
  <c r="L283" i="1"/>
  <c r="L282" i="1" s="1"/>
  <c r="M283" i="1"/>
  <c r="M282" i="1" s="1"/>
  <c r="N283" i="1"/>
  <c r="N282" i="1" s="1"/>
  <c r="P283" i="1"/>
  <c r="P282" i="1" s="1"/>
  <c r="Q283" i="1"/>
  <c r="Q282" i="1" s="1"/>
  <c r="K284" i="1"/>
  <c r="K283" i="1" s="1"/>
  <c r="K282" i="1" s="1"/>
  <c r="O284" i="1"/>
  <c r="O283" i="1" s="1"/>
  <c r="O282" i="1" s="1"/>
  <c r="J287" i="1"/>
  <c r="J286" i="1" s="1"/>
  <c r="L287" i="1"/>
  <c r="L286" i="1" s="1"/>
  <c r="M287" i="1"/>
  <c r="M286" i="1" s="1"/>
  <c r="N287" i="1"/>
  <c r="N286" i="1" s="1"/>
  <c r="P287" i="1"/>
  <c r="P286" i="1" s="1"/>
  <c r="Q287" i="1"/>
  <c r="Q286" i="1" s="1"/>
  <c r="K288" i="1"/>
  <c r="O288" i="1"/>
  <c r="J290" i="1"/>
  <c r="J289" i="1" s="1"/>
  <c r="L290" i="1"/>
  <c r="L289" i="1" s="1"/>
  <c r="M290" i="1"/>
  <c r="M289" i="1" s="1"/>
  <c r="N290" i="1"/>
  <c r="N289" i="1" s="1"/>
  <c r="P290" i="1"/>
  <c r="P289" i="1" s="1"/>
  <c r="Q290" i="1"/>
  <c r="Q289" i="1" s="1"/>
  <c r="K291" i="1"/>
  <c r="O291" i="1"/>
  <c r="J293" i="1"/>
  <c r="J292" i="1" s="1"/>
  <c r="K293" i="1"/>
  <c r="K292" i="1" s="1"/>
  <c r="M293" i="1"/>
  <c r="M292" i="1" s="1"/>
  <c r="N293" i="1"/>
  <c r="N292" i="1" s="1"/>
  <c r="O293" i="1"/>
  <c r="O292" i="1" s="1"/>
  <c r="Q293" i="1"/>
  <c r="Q292" i="1" s="1"/>
  <c r="L294" i="1"/>
  <c r="P294" i="1"/>
  <c r="J296" i="1"/>
  <c r="J295" i="1" s="1"/>
  <c r="K296" i="1"/>
  <c r="K295" i="1" s="1"/>
  <c r="M296" i="1"/>
  <c r="M295" i="1" s="1"/>
  <c r="N296" i="1"/>
  <c r="N295" i="1" s="1"/>
  <c r="O296" i="1"/>
  <c r="O295" i="1" s="1"/>
  <c r="Q296" i="1"/>
  <c r="Q295" i="1" s="1"/>
  <c r="L297" i="1"/>
  <c r="L296" i="1" s="1"/>
  <c r="L295" i="1" s="1"/>
  <c r="P297" i="1"/>
  <c r="P296" i="1" s="1"/>
  <c r="P295" i="1" s="1"/>
  <c r="J299" i="1"/>
  <c r="J298" i="1" s="1"/>
  <c r="K299" i="1"/>
  <c r="K298" i="1" s="1"/>
  <c r="M299" i="1"/>
  <c r="M298" i="1" s="1"/>
  <c r="N299" i="1"/>
  <c r="N298" i="1" s="1"/>
  <c r="O299" i="1"/>
  <c r="O298" i="1" s="1"/>
  <c r="Q299" i="1"/>
  <c r="Q298" i="1" s="1"/>
  <c r="L300" i="1"/>
  <c r="L299" i="1" s="1"/>
  <c r="L298" i="1" s="1"/>
  <c r="P300" i="1"/>
  <c r="P299" i="1" s="1"/>
  <c r="P298" i="1" s="1"/>
  <c r="J302" i="1"/>
  <c r="J301" i="1" s="1"/>
  <c r="K302" i="1"/>
  <c r="K301" i="1" s="1"/>
  <c r="M302" i="1"/>
  <c r="M301" i="1" s="1"/>
  <c r="O302" i="1"/>
  <c r="O301" i="1" s="1"/>
  <c r="Q302" i="1"/>
  <c r="Q301" i="1" s="1"/>
  <c r="L303" i="1"/>
  <c r="N303" i="1"/>
  <c r="K305" i="1"/>
  <c r="K304" i="1" s="1"/>
  <c r="M305" i="1"/>
  <c r="M304" i="1" s="1"/>
  <c r="N305" i="1"/>
  <c r="N304" i="1" s="1"/>
  <c r="O305" i="1"/>
  <c r="O304" i="1" s="1"/>
  <c r="P305" i="1"/>
  <c r="P304" i="1" s="1"/>
  <c r="Q305" i="1"/>
  <c r="Q304" i="1" s="1"/>
  <c r="L306" i="1"/>
  <c r="J311" i="1"/>
  <c r="J310" i="1" s="1"/>
  <c r="K311" i="1"/>
  <c r="K310" i="1" s="1"/>
  <c r="L311" i="1"/>
  <c r="L310" i="1" s="1"/>
  <c r="M311" i="1"/>
  <c r="M310" i="1" s="1"/>
  <c r="N311" i="1"/>
  <c r="N310" i="1" s="1"/>
  <c r="O311" i="1"/>
  <c r="O310" i="1" s="1"/>
  <c r="P311" i="1"/>
  <c r="P310" i="1" s="1"/>
  <c r="Q311" i="1"/>
  <c r="Q310" i="1" s="1"/>
  <c r="J314" i="1"/>
  <c r="J313" i="1" s="1"/>
  <c r="K314" i="1"/>
  <c r="K313" i="1" s="1"/>
  <c r="L314" i="1"/>
  <c r="L313" i="1" s="1"/>
  <c r="M314" i="1"/>
  <c r="M313" i="1" s="1"/>
  <c r="N314" i="1"/>
  <c r="N313" i="1" s="1"/>
  <c r="O314" i="1"/>
  <c r="O313" i="1" s="1"/>
  <c r="P314" i="1"/>
  <c r="P313" i="1" s="1"/>
  <c r="Q314" i="1"/>
  <c r="Q313" i="1" s="1"/>
  <c r="J317" i="1"/>
  <c r="J316" i="1" s="1"/>
  <c r="K317" i="1"/>
  <c r="K316" i="1" s="1"/>
  <c r="L317" i="1"/>
  <c r="L316" i="1" s="1"/>
  <c r="M317" i="1"/>
  <c r="M316" i="1" s="1"/>
  <c r="N317" i="1"/>
  <c r="N316" i="1" s="1"/>
  <c r="O317" i="1"/>
  <c r="O316" i="1" s="1"/>
  <c r="P317" i="1"/>
  <c r="P316" i="1" s="1"/>
  <c r="Q317" i="1"/>
  <c r="Q316" i="1" s="1"/>
  <c r="M320" i="1"/>
  <c r="M319" i="1" s="1"/>
  <c r="N320" i="1"/>
  <c r="N319" i="1" s="1"/>
  <c r="O320" i="1"/>
  <c r="O319" i="1" s="1"/>
  <c r="P320" i="1"/>
  <c r="P319" i="1" s="1"/>
  <c r="Q320" i="1"/>
  <c r="Q319" i="1" s="1"/>
  <c r="K321" i="1"/>
  <c r="L321" i="1"/>
  <c r="J323" i="1"/>
  <c r="J322" i="1" s="1"/>
  <c r="L323" i="1"/>
  <c r="L322" i="1" s="1"/>
  <c r="M323" i="1"/>
  <c r="M322" i="1" s="1"/>
  <c r="N323" i="1"/>
  <c r="N322" i="1" s="1"/>
  <c r="P323" i="1"/>
  <c r="P322" i="1" s="1"/>
  <c r="Q323" i="1"/>
  <c r="Q322" i="1" s="1"/>
  <c r="K324" i="1"/>
  <c r="K323" i="1" s="1"/>
  <c r="K322" i="1" s="1"/>
  <c r="O324" i="1"/>
  <c r="O323" i="1" s="1"/>
  <c r="O322" i="1" s="1"/>
  <c r="J326" i="1"/>
  <c r="J325" i="1" s="1"/>
  <c r="K326" i="1"/>
  <c r="K325" i="1" s="1"/>
  <c r="L326" i="1"/>
  <c r="L325" i="1" s="1"/>
  <c r="M326" i="1"/>
  <c r="M325" i="1" s="1"/>
  <c r="N326" i="1"/>
  <c r="N325" i="1" s="1"/>
  <c r="O326" i="1"/>
  <c r="O325" i="1" s="1"/>
  <c r="P326" i="1"/>
  <c r="P325" i="1" s="1"/>
  <c r="Q326" i="1"/>
  <c r="Q325" i="1" s="1"/>
  <c r="K330" i="1"/>
  <c r="K329" i="1" s="1"/>
  <c r="M330" i="1"/>
  <c r="M329" i="1" s="1"/>
  <c r="N330" i="1"/>
  <c r="N329" i="1" s="1"/>
  <c r="O330" i="1"/>
  <c r="O329" i="1" s="1"/>
  <c r="Q330" i="1"/>
  <c r="Q329" i="1" s="1"/>
  <c r="J331" i="1"/>
  <c r="P331" i="1"/>
  <c r="J333" i="1"/>
  <c r="J332" i="1" s="1"/>
  <c r="K333" i="1"/>
  <c r="K332" i="1" s="1"/>
  <c r="M333" i="1"/>
  <c r="M332" i="1" s="1"/>
  <c r="N333" i="1"/>
  <c r="N332" i="1" s="1"/>
  <c r="O333" i="1"/>
  <c r="O332" i="1" s="1"/>
  <c r="Q333" i="1"/>
  <c r="Q332" i="1" s="1"/>
  <c r="L334" i="1"/>
  <c r="L333" i="1" s="1"/>
  <c r="L332" i="1" s="1"/>
  <c r="P334" i="1"/>
  <c r="P333" i="1" s="1"/>
  <c r="P332" i="1" s="1"/>
  <c r="J336" i="1"/>
  <c r="J335" i="1" s="1"/>
  <c r="K336" i="1"/>
  <c r="K335" i="1" s="1"/>
  <c r="L336" i="1"/>
  <c r="L335" i="1" s="1"/>
  <c r="M336" i="1"/>
  <c r="M335" i="1" s="1"/>
  <c r="N336" i="1"/>
  <c r="N335" i="1" s="1"/>
  <c r="O336" i="1"/>
  <c r="O335" i="1" s="1"/>
  <c r="Q336" i="1"/>
  <c r="Q335" i="1" s="1"/>
  <c r="P337" i="1"/>
  <c r="P336" i="1" s="1"/>
  <c r="P335" i="1" s="1"/>
  <c r="J339" i="1"/>
  <c r="J338" i="1" s="1"/>
  <c r="K339" i="1"/>
  <c r="K338" i="1" s="1"/>
  <c r="M339" i="1"/>
  <c r="M338" i="1" s="1"/>
  <c r="N339" i="1"/>
  <c r="N338" i="1" s="1"/>
  <c r="O339" i="1"/>
  <c r="O338" i="1" s="1"/>
  <c r="Q339" i="1"/>
  <c r="Q338" i="1" s="1"/>
  <c r="L340" i="1"/>
  <c r="P340" i="1"/>
  <c r="J342" i="1"/>
  <c r="J341" i="1" s="1"/>
  <c r="K342" i="1"/>
  <c r="K341" i="1" s="1"/>
  <c r="L342" i="1"/>
  <c r="L341" i="1" s="1"/>
  <c r="M342" i="1"/>
  <c r="M341" i="1" s="1"/>
  <c r="N342" i="1"/>
  <c r="N341" i="1" s="1"/>
  <c r="O342" i="1"/>
  <c r="O341" i="1" s="1"/>
  <c r="P342" i="1"/>
  <c r="P341" i="1" s="1"/>
  <c r="Q342" i="1"/>
  <c r="Q341" i="1" s="1"/>
  <c r="J345" i="1"/>
  <c r="J344" i="1" s="1"/>
  <c r="L345" i="1"/>
  <c r="L344" i="1" s="1"/>
  <c r="M345" i="1"/>
  <c r="M344" i="1" s="1"/>
  <c r="N345" i="1"/>
  <c r="N344" i="1" s="1"/>
  <c r="P345" i="1"/>
  <c r="P344" i="1" s="1"/>
  <c r="Q345" i="1"/>
  <c r="Q344" i="1" s="1"/>
  <c r="K346" i="1"/>
  <c r="O346" i="1"/>
  <c r="J349" i="1"/>
  <c r="K349" i="1"/>
  <c r="M349" i="1"/>
  <c r="N349" i="1"/>
  <c r="O349" i="1"/>
  <c r="Q349" i="1"/>
  <c r="L350" i="1"/>
  <c r="P350" i="1"/>
  <c r="J351" i="1"/>
  <c r="K351" i="1"/>
  <c r="M351" i="1"/>
  <c r="N351" i="1"/>
  <c r="O351" i="1"/>
  <c r="Q351" i="1"/>
  <c r="Q348" i="1" s="1"/>
  <c r="Q347" i="1" s="1"/>
  <c r="L352" i="1"/>
  <c r="P352" i="1"/>
  <c r="J355" i="1"/>
  <c r="J354" i="1" s="1"/>
  <c r="K355" i="1"/>
  <c r="K354" i="1" s="1"/>
  <c r="M355" i="1"/>
  <c r="M354" i="1" s="1"/>
  <c r="N355" i="1"/>
  <c r="N354" i="1" s="1"/>
  <c r="O355" i="1"/>
  <c r="O354" i="1" s="1"/>
  <c r="Q355" i="1"/>
  <c r="Q354" i="1" s="1"/>
  <c r="L356" i="1"/>
  <c r="P356" i="1"/>
  <c r="J358" i="1"/>
  <c r="K358" i="1"/>
  <c r="M358" i="1"/>
  <c r="N358" i="1"/>
  <c r="O358" i="1"/>
  <c r="Q358" i="1"/>
  <c r="L359" i="1"/>
  <c r="P359" i="1"/>
  <c r="J360" i="1"/>
  <c r="K360" i="1"/>
  <c r="M360" i="1"/>
  <c r="N360" i="1"/>
  <c r="O360" i="1"/>
  <c r="Q360" i="1"/>
  <c r="L361" i="1"/>
  <c r="P361" i="1"/>
  <c r="J362" i="1"/>
  <c r="K362" i="1"/>
  <c r="M362" i="1"/>
  <c r="N362" i="1"/>
  <c r="O362" i="1"/>
  <c r="Q362" i="1"/>
  <c r="L363" i="1"/>
  <c r="P363" i="1"/>
  <c r="J365" i="1"/>
  <c r="J364" i="1" s="1"/>
  <c r="L365" i="1"/>
  <c r="L364" i="1" s="1"/>
  <c r="M365" i="1"/>
  <c r="M364" i="1" s="1"/>
  <c r="N365" i="1"/>
  <c r="N364" i="1" s="1"/>
  <c r="P365" i="1"/>
  <c r="P364" i="1" s="1"/>
  <c r="Q365" i="1"/>
  <c r="Q364" i="1" s="1"/>
  <c r="K366" i="1"/>
  <c r="K365" i="1" s="1"/>
  <c r="K364" i="1" s="1"/>
  <c r="O366" i="1"/>
  <c r="J370" i="1"/>
  <c r="J369" i="1" s="1"/>
  <c r="L370" i="1"/>
  <c r="L369" i="1" s="1"/>
  <c r="M370" i="1"/>
  <c r="M369" i="1" s="1"/>
  <c r="N370" i="1"/>
  <c r="N369" i="1" s="1"/>
  <c r="P370" i="1"/>
  <c r="P369" i="1" s="1"/>
  <c r="Q370" i="1"/>
  <c r="Q369" i="1" s="1"/>
  <c r="K371" i="1"/>
  <c r="O371" i="1"/>
  <c r="J373" i="1"/>
  <c r="J372" i="1" s="1"/>
  <c r="L373" i="1"/>
  <c r="L372" i="1" s="1"/>
  <c r="M373" i="1"/>
  <c r="M372" i="1" s="1"/>
  <c r="N373" i="1"/>
  <c r="N372" i="1" s="1"/>
  <c r="P373" i="1"/>
  <c r="P372" i="1" s="1"/>
  <c r="Q373" i="1"/>
  <c r="Q372" i="1" s="1"/>
  <c r="K374" i="1"/>
  <c r="O374" i="1"/>
  <c r="J376" i="1"/>
  <c r="J375" i="1" s="1"/>
  <c r="L376" i="1"/>
  <c r="L375" i="1" s="1"/>
  <c r="M376" i="1"/>
  <c r="M375" i="1" s="1"/>
  <c r="N376" i="1"/>
  <c r="N375" i="1" s="1"/>
  <c r="P376" i="1"/>
  <c r="P375" i="1" s="1"/>
  <c r="Q376" i="1"/>
  <c r="Q375" i="1" s="1"/>
  <c r="K377" i="1"/>
  <c r="O377" i="1"/>
  <c r="K378" i="1"/>
  <c r="O378" i="1"/>
  <c r="J380" i="1"/>
  <c r="J379" i="1" s="1"/>
  <c r="L380" i="1"/>
  <c r="L379" i="1" s="1"/>
  <c r="M380" i="1"/>
  <c r="M379" i="1" s="1"/>
  <c r="N380" i="1"/>
  <c r="N379" i="1" s="1"/>
  <c r="P380" i="1"/>
  <c r="P379" i="1" s="1"/>
  <c r="Q380" i="1"/>
  <c r="Q379" i="1" s="1"/>
  <c r="K381" i="1"/>
  <c r="O381" i="1"/>
  <c r="J384" i="1"/>
  <c r="L384" i="1"/>
  <c r="M384" i="1"/>
  <c r="N384" i="1"/>
  <c r="P384" i="1"/>
  <c r="Q384" i="1"/>
  <c r="K385" i="1"/>
  <c r="O385" i="1"/>
  <c r="J386" i="1"/>
  <c r="L386" i="1"/>
  <c r="M386" i="1"/>
  <c r="N386" i="1"/>
  <c r="P386" i="1"/>
  <c r="Q386" i="1"/>
  <c r="K387" i="1"/>
  <c r="O387" i="1"/>
  <c r="J389" i="1"/>
  <c r="J388" i="1" s="1"/>
  <c r="L389" i="1"/>
  <c r="L388" i="1" s="1"/>
  <c r="M389" i="1"/>
  <c r="M388" i="1" s="1"/>
  <c r="N389" i="1"/>
  <c r="N388" i="1" s="1"/>
  <c r="P389" i="1"/>
  <c r="P388" i="1" s="1"/>
  <c r="Q389" i="1"/>
  <c r="Q388" i="1" s="1"/>
  <c r="K390" i="1"/>
  <c r="O390" i="1"/>
  <c r="J395" i="1"/>
  <c r="K395" i="1"/>
  <c r="M395" i="1"/>
  <c r="N395" i="1"/>
  <c r="O395" i="1"/>
  <c r="Q395" i="1"/>
  <c r="L396" i="1"/>
  <c r="P396" i="1"/>
  <c r="J397" i="1"/>
  <c r="K397" i="1"/>
  <c r="M397" i="1"/>
  <c r="N397" i="1"/>
  <c r="O397" i="1"/>
  <c r="Q397" i="1"/>
  <c r="L398" i="1"/>
  <c r="P398" i="1"/>
  <c r="P397" i="1" s="1"/>
  <c r="J400" i="1"/>
  <c r="J399" i="1" s="1"/>
  <c r="K400" i="1"/>
  <c r="K399" i="1" s="1"/>
  <c r="L400" i="1"/>
  <c r="L399" i="1" s="1"/>
  <c r="O400" i="1"/>
  <c r="O399" i="1" s="1"/>
  <c r="P400" i="1"/>
  <c r="P399" i="1" s="1"/>
  <c r="M401" i="1"/>
  <c r="N401" i="1"/>
  <c r="J404" i="1"/>
  <c r="J403" i="1" s="1"/>
  <c r="J402" i="1" s="1"/>
  <c r="K404" i="1"/>
  <c r="K403" i="1" s="1"/>
  <c r="K402" i="1" s="1"/>
  <c r="M404" i="1"/>
  <c r="M403" i="1" s="1"/>
  <c r="M402" i="1" s="1"/>
  <c r="O404" i="1"/>
  <c r="O403" i="1" s="1"/>
  <c r="O402" i="1" s="1"/>
  <c r="Q404" i="1"/>
  <c r="Q403" i="1" s="1"/>
  <c r="Q402" i="1" s="1"/>
  <c r="L405" i="1"/>
  <c r="N405" i="1"/>
  <c r="J409" i="1"/>
  <c r="J408" i="1" s="1"/>
  <c r="J407" i="1" s="1"/>
  <c r="L409" i="1"/>
  <c r="L408" i="1" s="1"/>
  <c r="L407" i="1" s="1"/>
  <c r="M409" i="1"/>
  <c r="M408" i="1" s="1"/>
  <c r="M407" i="1" s="1"/>
  <c r="N409" i="1"/>
  <c r="N408" i="1" s="1"/>
  <c r="N407" i="1" s="1"/>
  <c r="P409" i="1"/>
  <c r="P408" i="1" s="1"/>
  <c r="P407" i="1" s="1"/>
  <c r="Q409" i="1"/>
  <c r="Q408" i="1" s="1"/>
  <c r="Q407" i="1" s="1"/>
  <c r="K410" i="1"/>
  <c r="O410" i="1"/>
  <c r="J413" i="1"/>
  <c r="J412" i="1" s="1"/>
  <c r="J411" i="1" s="1"/>
  <c r="K413" i="1"/>
  <c r="K412" i="1" s="1"/>
  <c r="K411" i="1" s="1"/>
  <c r="M413" i="1"/>
  <c r="M412" i="1" s="1"/>
  <c r="M411" i="1" s="1"/>
  <c r="N413" i="1"/>
  <c r="N412" i="1" s="1"/>
  <c r="N411" i="1" s="1"/>
  <c r="O413" i="1"/>
  <c r="O412" i="1" s="1"/>
  <c r="O411" i="1" s="1"/>
  <c r="Q413" i="1"/>
  <c r="Q412" i="1" s="1"/>
  <c r="Q411" i="1" s="1"/>
  <c r="L414" i="1"/>
  <c r="P414" i="1"/>
  <c r="J419" i="1"/>
  <c r="K419" i="1"/>
  <c r="M419" i="1"/>
  <c r="N419" i="1"/>
  <c r="O419" i="1"/>
  <c r="Q419" i="1"/>
  <c r="L420" i="1"/>
  <c r="P420" i="1"/>
  <c r="J421" i="1"/>
  <c r="K421" i="1"/>
  <c r="M421" i="1"/>
  <c r="N421" i="1"/>
  <c r="O421" i="1"/>
  <c r="Q421" i="1"/>
  <c r="L422" i="1"/>
  <c r="P422" i="1"/>
  <c r="J427" i="1"/>
  <c r="J426" i="1" s="1"/>
  <c r="K427" i="1"/>
  <c r="K426" i="1" s="1"/>
  <c r="M427" i="1"/>
  <c r="M426" i="1" s="1"/>
  <c r="N427" i="1"/>
  <c r="N426" i="1" s="1"/>
  <c r="O427" i="1"/>
  <c r="O426" i="1" s="1"/>
  <c r="Q427" i="1"/>
  <c r="Q426" i="1" s="1"/>
  <c r="L428" i="1"/>
  <c r="P428" i="1"/>
  <c r="J430" i="1"/>
  <c r="J429" i="1" s="1"/>
  <c r="K430" i="1"/>
  <c r="K429" i="1" s="1"/>
  <c r="M430" i="1"/>
  <c r="M429" i="1" s="1"/>
  <c r="N430" i="1"/>
  <c r="N429" i="1" s="1"/>
  <c r="O430" i="1"/>
  <c r="O429" i="1" s="1"/>
  <c r="Q430" i="1"/>
  <c r="Q429" i="1" s="1"/>
  <c r="L431" i="1"/>
  <c r="P431" i="1"/>
  <c r="J433" i="1"/>
  <c r="J432" i="1" s="1"/>
  <c r="K433" i="1"/>
  <c r="K432" i="1" s="1"/>
  <c r="L433" i="1"/>
  <c r="L432" i="1" s="1"/>
  <c r="O433" i="1"/>
  <c r="O432" i="1" s="1"/>
  <c r="P433" i="1"/>
  <c r="P432" i="1" s="1"/>
  <c r="M434" i="1"/>
  <c r="N434" i="1"/>
  <c r="X18" i="1"/>
  <c r="X23" i="1"/>
  <c r="X26" i="1"/>
  <c r="X29" i="1"/>
  <c r="X32" i="1"/>
  <c r="X36" i="1"/>
  <c r="X42" i="1"/>
  <c r="X44" i="1"/>
  <c r="X47" i="1"/>
  <c r="X53" i="1"/>
  <c r="X56" i="1"/>
  <c r="X59" i="1"/>
  <c r="X62" i="1"/>
  <c r="X65" i="1"/>
  <c r="X72" i="1"/>
  <c r="X74" i="1"/>
  <c r="X81" i="1"/>
  <c r="X83" i="1"/>
  <c r="X86" i="1"/>
  <c r="X95" i="1"/>
  <c r="X98" i="1"/>
  <c r="X102" i="1"/>
  <c r="X108" i="1"/>
  <c r="X111" i="1"/>
  <c r="X114" i="1"/>
  <c r="X119" i="1"/>
  <c r="X122" i="1"/>
  <c r="X125" i="1"/>
  <c r="X129" i="1"/>
  <c r="X132" i="1"/>
  <c r="X135" i="1"/>
  <c r="X138" i="1"/>
  <c r="X141" i="1"/>
  <c r="X148" i="1"/>
  <c r="X151" i="1"/>
  <c r="X155" i="1"/>
  <c r="X160" i="1"/>
  <c r="X163" i="1"/>
  <c r="X166" i="1"/>
  <c r="X169" i="1"/>
  <c r="X172" i="1"/>
  <c r="X177" i="1"/>
  <c r="X183" i="1"/>
  <c r="X186" i="1"/>
  <c r="X188" i="1"/>
  <c r="X191" i="1"/>
  <c r="X194" i="1"/>
  <c r="X202" i="1"/>
  <c r="X209" i="1"/>
  <c r="X214" i="1"/>
  <c r="X218" i="1"/>
  <c r="X222" i="1"/>
  <c r="X225" i="1"/>
  <c r="X231" i="1"/>
  <c r="X234" i="1"/>
  <c r="X239" i="1"/>
  <c r="X241" i="1"/>
  <c r="X244" i="1"/>
  <c r="X246" i="1"/>
  <c r="X249" i="1"/>
  <c r="X252" i="1"/>
  <c r="X255" i="1"/>
  <c r="X257" i="1"/>
  <c r="X260" i="1"/>
  <c r="X266" i="1"/>
  <c r="X269" i="1"/>
  <c r="X272" i="1"/>
  <c r="X275" i="1"/>
  <c r="X278" i="1"/>
  <c r="X281" i="1"/>
  <c r="X284" i="1"/>
  <c r="X288" i="1"/>
  <c r="X291" i="1"/>
  <c r="X294" i="1"/>
  <c r="X297" i="1"/>
  <c r="X300" i="1"/>
  <c r="X303" i="1"/>
  <c r="X312" i="1"/>
  <c r="X324" i="1"/>
  <c r="X334" i="1"/>
  <c r="X337" i="1"/>
  <c r="X340" i="1"/>
  <c r="X346" i="1"/>
  <c r="X350" i="1"/>
  <c r="X352" i="1"/>
  <c r="X366" i="1"/>
  <c r="X371" i="1"/>
  <c r="X374" i="1"/>
  <c r="X377" i="1"/>
  <c r="X378" i="1"/>
  <c r="X381" i="1"/>
  <c r="X387" i="1"/>
  <c r="X390" i="1"/>
  <c r="X398" i="1"/>
  <c r="X401" i="1"/>
  <c r="X405" i="1"/>
  <c r="X410" i="1"/>
  <c r="X414" i="1"/>
  <c r="X422" i="1"/>
  <c r="X428" i="1"/>
  <c r="X434" i="1"/>
  <c r="V11" i="2"/>
  <c r="V10" i="2" s="1"/>
  <c r="V13" i="2"/>
  <c r="V12" i="2" s="1"/>
  <c r="W13" i="2"/>
  <c r="V15" i="2"/>
  <c r="V14" i="2" s="1"/>
  <c r="W15" i="2"/>
  <c r="V18" i="2"/>
  <c r="V17" i="2" s="1"/>
  <c r="V20" i="2"/>
  <c r="V19" i="2" s="1"/>
  <c r="W20" i="2"/>
  <c r="V23" i="2"/>
  <c r="V22" i="2" s="1"/>
  <c r="V21" i="2" s="1"/>
  <c r="W23" i="2"/>
  <c r="V26" i="2"/>
  <c r="V25" i="2" s="1"/>
  <c r="V24" i="2" s="1"/>
  <c r="V29" i="2"/>
  <c r="V28" i="2" s="1"/>
  <c r="V33" i="2"/>
  <c r="V32" i="2" s="1"/>
  <c r="W33" i="2"/>
  <c r="V35" i="2"/>
  <c r="V34" i="2" s="1"/>
  <c r="V38" i="2"/>
  <c r="V37" i="2" s="1"/>
  <c r="V36" i="2" s="1"/>
  <c r="W38" i="2"/>
  <c r="V41" i="2"/>
  <c r="V40" i="2" s="1"/>
  <c r="V39" i="2" s="1"/>
  <c r="W41" i="2"/>
  <c r="W44" i="2"/>
  <c r="V47" i="2"/>
  <c r="V46" i="2" s="1"/>
  <c r="V45" i="2" s="1"/>
  <c r="W47" i="2"/>
  <c r="V50" i="2"/>
  <c r="V49" i="2" s="1"/>
  <c r="V48" i="2" s="1"/>
  <c r="W50" i="2"/>
  <c r="V53" i="2"/>
  <c r="V52" i="2" s="1"/>
  <c r="V51" i="2" s="1"/>
  <c r="W53" i="2"/>
  <c r="V56" i="2"/>
  <c r="V55" i="2" s="1"/>
  <c r="V54" i="2" s="1"/>
  <c r="W56" i="2"/>
  <c r="V59" i="2"/>
  <c r="V58" i="2" s="1"/>
  <c r="V57" i="2" s="1"/>
  <c r="W59" i="2"/>
  <c r="V64" i="2"/>
  <c r="V63" i="2" s="1"/>
  <c r="V66" i="2"/>
  <c r="V65" i="2" s="1"/>
  <c r="W66" i="2"/>
  <c r="V68" i="2"/>
  <c r="V67" i="2" s="1"/>
  <c r="W68" i="2"/>
  <c r="V71" i="2"/>
  <c r="V70" i="2" s="1"/>
  <c r="V69" i="2" s="1"/>
  <c r="W71" i="2"/>
  <c r="V76" i="2"/>
  <c r="V75" i="2" s="1"/>
  <c r="V74" i="2" s="1"/>
  <c r="W76" i="2"/>
  <c r="V79" i="2"/>
  <c r="V78" i="2" s="1"/>
  <c r="V77" i="2" s="1"/>
  <c r="W79" i="2"/>
  <c r="V84" i="2"/>
  <c r="V83" i="2" s="1"/>
  <c r="V86" i="2"/>
  <c r="V85" i="2" s="1"/>
  <c r="W86" i="2"/>
  <c r="V88" i="2"/>
  <c r="V87" i="2" s="1"/>
  <c r="W88" i="2"/>
  <c r="W93" i="2"/>
  <c r="V98" i="2"/>
  <c r="V97" i="2" s="1"/>
  <c r="V96" i="2" s="1"/>
  <c r="W98" i="2"/>
  <c r="V101" i="2"/>
  <c r="V100" i="2" s="1"/>
  <c r="V99" i="2" s="1"/>
  <c r="W101" i="2"/>
  <c r="V104" i="2"/>
  <c r="V103" i="2" s="1"/>
  <c r="V102" i="2" s="1"/>
  <c r="W104" i="2"/>
  <c r="V107" i="2"/>
  <c r="V106" i="2" s="1"/>
  <c r="V105" i="2" s="1"/>
  <c r="W107" i="2"/>
  <c r="V110" i="2"/>
  <c r="V109" i="2" s="1"/>
  <c r="V108" i="2" s="1"/>
  <c r="W110" i="2"/>
  <c r="V113" i="2"/>
  <c r="V112" i="2" s="1"/>
  <c r="V111" i="2" s="1"/>
  <c r="W113" i="2"/>
  <c r="V116" i="2"/>
  <c r="V115" i="2" s="1"/>
  <c r="V114" i="2" s="1"/>
  <c r="W116" i="2"/>
  <c r="W119" i="2"/>
  <c r="V124" i="2"/>
  <c r="V123" i="2" s="1"/>
  <c r="V122" i="2" s="1"/>
  <c r="V121" i="2" s="1"/>
  <c r="V120" i="2" s="1"/>
  <c r="W124" i="2"/>
  <c r="V129" i="2"/>
  <c r="V128" i="2" s="1"/>
  <c r="V127" i="2" s="1"/>
  <c r="W129" i="2"/>
  <c r="V132" i="2"/>
  <c r="V131" i="2" s="1"/>
  <c r="V130" i="2" s="1"/>
  <c r="W132" i="2"/>
  <c r="V137" i="2"/>
  <c r="V136" i="2" s="1"/>
  <c r="V135" i="2" s="1"/>
  <c r="V134" i="2" s="1"/>
  <c r="V133" i="2" s="1"/>
  <c r="W137" i="2"/>
  <c r="V142" i="2"/>
  <c r="V141" i="2" s="1"/>
  <c r="V140" i="2" s="1"/>
  <c r="V139" i="2" s="1"/>
  <c r="V138" i="2" s="1"/>
  <c r="W142" i="2"/>
  <c r="V147" i="2"/>
  <c r="V146" i="2" s="1"/>
  <c r="V145" i="2" s="1"/>
  <c r="W147" i="2"/>
  <c r="V150" i="2"/>
  <c r="V149" i="2" s="1"/>
  <c r="V148" i="2" s="1"/>
  <c r="W150" i="2"/>
  <c r="V153" i="2"/>
  <c r="V152" i="2" s="1"/>
  <c r="V151" i="2" s="1"/>
  <c r="W153" i="2"/>
  <c r="V158" i="2"/>
  <c r="V157" i="2" s="1"/>
  <c r="V156" i="2" s="1"/>
  <c r="V155" i="2" s="1"/>
  <c r="V154" i="2" s="1"/>
  <c r="W158" i="2"/>
  <c r="V163" i="2"/>
  <c r="V162" i="2" s="1"/>
  <c r="V161" i="2" s="1"/>
  <c r="V160" i="2" s="1"/>
  <c r="W163" i="2"/>
  <c r="V169" i="2"/>
  <c r="V168" i="2" s="1"/>
  <c r="V167" i="2" s="1"/>
  <c r="W169" i="2"/>
  <c r="W172" i="2"/>
  <c r="V175" i="2"/>
  <c r="V174" i="2" s="1"/>
  <c r="V173" i="2" s="1"/>
  <c r="W175" i="2"/>
  <c r="V178" i="2"/>
  <c r="V177" i="2" s="1"/>
  <c r="W178" i="2"/>
  <c r="V180" i="2"/>
  <c r="V179" i="2" s="1"/>
  <c r="W180" i="2"/>
  <c r="V183" i="2"/>
  <c r="V182" i="2" s="1"/>
  <c r="V181" i="2" s="1"/>
  <c r="W183" i="2"/>
  <c r="V186" i="2"/>
  <c r="V185" i="2" s="1"/>
  <c r="W186" i="2"/>
  <c r="V194" i="2"/>
  <c r="V193" i="2" s="1"/>
  <c r="V192" i="2" s="1"/>
  <c r="W194" i="2"/>
  <c r="W199" i="2"/>
  <c r="V205" i="2"/>
  <c r="V204" i="2" s="1"/>
  <c r="V203" i="2" s="1"/>
  <c r="V202" i="2" s="1"/>
  <c r="W205" i="2"/>
  <c r="V211" i="2"/>
  <c r="V210" i="2" s="1"/>
  <c r="W211" i="2"/>
  <c r="V213" i="2"/>
  <c r="V212" i="2" s="1"/>
  <c r="W213" i="2"/>
  <c r="V216" i="2"/>
  <c r="V215" i="2" s="1"/>
  <c r="W216" i="2"/>
  <c r="V218" i="2"/>
  <c r="V217" i="2" s="1"/>
  <c r="W218" i="2"/>
  <c r="V221" i="2"/>
  <c r="V220" i="2" s="1"/>
  <c r="V219" i="2" s="1"/>
  <c r="W221" i="2"/>
  <c r="V224" i="2"/>
  <c r="V223" i="2" s="1"/>
  <c r="W224" i="2"/>
  <c r="V226" i="2"/>
  <c r="V225" i="2" s="1"/>
  <c r="W226" i="2"/>
  <c r="V231" i="2"/>
  <c r="V230" i="2" s="1"/>
  <c r="V229" i="2" s="1"/>
  <c r="V228" i="2" s="1"/>
  <c r="V227" i="2" s="1"/>
  <c r="W231" i="2"/>
  <c r="V237" i="2"/>
  <c r="V236" i="2" s="1"/>
  <c r="V235" i="2" s="1"/>
  <c r="V234" i="2" s="1"/>
  <c r="V233" i="2" s="1"/>
  <c r="W237" i="2"/>
  <c r="V242" i="2"/>
  <c r="V241" i="2" s="1"/>
  <c r="V240" i="2" s="1"/>
  <c r="V239" i="2" s="1"/>
  <c r="W242" i="2"/>
  <c r="V248" i="2"/>
  <c r="V247" i="2" s="1"/>
  <c r="V246" i="2" s="1"/>
  <c r="V245" i="2" s="1"/>
  <c r="W248" i="2"/>
  <c r="V254" i="2"/>
  <c r="V253" i="2" s="1"/>
  <c r="V252" i="2" s="1"/>
  <c r="V251" i="2" s="1"/>
  <c r="V250" i="2" s="1"/>
  <c r="V259" i="2"/>
  <c r="V258" i="2" s="1"/>
  <c r="V257" i="2" s="1"/>
  <c r="W259" i="2"/>
  <c r="V262" i="2"/>
  <c r="V261" i="2" s="1"/>
  <c r="V260" i="2" s="1"/>
  <c r="W262" i="2"/>
  <c r="V265" i="2"/>
  <c r="V264" i="2" s="1"/>
  <c r="V263" i="2" s="1"/>
  <c r="W265" i="2"/>
  <c r="V268" i="2"/>
  <c r="V267" i="2" s="1"/>
  <c r="V266" i="2" s="1"/>
  <c r="W268" i="2"/>
  <c r="V271" i="2"/>
  <c r="V270" i="2" s="1"/>
  <c r="V269" i="2" s="1"/>
  <c r="W271" i="2"/>
  <c r="V274" i="2"/>
  <c r="V273" i="2" s="1"/>
  <c r="V272" i="2" s="1"/>
  <c r="W274" i="2"/>
  <c r="W277" i="2"/>
  <c r="V280" i="2"/>
  <c r="V279" i="2" s="1"/>
  <c r="V284" i="2"/>
  <c r="V283" i="2" s="1"/>
  <c r="V287" i="2"/>
  <c r="V286" i="2" s="1"/>
  <c r="V285" i="2" s="1"/>
  <c r="W287" i="2"/>
  <c r="V290" i="2"/>
  <c r="V289" i="2" s="1"/>
  <c r="V288" i="2" s="1"/>
  <c r="W290" i="2"/>
  <c r="V293" i="2"/>
  <c r="V292" i="2" s="1"/>
  <c r="V291" i="2" s="1"/>
  <c r="W293" i="2"/>
  <c r="V296" i="2"/>
  <c r="V295" i="2" s="1"/>
  <c r="V294" i="2" s="1"/>
  <c r="W296" i="2"/>
  <c r="V304" i="2"/>
  <c r="V303" i="2" s="1"/>
  <c r="W308" i="2"/>
  <c r="W311" i="2"/>
  <c r="S317" i="2"/>
  <c r="S316" i="2" s="1"/>
  <c r="S315" i="2" s="1"/>
  <c r="T317" i="2"/>
  <c r="T316" i="2" s="1"/>
  <c r="T315" i="2" s="1"/>
  <c r="U317" i="2"/>
  <c r="U316" i="2" s="1"/>
  <c r="U315" i="2" s="1"/>
  <c r="W317" i="2"/>
  <c r="V322" i="2"/>
  <c r="V321" i="2" s="1"/>
  <c r="W322" i="2"/>
  <c r="V324" i="2"/>
  <c r="V323" i="2" s="1"/>
  <c r="W324" i="2"/>
  <c r="W328" i="2"/>
  <c r="V332" i="2"/>
  <c r="V331" i="2" s="1"/>
  <c r="V334" i="2"/>
  <c r="V333" i="2" s="1"/>
  <c r="W334" i="2"/>
  <c r="V337" i="2"/>
  <c r="V336" i="2" s="1"/>
  <c r="V335" i="2" s="1"/>
  <c r="W337" i="2"/>
  <c r="V340" i="2"/>
  <c r="W340" i="2"/>
  <c r="V341" i="2"/>
  <c r="W341" i="2"/>
  <c r="V346" i="2"/>
  <c r="V345" i="2" s="1"/>
  <c r="V344" i="2" s="1"/>
  <c r="V343" i="2" s="1"/>
  <c r="V342" i="2" s="1"/>
  <c r="W346" i="2"/>
  <c r="V351" i="2"/>
  <c r="V350" i="2" s="1"/>
  <c r="W351" i="2"/>
  <c r="V353" i="2"/>
  <c r="V352" i="2" s="1"/>
  <c r="W353" i="2"/>
  <c r="V358" i="2"/>
  <c r="V357" i="2" s="1"/>
  <c r="V356" i="2" s="1"/>
  <c r="V355" i="2" s="1"/>
  <c r="V354" i="2" s="1"/>
  <c r="V364" i="2"/>
  <c r="V363" i="2" s="1"/>
  <c r="V366" i="2"/>
  <c r="V365" i="2" s="1"/>
  <c r="W366" i="2"/>
  <c r="V369" i="2"/>
  <c r="V368" i="2" s="1"/>
  <c r="V367" i="2" s="1"/>
  <c r="W369" i="2"/>
  <c r="V374" i="2"/>
  <c r="V373" i="2" s="1"/>
  <c r="V372" i="2" s="1"/>
  <c r="W374" i="2"/>
  <c r="V377" i="2"/>
  <c r="V376" i="2" s="1"/>
  <c r="V375" i="2" s="1"/>
  <c r="W377" i="2"/>
  <c r="V382" i="2"/>
  <c r="V381" i="2" s="1"/>
  <c r="V380" i="2" s="1"/>
  <c r="V379" i="2" s="1"/>
  <c r="W382" i="2"/>
  <c r="V386" i="2"/>
  <c r="V385" i="2" s="1"/>
  <c r="V384" i="2" s="1"/>
  <c r="V383" i="2" s="1"/>
  <c r="W386" i="2"/>
  <c r="V390" i="2"/>
  <c r="V389" i="2" s="1"/>
  <c r="V392" i="2"/>
  <c r="V391" i="2" s="1"/>
  <c r="W392" i="2"/>
  <c r="V396" i="2"/>
  <c r="V395" i="2" s="1"/>
  <c r="V394" i="2" s="1"/>
  <c r="W396" i="2"/>
  <c r="V399" i="2"/>
  <c r="V398" i="2" s="1"/>
  <c r="V397" i="2" s="1"/>
  <c r="V402" i="2"/>
  <c r="V401" i="2" s="1"/>
  <c r="V400" i="2" s="1"/>
  <c r="W402" i="2"/>
  <c r="V205" i="1"/>
  <c r="V199" i="1"/>
  <c r="V196" i="1"/>
  <c r="V180" i="1"/>
  <c r="W327" i="1"/>
  <c r="W321" i="1"/>
  <c r="V361" i="1"/>
  <c r="V343" i="1"/>
  <c r="V321" i="1"/>
  <c r="V315" i="1"/>
  <c r="V318" i="1"/>
  <c r="V306" i="1"/>
  <c r="V118" i="1"/>
  <c r="V117" i="1" s="1"/>
  <c r="W118" i="1"/>
  <c r="V144" i="1"/>
  <c r="L253" i="1" l="1"/>
  <c r="K253" i="1"/>
  <c r="X329" i="2"/>
  <c r="X340" i="2"/>
  <c r="X341" i="2"/>
  <c r="W391" i="2"/>
  <c r="X391" i="2" s="1"/>
  <c r="X392" i="2"/>
  <c r="W327" i="2"/>
  <c r="X327" i="2" s="1"/>
  <c r="X328" i="2"/>
  <c r="W321" i="2"/>
  <c r="X321" i="2" s="1"/>
  <c r="X322" i="2"/>
  <c r="W304" i="2"/>
  <c r="X305" i="2"/>
  <c r="W292" i="2"/>
  <c r="X293" i="2"/>
  <c r="W286" i="2"/>
  <c r="X287" i="2"/>
  <c r="W276" i="2"/>
  <c r="W241" i="2"/>
  <c r="X242" i="2"/>
  <c r="W230" i="2"/>
  <c r="X231" i="2"/>
  <c r="W223" i="2"/>
  <c r="X223" i="2" s="1"/>
  <c r="X224" i="2"/>
  <c r="W217" i="2"/>
  <c r="X217" i="2" s="1"/>
  <c r="X218" i="2"/>
  <c r="W212" i="2"/>
  <c r="X212" i="2" s="1"/>
  <c r="X213" i="2"/>
  <c r="W204" i="2"/>
  <c r="X205" i="2"/>
  <c r="W168" i="2"/>
  <c r="X169" i="2"/>
  <c r="W157" i="2"/>
  <c r="X158" i="2"/>
  <c r="W149" i="2"/>
  <c r="X150" i="2"/>
  <c r="W141" i="2"/>
  <c r="X142" i="2"/>
  <c r="W131" i="2"/>
  <c r="X132" i="2"/>
  <c r="W123" i="2"/>
  <c r="X124" i="2"/>
  <c r="W85" i="2"/>
  <c r="X85" i="2" s="1"/>
  <c r="X86" i="2"/>
  <c r="W55" i="2"/>
  <c r="X56" i="2"/>
  <c r="W49" i="2"/>
  <c r="X50" i="2"/>
  <c r="W43" i="2"/>
  <c r="W19" i="2"/>
  <c r="X19" i="2" s="1"/>
  <c r="X20" i="2"/>
  <c r="Q434" i="1"/>
  <c r="L430" i="1"/>
  <c r="L429" i="1" s="1"/>
  <c r="L425" i="1" s="1"/>
  <c r="L424" i="1" s="1"/>
  <c r="L423" i="1" s="1"/>
  <c r="L427" i="1"/>
  <c r="L426" i="1" s="1"/>
  <c r="L421" i="1"/>
  <c r="L419" i="1"/>
  <c r="L413" i="1"/>
  <c r="L412" i="1" s="1"/>
  <c r="L411" i="1" s="1"/>
  <c r="L406" i="1" s="1"/>
  <c r="K409" i="1"/>
  <c r="K408" i="1" s="1"/>
  <c r="K407" i="1" s="1"/>
  <c r="L404" i="1"/>
  <c r="L403" i="1" s="1"/>
  <c r="L402" i="1" s="1"/>
  <c r="O373" i="1"/>
  <c r="O372" i="1" s="1"/>
  <c r="O370" i="1"/>
  <c r="O369" i="1" s="1"/>
  <c r="O365" i="1"/>
  <c r="O364" i="1" s="1"/>
  <c r="L305" i="1"/>
  <c r="L304" i="1" s="1"/>
  <c r="L302" i="1"/>
  <c r="L301" i="1" s="1"/>
  <c r="P248" i="1"/>
  <c r="P247" i="1" s="1"/>
  <c r="P245" i="1"/>
  <c r="P243" i="1"/>
  <c r="P240" i="1"/>
  <c r="P238" i="1"/>
  <c r="O221" i="1"/>
  <c r="O220" i="1" s="1"/>
  <c r="P217" i="1"/>
  <c r="P216" i="1" s="1"/>
  <c r="P215" i="1" s="1"/>
  <c r="P213" i="1"/>
  <c r="P212" i="1" s="1"/>
  <c r="P211" i="1" s="1"/>
  <c r="P208" i="1"/>
  <c r="P207" i="1" s="1"/>
  <c r="P206" i="1" s="1"/>
  <c r="P204" i="1"/>
  <c r="P203" i="1" s="1"/>
  <c r="P190" i="1"/>
  <c r="P189" i="1" s="1"/>
  <c r="P187" i="1"/>
  <c r="P184" i="1" s="1"/>
  <c r="P185" i="1"/>
  <c r="P182" i="1"/>
  <c r="P181" i="1" s="1"/>
  <c r="P180" i="1"/>
  <c r="K176" i="1"/>
  <c r="K175" i="1" s="1"/>
  <c r="K171" i="1"/>
  <c r="K170" i="1" s="1"/>
  <c r="K157" i="1" s="1"/>
  <c r="K156" i="1" s="1"/>
  <c r="L162" i="1"/>
  <c r="L161" i="1" s="1"/>
  <c r="L159" i="1"/>
  <c r="L158" i="1" s="1"/>
  <c r="N154" i="1"/>
  <c r="N153" i="1" s="1"/>
  <c r="N152" i="1" s="1"/>
  <c r="L137" i="1"/>
  <c r="L136" i="1" s="1"/>
  <c r="L131" i="1"/>
  <c r="L130" i="1" s="1"/>
  <c r="R270" i="1"/>
  <c r="W381" i="2"/>
  <c r="X382" i="2"/>
  <c r="W373" i="2"/>
  <c r="X374" i="2"/>
  <c r="W365" i="2"/>
  <c r="X365" i="2" s="1"/>
  <c r="X366" i="2"/>
  <c r="W352" i="2"/>
  <c r="X352" i="2" s="1"/>
  <c r="X353" i="2"/>
  <c r="W345" i="2"/>
  <c r="X346" i="2"/>
  <c r="W333" i="2"/>
  <c r="X333" i="2" s="1"/>
  <c r="X334" i="2"/>
  <c r="W273" i="2"/>
  <c r="X274" i="2"/>
  <c r="W267" i="2"/>
  <c r="X268" i="2"/>
  <c r="W261" i="2"/>
  <c r="X262" i="2"/>
  <c r="W185" i="2"/>
  <c r="X185" i="2" s="1"/>
  <c r="X186" i="2"/>
  <c r="W179" i="2"/>
  <c r="X179" i="2" s="1"/>
  <c r="X180" i="2"/>
  <c r="W174" i="2"/>
  <c r="X175" i="2"/>
  <c r="W112" i="2"/>
  <c r="X113" i="2"/>
  <c r="W106" i="2"/>
  <c r="X107" i="2"/>
  <c r="W100" i="2"/>
  <c r="X101" i="2"/>
  <c r="W92" i="2"/>
  <c r="W75" i="2"/>
  <c r="X76" i="2"/>
  <c r="W67" i="2"/>
  <c r="X67" i="2" s="1"/>
  <c r="X68" i="2"/>
  <c r="W40" i="2"/>
  <c r="X41" i="2"/>
  <c r="W12" i="2"/>
  <c r="X12" i="2" s="1"/>
  <c r="X13" i="2"/>
  <c r="M433" i="1"/>
  <c r="M432" i="1" s="1"/>
  <c r="K373" i="1"/>
  <c r="K372" i="1" s="1"/>
  <c r="K370" i="1"/>
  <c r="K369" i="1" s="1"/>
  <c r="P362" i="1"/>
  <c r="P357" i="1" s="1"/>
  <c r="P353" i="1" s="1"/>
  <c r="P360" i="1"/>
  <c r="P358" i="1"/>
  <c r="P355" i="1"/>
  <c r="P354" i="1" s="1"/>
  <c r="P351" i="1"/>
  <c r="P349" i="1"/>
  <c r="O345" i="1"/>
  <c r="O344" i="1" s="1"/>
  <c r="P339" i="1"/>
  <c r="P338" i="1" s="1"/>
  <c r="P330" i="1"/>
  <c r="P329" i="1" s="1"/>
  <c r="L320" i="1"/>
  <c r="L319" i="1" s="1"/>
  <c r="L248" i="1"/>
  <c r="L247" i="1" s="1"/>
  <c r="L245" i="1"/>
  <c r="L243" i="1"/>
  <c r="L240" i="1"/>
  <c r="L237" i="1" s="1"/>
  <c r="L238" i="1"/>
  <c r="K221" i="1"/>
  <c r="K220" i="1" s="1"/>
  <c r="K219" i="1" s="1"/>
  <c r="L217" i="1"/>
  <c r="L216" i="1" s="1"/>
  <c r="L215" i="1" s="1"/>
  <c r="L213" i="1"/>
  <c r="L212" i="1" s="1"/>
  <c r="L211" i="1" s="1"/>
  <c r="L208" i="1"/>
  <c r="L207" i="1" s="1"/>
  <c r="L206" i="1" s="1"/>
  <c r="O204" i="1"/>
  <c r="O203" i="1" s="1"/>
  <c r="N193" i="1"/>
  <c r="L190" i="1"/>
  <c r="L189" i="1" s="1"/>
  <c r="L187" i="1"/>
  <c r="L185" i="1"/>
  <c r="L182" i="1"/>
  <c r="L181" i="1" s="1"/>
  <c r="L179" i="1"/>
  <c r="L178" i="1" s="1"/>
  <c r="P113" i="1"/>
  <c r="P112" i="1" s="1"/>
  <c r="P110" i="1"/>
  <c r="P109" i="1" s="1"/>
  <c r="O107" i="1"/>
  <c r="O105" i="1"/>
  <c r="P101" i="1"/>
  <c r="P100" i="1" s="1"/>
  <c r="P99" i="1" s="1"/>
  <c r="P97" i="1"/>
  <c r="P96" i="1" s="1"/>
  <c r="P94" i="1"/>
  <c r="P93" i="1" s="1"/>
  <c r="O90" i="1"/>
  <c r="O89" i="1" s="1"/>
  <c r="O88" i="1" s="1"/>
  <c r="L85" i="1"/>
  <c r="L84" i="1" s="1"/>
  <c r="L82" i="1"/>
  <c r="L80" i="1"/>
  <c r="L78" i="1"/>
  <c r="K73" i="1"/>
  <c r="M71" i="1"/>
  <c r="M69" i="1"/>
  <c r="L61" i="1"/>
  <c r="L60" i="1" s="1"/>
  <c r="L58" i="1"/>
  <c r="L57" i="1" s="1"/>
  <c r="J49" i="1"/>
  <c r="J48" i="1" s="1"/>
  <c r="P13" i="1"/>
  <c r="P10" i="1"/>
  <c r="P9" i="1" s="1"/>
  <c r="W395" i="2"/>
  <c r="X396" i="2"/>
  <c r="W323" i="2"/>
  <c r="X323" i="2" s="1"/>
  <c r="X324" i="2"/>
  <c r="W316" i="2"/>
  <c r="W310" i="2"/>
  <c r="W295" i="2"/>
  <c r="X296" i="2"/>
  <c r="W289" i="2"/>
  <c r="X290" i="2"/>
  <c r="W247" i="2"/>
  <c r="X248" i="2"/>
  <c r="W236" i="2"/>
  <c r="X237" i="2"/>
  <c r="W225" i="2"/>
  <c r="X225" i="2" s="1"/>
  <c r="X226" i="2"/>
  <c r="W220" i="2"/>
  <c r="X221" i="2"/>
  <c r="W215" i="2"/>
  <c r="X215" i="2" s="1"/>
  <c r="X216" i="2"/>
  <c r="W210" i="2"/>
  <c r="X210" i="2" s="1"/>
  <c r="X211" i="2"/>
  <c r="W198" i="2"/>
  <c r="W162" i="2"/>
  <c r="X163" i="2"/>
  <c r="W152" i="2"/>
  <c r="X153" i="2"/>
  <c r="W146" i="2"/>
  <c r="X147" i="2"/>
  <c r="W136" i="2"/>
  <c r="X137" i="2"/>
  <c r="W128" i="2"/>
  <c r="X129" i="2"/>
  <c r="W118" i="2"/>
  <c r="W87" i="2"/>
  <c r="X87" i="2" s="1"/>
  <c r="X88" i="2"/>
  <c r="W58" i="2"/>
  <c r="X59" i="2"/>
  <c r="W52" i="2"/>
  <c r="X53" i="2"/>
  <c r="W46" i="2"/>
  <c r="X47" i="2"/>
  <c r="W32" i="2"/>
  <c r="X32" i="2" s="1"/>
  <c r="X33" i="2"/>
  <c r="W22" i="2"/>
  <c r="X23" i="2"/>
  <c r="N400" i="1"/>
  <c r="N399" i="1" s="1"/>
  <c r="L397" i="1"/>
  <c r="P395" i="1"/>
  <c r="P394" i="1" s="1"/>
  <c r="P393" i="1" s="1"/>
  <c r="O389" i="1"/>
  <c r="O388" i="1" s="1"/>
  <c r="O386" i="1"/>
  <c r="O383" i="1" s="1"/>
  <c r="O384" i="1"/>
  <c r="O380" i="1"/>
  <c r="O379" i="1" s="1"/>
  <c r="L362" i="1"/>
  <c r="L360" i="1"/>
  <c r="L358" i="1"/>
  <c r="L355" i="1"/>
  <c r="L354" i="1" s="1"/>
  <c r="L351" i="1"/>
  <c r="L348" i="1" s="1"/>
  <c r="L347" i="1" s="1"/>
  <c r="L349" i="1"/>
  <c r="K345" i="1"/>
  <c r="K344" i="1" s="1"/>
  <c r="L339" i="1"/>
  <c r="L338" i="1" s="1"/>
  <c r="J330" i="1"/>
  <c r="J329" i="1" s="1"/>
  <c r="J328" i="1" s="1"/>
  <c r="K320" i="1"/>
  <c r="K319" i="1" s="1"/>
  <c r="P293" i="1"/>
  <c r="P292" i="1" s="1"/>
  <c r="O290" i="1"/>
  <c r="O289" i="1" s="1"/>
  <c r="O287" i="1"/>
  <c r="O286" i="1" s="1"/>
  <c r="P274" i="1"/>
  <c r="P273" i="1" s="1"/>
  <c r="P271" i="1"/>
  <c r="P270" i="1" s="1"/>
  <c r="P268" i="1"/>
  <c r="P267" i="1" s="1"/>
  <c r="O265" i="1"/>
  <c r="O264" i="1" s="1"/>
  <c r="O263" i="1" s="1"/>
  <c r="Q257" i="1"/>
  <c r="M254" i="1"/>
  <c r="M193" i="1"/>
  <c r="P128" i="1"/>
  <c r="P127" i="1" s="1"/>
  <c r="P124" i="1"/>
  <c r="P123" i="1" s="1"/>
  <c r="P121" i="1"/>
  <c r="P120" i="1" s="1"/>
  <c r="N118" i="1"/>
  <c r="N117" i="1" s="1"/>
  <c r="K107" i="1"/>
  <c r="K105" i="1"/>
  <c r="L101" i="1"/>
  <c r="L100" i="1" s="1"/>
  <c r="L99" i="1" s="1"/>
  <c r="L97" i="1"/>
  <c r="L96" i="1" s="1"/>
  <c r="L94" i="1"/>
  <c r="L93" i="1" s="1"/>
  <c r="K91" i="1"/>
  <c r="W401" i="2"/>
  <c r="X402" i="2"/>
  <c r="W385" i="2"/>
  <c r="X386" i="2"/>
  <c r="W376" i="2"/>
  <c r="X377" i="2"/>
  <c r="W368" i="2"/>
  <c r="X369" i="2"/>
  <c r="W350" i="2"/>
  <c r="X350" i="2" s="1"/>
  <c r="X351" i="2"/>
  <c r="W336" i="2"/>
  <c r="X337" i="2"/>
  <c r="W307" i="2"/>
  <c r="W270" i="2"/>
  <c r="X271" i="2"/>
  <c r="W264" i="2"/>
  <c r="X265" i="2"/>
  <c r="W258" i="2"/>
  <c r="X259" i="2"/>
  <c r="W193" i="2"/>
  <c r="X194" i="2"/>
  <c r="W182" i="2"/>
  <c r="X183" i="2"/>
  <c r="W177" i="2"/>
  <c r="X177" i="2" s="1"/>
  <c r="X178" i="2"/>
  <c r="W171" i="2"/>
  <c r="W115" i="2"/>
  <c r="X116" i="2"/>
  <c r="W109" i="2"/>
  <c r="X110" i="2"/>
  <c r="W103" i="2"/>
  <c r="X104" i="2"/>
  <c r="W97" i="2"/>
  <c r="X98" i="2"/>
  <c r="W78" i="2"/>
  <c r="X79" i="2"/>
  <c r="W70" i="2"/>
  <c r="X71" i="2"/>
  <c r="W65" i="2"/>
  <c r="X65" i="2" s="1"/>
  <c r="X66" i="2"/>
  <c r="W37" i="2"/>
  <c r="X38" i="2"/>
  <c r="W14" i="2"/>
  <c r="X14" i="2" s="1"/>
  <c r="X15" i="2"/>
  <c r="P430" i="1"/>
  <c r="P429" i="1" s="1"/>
  <c r="P427" i="1"/>
  <c r="P426" i="1" s="1"/>
  <c r="P421" i="1"/>
  <c r="P419" i="1"/>
  <c r="P413" i="1"/>
  <c r="P412" i="1" s="1"/>
  <c r="P411" i="1" s="1"/>
  <c r="O409" i="1"/>
  <c r="O408" i="1" s="1"/>
  <c r="O407" i="1" s="1"/>
  <c r="M400" i="1"/>
  <c r="M399" i="1" s="1"/>
  <c r="L395" i="1"/>
  <c r="K389" i="1"/>
  <c r="K388" i="1" s="1"/>
  <c r="K386" i="1"/>
  <c r="K384" i="1"/>
  <c r="K383" i="1" s="1"/>
  <c r="K380" i="1"/>
  <c r="K379" i="1" s="1"/>
  <c r="P303" i="1"/>
  <c r="L293" i="1"/>
  <c r="L292" i="1" s="1"/>
  <c r="K290" i="1"/>
  <c r="K289" i="1" s="1"/>
  <c r="K287" i="1"/>
  <c r="K286" i="1" s="1"/>
  <c r="L274" i="1"/>
  <c r="L273" i="1" s="1"/>
  <c r="L271" i="1"/>
  <c r="L270" i="1" s="1"/>
  <c r="L268" i="1"/>
  <c r="L267" i="1" s="1"/>
  <c r="K265" i="1"/>
  <c r="K264" i="1" s="1"/>
  <c r="K263" i="1" s="1"/>
  <c r="M256" i="1"/>
  <c r="M253" i="1" s="1"/>
  <c r="J199" i="1"/>
  <c r="M195" i="1"/>
  <c r="O176" i="1"/>
  <c r="O175" i="1" s="1"/>
  <c r="O171" i="1"/>
  <c r="O170" i="1" s="1"/>
  <c r="O157" i="1" s="1"/>
  <c r="O156" i="1" s="1"/>
  <c r="P165" i="1"/>
  <c r="P164" i="1" s="1"/>
  <c r="P162" i="1"/>
  <c r="P161" i="1" s="1"/>
  <c r="P159" i="1"/>
  <c r="P158" i="1" s="1"/>
  <c r="P154" i="1"/>
  <c r="P153" i="1" s="1"/>
  <c r="P152" i="1" s="1"/>
  <c r="N143" i="1"/>
  <c r="N142" i="1" s="1"/>
  <c r="P137" i="1"/>
  <c r="P136" i="1" s="1"/>
  <c r="P134" i="1"/>
  <c r="P133" i="1" s="1"/>
  <c r="N131" i="1"/>
  <c r="N130" i="1" s="1"/>
  <c r="L128" i="1"/>
  <c r="L127" i="1" s="1"/>
  <c r="L124" i="1"/>
  <c r="L123" i="1" s="1"/>
  <c r="L121" i="1"/>
  <c r="L120" i="1" s="1"/>
  <c r="O46" i="1"/>
  <c r="O45" i="1" s="1"/>
  <c r="O43" i="1"/>
  <c r="O41" i="1"/>
  <c r="O39" i="1"/>
  <c r="O35" i="1"/>
  <c r="O34" i="1" s="1"/>
  <c r="O33" i="1" s="1"/>
  <c r="N31" i="1"/>
  <c r="N30" i="1" s="1"/>
  <c r="L28" i="1"/>
  <c r="L27" i="1" s="1"/>
  <c r="L25" i="1"/>
  <c r="L24" i="1" s="1"/>
  <c r="L22" i="1"/>
  <c r="L21" i="1" s="1"/>
  <c r="L19" i="1"/>
  <c r="L15" i="1"/>
  <c r="P28" i="1"/>
  <c r="P27" i="1" s="1"/>
  <c r="P25" i="1"/>
  <c r="P24" i="1" s="1"/>
  <c r="P22" i="1"/>
  <c r="P21" i="1" s="1"/>
  <c r="P19" i="1"/>
  <c r="P17" i="1"/>
  <c r="N15" i="1"/>
  <c r="N12" i="1" s="1"/>
  <c r="L13" i="1"/>
  <c r="L10" i="1"/>
  <c r="L9" i="1" s="1"/>
  <c r="P85" i="1"/>
  <c r="P84" i="1" s="1"/>
  <c r="P82" i="1"/>
  <c r="P80" i="1"/>
  <c r="P78" i="1"/>
  <c r="O73" i="1"/>
  <c r="O68" i="1" s="1"/>
  <c r="O67" i="1" s="1"/>
  <c r="O66" i="1" s="1"/>
  <c r="Q71" i="1"/>
  <c r="Q69" i="1"/>
  <c r="Q68" i="1" s="1"/>
  <c r="Q67" i="1" s="1"/>
  <c r="Q66" i="1" s="1"/>
  <c r="K64" i="1"/>
  <c r="K63" i="1" s="1"/>
  <c r="P61" i="1"/>
  <c r="P60" i="1" s="1"/>
  <c r="P58" i="1"/>
  <c r="P57" i="1" s="1"/>
  <c r="P49" i="1"/>
  <c r="P48" i="1" s="1"/>
  <c r="K46" i="1"/>
  <c r="K45" i="1" s="1"/>
  <c r="K43" i="1"/>
  <c r="K41" i="1"/>
  <c r="K39" i="1"/>
  <c r="K35" i="1"/>
  <c r="K34" i="1" s="1"/>
  <c r="K33" i="1" s="1"/>
  <c r="M31" i="1"/>
  <c r="M30" i="1" s="1"/>
  <c r="R195" i="1"/>
  <c r="R232" i="1"/>
  <c r="V144" i="2"/>
  <c r="V143" i="2" s="1"/>
  <c r="V126" i="2"/>
  <c r="V125" i="2" s="1"/>
  <c r="V371" i="2"/>
  <c r="V370" i="2" s="1"/>
  <c r="L198" i="1"/>
  <c r="L197" i="1" s="1"/>
  <c r="R9" i="1"/>
  <c r="R27" i="1"/>
  <c r="V188" i="2"/>
  <c r="V187" i="2" s="1"/>
  <c r="V184" i="2" s="1"/>
  <c r="X205" i="1"/>
  <c r="X359" i="1"/>
  <c r="V299" i="2"/>
  <c r="V298" i="2" s="1"/>
  <c r="V297" i="2" s="1"/>
  <c r="V314" i="2"/>
  <c r="V313" i="2" s="1"/>
  <c r="V312" i="2" s="1"/>
  <c r="V282" i="2"/>
  <c r="V281" i="2" s="1"/>
  <c r="V278" i="2" s="1"/>
  <c r="V191" i="2"/>
  <c r="V190" i="2" s="1"/>
  <c r="V189" i="2" s="1"/>
  <c r="N404" i="1"/>
  <c r="N403" i="1" s="1"/>
  <c r="N402" i="1" s="1"/>
  <c r="P405" i="1"/>
  <c r="J253" i="1"/>
  <c r="J236" i="1" s="1"/>
  <c r="J235" i="1" s="1"/>
  <c r="X144" i="1"/>
  <c r="X315" i="1"/>
  <c r="X229" i="1"/>
  <c r="L219" i="1"/>
  <c r="R51" i="1"/>
  <c r="R63" i="1"/>
  <c r="R90" i="1"/>
  <c r="R117" i="1"/>
  <c r="R127" i="1"/>
  <c r="R139" i="1"/>
  <c r="R167" i="1"/>
  <c r="R179" i="1"/>
  <c r="R189" i="1"/>
  <c r="R198" i="1"/>
  <c r="R207" i="1"/>
  <c r="R206" i="1" s="1"/>
  <c r="R267" i="1"/>
  <c r="R273" i="1"/>
  <c r="R292" i="1"/>
  <c r="R298" i="1"/>
  <c r="R314" i="1"/>
  <c r="R313" i="1" s="1"/>
  <c r="R325" i="1"/>
  <c r="R335" i="1"/>
  <c r="R348" i="1"/>
  <c r="R360" i="1"/>
  <c r="R372" i="1"/>
  <c r="R21" i="1"/>
  <c r="R30" i="1"/>
  <c r="R54" i="1"/>
  <c r="R130" i="1"/>
  <c r="R143" i="1"/>
  <c r="R142" i="1" s="1"/>
  <c r="R158" i="1"/>
  <c r="R212" i="1"/>
  <c r="R227" i="1"/>
  <c r="R237" i="1"/>
  <c r="R247" i="1"/>
  <c r="R258" i="1"/>
  <c r="R276" i="1"/>
  <c r="R282" i="1"/>
  <c r="R301" i="1"/>
  <c r="R330" i="1"/>
  <c r="R338" i="1"/>
  <c r="R375" i="1"/>
  <c r="R388" i="1"/>
  <c r="R403" i="1"/>
  <c r="R402" i="1" s="1"/>
  <c r="R418" i="1"/>
  <c r="R417" i="1" s="1"/>
  <c r="R15" i="1"/>
  <c r="R24" i="1"/>
  <c r="R34" i="1"/>
  <c r="R33" i="1" s="1"/>
  <c r="R45" i="1"/>
  <c r="R96" i="1"/>
  <c r="R120" i="1"/>
  <c r="R146" i="1"/>
  <c r="R161" i="1"/>
  <c r="R170" i="1"/>
  <c r="R200" i="1"/>
  <c r="R216" i="1"/>
  <c r="R215" i="1" s="1"/>
  <c r="R250" i="1"/>
  <c r="R286" i="1"/>
  <c r="R305" i="1"/>
  <c r="R320" i="1"/>
  <c r="R354" i="1"/>
  <c r="R364" i="1"/>
  <c r="R379" i="1"/>
  <c r="R394" i="1"/>
  <c r="R393" i="1" s="1"/>
  <c r="R426" i="1"/>
  <c r="M104" i="1"/>
  <c r="R38" i="1"/>
  <c r="R60" i="1"/>
  <c r="R84" i="1"/>
  <c r="R100" i="1"/>
  <c r="R99" i="1" s="1"/>
  <c r="R112" i="1"/>
  <c r="R123" i="1"/>
  <c r="R136" i="1"/>
  <c r="R164" i="1"/>
  <c r="R175" i="1"/>
  <c r="R204" i="1"/>
  <c r="R220" i="1"/>
  <c r="R264" i="1"/>
  <c r="R289" i="1"/>
  <c r="R295" i="1"/>
  <c r="R310" i="1"/>
  <c r="R322" i="1"/>
  <c r="R332" i="1"/>
  <c r="R344" i="1"/>
  <c r="R369" i="1"/>
  <c r="R412" i="1"/>
  <c r="R429" i="1"/>
  <c r="R425" i="1" s="1"/>
  <c r="R407" i="1"/>
  <c r="O376" i="1"/>
  <c r="O375" i="1" s="1"/>
  <c r="K348" i="1"/>
  <c r="K347" i="1" s="1"/>
  <c r="L331" i="1"/>
  <c r="Q237" i="1"/>
  <c r="Q116" i="1"/>
  <c r="Q38" i="1"/>
  <c r="Q37" i="1" s="1"/>
  <c r="L38" i="1"/>
  <c r="R181" i="1"/>
  <c r="R242" i="1"/>
  <c r="R253" i="1"/>
  <c r="N418" i="1"/>
  <c r="N417" i="1" s="1"/>
  <c r="N416" i="1" s="1"/>
  <c r="N415" i="1" s="1"/>
  <c r="K376" i="1"/>
  <c r="K375" i="1" s="1"/>
  <c r="O357" i="1"/>
  <c r="O353" i="1" s="1"/>
  <c r="R12" i="1"/>
  <c r="R93" i="1"/>
  <c r="R153" i="1"/>
  <c r="J192" i="1"/>
  <c r="Q32" i="1"/>
  <c r="R104" i="1"/>
  <c r="R184" i="1"/>
  <c r="R192" i="1"/>
  <c r="R383" i="1"/>
  <c r="Q242" i="1"/>
  <c r="M237" i="1"/>
  <c r="K92" i="1"/>
  <c r="R68" i="1"/>
  <c r="R77" i="1"/>
  <c r="R49" i="1"/>
  <c r="R109" i="1"/>
  <c r="R133" i="1"/>
  <c r="R57" i="1"/>
  <c r="R149" i="1"/>
  <c r="N433" i="1"/>
  <c r="N432" i="1" s="1"/>
  <c r="Q418" i="1"/>
  <c r="Q417" i="1" s="1"/>
  <c r="Q416" i="1" s="1"/>
  <c r="Q415" i="1" s="1"/>
  <c r="M418" i="1"/>
  <c r="M417" i="1" s="1"/>
  <c r="M416" i="1" s="1"/>
  <c r="M415" i="1" s="1"/>
  <c r="K357" i="1"/>
  <c r="K353" i="1" s="1"/>
  <c r="J321" i="1"/>
  <c r="Q219" i="1"/>
  <c r="J219" i="1"/>
  <c r="L192" i="1"/>
  <c r="K192" i="1"/>
  <c r="P119" i="1"/>
  <c r="J90" i="1"/>
  <c r="J89" i="1" s="1"/>
  <c r="J88" i="1" s="1"/>
  <c r="M77" i="1"/>
  <c r="M76" i="1" s="1"/>
  <c r="M75" i="1" s="1"/>
  <c r="N38" i="1"/>
  <c r="N37" i="1" s="1"/>
  <c r="J38" i="1"/>
  <c r="J37" i="1" s="1"/>
  <c r="Q406" i="1"/>
  <c r="Q77" i="1"/>
  <c r="Q76" i="1" s="1"/>
  <c r="Q75" i="1" s="1"/>
  <c r="P383" i="1"/>
  <c r="P382" i="1" s="1"/>
  <c r="L227" i="1"/>
  <c r="L226" i="1" s="1"/>
  <c r="O219" i="1"/>
  <c r="J145" i="1"/>
  <c r="P68" i="1"/>
  <c r="P67" i="1" s="1"/>
  <c r="P66" i="1" s="1"/>
  <c r="K68" i="1"/>
  <c r="K67" i="1" s="1"/>
  <c r="K66" i="1" s="1"/>
  <c r="O348" i="1"/>
  <c r="O347" i="1" s="1"/>
  <c r="J348" i="1"/>
  <c r="J347" i="1" s="1"/>
  <c r="N77" i="1"/>
  <c r="N76" i="1" s="1"/>
  <c r="N75" i="1" s="1"/>
  <c r="M425" i="1"/>
  <c r="M424" i="1" s="1"/>
  <c r="M423" i="1" s="1"/>
  <c r="O418" i="1"/>
  <c r="O417" i="1" s="1"/>
  <c r="O416" i="1" s="1"/>
  <c r="O415" i="1" s="1"/>
  <c r="J418" i="1"/>
  <c r="J417" i="1" s="1"/>
  <c r="J416" i="1" s="1"/>
  <c r="J415" i="1" s="1"/>
  <c r="M406" i="1"/>
  <c r="N394" i="1"/>
  <c r="N393" i="1" s="1"/>
  <c r="N392" i="1" s="1"/>
  <c r="J394" i="1"/>
  <c r="J393" i="1" s="1"/>
  <c r="J392" i="1" s="1"/>
  <c r="Q383" i="1"/>
  <c r="Q382" i="1" s="1"/>
  <c r="L383" i="1"/>
  <c r="L382" i="1" s="1"/>
  <c r="Q357" i="1"/>
  <c r="Q353" i="1" s="1"/>
  <c r="M357" i="1"/>
  <c r="M353" i="1" s="1"/>
  <c r="P227" i="1"/>
  <c r="P226" i="1" s="1"/>
  <c r="J227" i="1"/>
  <c r="J226" i="1" s="1"/>
  <c r="N184" i="1"/>
  <c r="N92" i="1"/>
  <c r="L418" i="1"/>
  <c r="L417" i="1" s="1"/>
  <c r="L416" i="1" s="1"/>
  <c r="L415" i="1" s="1"/>
  <c r="M394" i="1"/>
  <c r="J383" i="1"/>
  <c r="J382" i="1" s="1"/>
  <c r="Q394" i="1"/>
  <c r="N383" i="1"/>
  <c r="N382" i="1" s="1"/>
  <c r="J357" i="1"/>
  <c r="J353" i="1" s="1"/>
  <c r="N348" i="1"/>
  <c r="N347" i="1" s="1"/>
  <c r="P242" i="1"/>
  <c r="P219" i="1"/>
  <c r="O394" i="1"/>
  <c r="O393" i="1" s="1"/>
  <c r="O392" i="1" s="1"/>
  <c r="K394" i="1"/>
  <c r="K393" i="1" s="1"/>
  <c r="K392" i="1" s="1"/>
  <c r="M383" i="1"/>
  <c r="M382" i="1" s="1"/>
  <c r="L357" i="1"/>
  <c r="N357" i="1"/>
  <c r="N353" i="1" s="1"/>
  <c r="M348" i="1"/>
  <c r="M347" i="1" s="1"/>
  <c r="M328" i="1"/>
  <c r="J306" i="1"/>
  <c r="M263" i="1"/>
  <c r="K145" i="1"/>
  <c r="M145" i="1"/>
  <c r="P253" i="1"/>
  <c r="P192" i="1"/>
  <c r="Q145" i="1"/>
  <c r="L145" i="1"/>
  <c r="L104" i="1"/>
  <c r="L103" i="1" s="1"/>
  <c r="Q92" i="1"/>
  <c r="N68" i="1"/>
  <c r="N67" i="1" s="1"/>
  <c r="N66" i="1" s="1"/>
  <c r="P38" i="1"/>
  <c r="Q12" i="1"/>
  <c r="M12" i="1"/>
  <c r="O253" i="1"/>
  <c r="M227" i="1"/>
  <c r="M226" i="1" s="1"/>
  <c r="N219" i="1"/>
  <c r="Q184" i="1"/>
  <c r="M184" i="1"/>
  <c r="M116" i="1"/>
  <c r="P104" i="1"/>
  <c r="J92" i="1"/>
  <c r="K77" i="1"/>
  <c r="K76" i="1" s="1"/>
  <c r="K75" i="1" s="1"/>
  <c r="J68" i="1"/>
  <c r="J67" i="1" s="1"/>
  <c r="J66" i="1" s="1"/>
  <c r="L68" i="1"/>
  <c r="L67" i="1" s="1"/>
  <c r="L66" i="1" s="1"/>
  <c r="M38" i="1"/>
  <c r="M37" i="1" s="1"/>
  <c r="P16" i="1"/>
  <c r="Q227" i="1"/>
  <c r="Q226" i="1" s="1"/>
  <c r="J184" i="1"/>
  <c r="M126" i="1"/>
  <c r="K116" i="1"/>
  <c r="N104" i="1"/>
  <c r="N103" i="1" s="1"/>
  <c r="N87" i="1" s="1"/>
  <c r="J104" i="1"/>
  <c r="J103" i="1" s="1"/>
  <c r="O77" i="1"/>
  <c r="O76" i="1" s="1"/>
  <c r="O75" i="1" s="1"/>
  <c r="J77" i="1"/>
  <c r="J76" i="1" s="1"/>
  <c r="J75" i="1" s="1"/>
  <c r="J12" i="1"/>
  <c r="J8" i="1" s="1"/>
  <c r="V362" i="2"/>
  <c r="V361" i="2" s="1"/>
  <c r="V360" i="2" s="1"/>
  <c r="K418" i="1"/>
  <c r="K417" i="1" s="1"/>
  <c r="K416" i="1" s="1"/>
  <c r="K415" i="1" s="1"/>
  <c r="K406" i="1"/>
  <c r="L394" i="1"/>
  <c r="L393" i="1" s="1"/>
  <c r="L392" i="1" s="1"/>
  <c r="N368" i="1"/>
  <c r="J368" i="1"/>
  <c r="O328" i="1"/>
  <c r="M368" i="1"/>
  <c r="K425" i="1"/>
  <c r="K424" i="1" s="1"/>
  <c r="K423" i="1" s="1"/>
  <c r="P406" i="1"/>
  <c r="J406" i="1"/>
  <c r="Q368" i="1"/>
  <c r="L368" i="1"/>
  <c r="Q328" i="1"/>
  <c r="K328" i="1"/>
  <c r="M285" i="1"/>
  <c r="O425" i="1"/>
  <c r="O424" i="1" s="1"/>
  <c r="O423" i="1" s="1"/>
  <c r="J425" i="1"/>
  <c r="J424" i="1" s="1"/>
  <c r="J423" i="1" s="1"/>
  <c r="O406" i="1"/>
  <c r="N406" i="1"/>
  <c r="P368" i="1"/>
  <c r="N328" i="1"/>
  <c r="N263" i="1"/>
  <c r="J263" i="1"/>
  <c r="N256" i="1"/>
  <c r="Q255" i="1"/>
  <c r="N254" i="1"/>
  <c r="N237" i="1"/>
  <c r="J157" i="1"/>
  <c r="J156" i="1" s="1"/>
  <c r="Q401" i="1"/>
  <c r="Q285" i="1"/>
  <c r="Q263" i="1"/>
  <c r="O227" i="1"/>
  <c r="O226" i="1" s="1"/>
  <c r="N227" i="1"/>
  <c r="N226" i="1" s="1"/>
  <c r="M219" i="1"/>
  <c r="N302" i="1"/>
  <c r="N301" i="1" s="1"/>
  <c r="N285" i="1" s="1"/>
  <c r="N242" i="1"/>
  <c r="O237" i="1"/>
  <c r="K237" i="1"/>
  <c r="K227" i="1"/>
  <c r="K226" i="1" s="1"/>
  <c r="L157" i="1"/>
  <c r="L156" i="1" s="1"/>
  <c r="N157" i="1"/>
  <c r="N156" i="1" s="1"/>
  <c r="M157" i="1"/>
  <c r="M156" i="1" s="1"/>
  <c r="O126" i="1"/>
  <c r="O116" i="1"/>
  <c r="O192" i="1"/>
  <c r="Q157" i="1"/>
  <c r="Q156" i="1" s="1"/>
  <c r="P145" i="1"/>
  <c r="N195" i="1"/>
  <c r="Q196" i="1"/>
  <c r="N145" i="1"/>
  <c r="Q126" i="1"/>
  <c r="K126" i="1"/>
  <c r="J126" i="1"/>
  <c r="N205" i="1"/>
  <c r="O145" i="1"/>
  <c r="P132" i="1"/>
  <c r="O92" i="1"/>
  <c r="J116" i="1"/>
  <c r="Q194" i="1"/>
  <c r="Q104" i="1"/>
  <c r="Q103" i="1" s="1"/>
  <c r="M103" i="1"/>
  <c r="M92" i="1"/>
  <c r="O184" i="1"/>
  <c r="K184" i="1"/>
  <c r="N179" i="1"/>
  <c r="N178" i="1" s="1"/>
  <c r="N116" i="1"/>
  <c r="L50" i="1"/>
  <c r="K12" i="1"/>
  <c r="K8" i="1" s="1"/>
  <c r="O12" i="1"/>
  <c r="O8" i="1" s="1"/>
  <c r="V308" i="2"/>
  <c r="V307" i="2" s="1"/>
  <c r="V306" i="2" s="1"/>
  <c r="X306" i="1"/>
  <c r="W299" i="2"/>
  <c r="X361" i="1"/>
  <c r="W282" i="2"/>
  <c r="X196" i="1"/>
  <c r="W188" i="2"/>
  <c r="X318" i="1"/>
  <c r="V311" i="2"/>
  <c r="V310" i="2" s="1"/>
  <c r="V309" i="2" s="1"/>
  <c r="X356" i="1"/>
  <c r="W254" i="2"/>
  <c r="X363" i="1"/>
  <c r="W284" i="2"/>
  <c r="X385" i="1"/>
  <c r="W332" i="2"/>
  <c r="X180" i="1"/>
  <c r="V172" i="2"/>
  <c r="V171" i="2" s="1"/>
  <c r="V170" i="2" s="1"/>
  <c r="X199" i="1"/>
  <c r="W191" i="2"/>
  <c r="X118" i="1"/>
  <c r="W117" i="1"/>
  <c r="X343" i="1"/>
  <c r="V317" i="2"/>
  <c r="V316" i="2" s="1"/>
  <c r="V315" i="2" s="1"/>
  <c r="X321" i="1"/>
  <c r="W314" i="2"/>
  <c r="X327" i="1"/>
  <c r="W358" i="2"/>
  <c r="W280" i="2"/>
  <c r="V199" i="2"/>
  <c r="V198" i="2" s="1"/>
  <c r="V197" i="2" s="1"/>
  <c r="V196" i="2" s="1"/>
  <c r="V195" i="2" s="1"/>
  <c r="V119" i="2"/>
  <c r="V118" i="2" s="1"/>
  <c r="V117" i="2" s="1"/>
  <c r="V73" i="2"/>
  <c r="V72" i="2" s="1"/>
  <c r="V339" i="2"/>
  <c r="V338" i="2" s="1"/>
  <c r="V388" i="2"/>
  <c r="V387" i="2" s="1"/>
  <c r="W339" i="2"/>
  <c r="V393" i="2"/>
  <c r="V349" i="2"/>
  <c r="V348" i="2" s="1"/>
  <c r="V347" i="2" s="1"/>
  <c r="V330" i="2"/>
  <c r="V320" i="2"/>
  <c r="V319" i="2" s="1"/>
  <c r="V318" i="2" s="1"/>
  <c r="V243" i="2"/>
  <c r="V244" i="2"/>
  <c r="V238" i="2"/>
  <c r="V232" i="2" s="1"/>
  <c r="V222" i="2"/>
  <c r="V214" i="2"/>
  <c r="V209" i="2"/>
  <c r="V200" i="2"/>
  <c r="V201" i="2"/>
  <c r="V82" i="2"/>
  <c r="V81" i="2" s="1"/>
  <c r="V80" i="2" s="1"/>
  <c r="V62" i="2"/>
  <c r="V61" i="2" s="1"/>
  <c r="V60" i="2" s="1"/>
  <c r="V176" i="2"/>
  <c r="V16" i="2"/>
  <c r="V9" i="2"/>
  <c r="K174" i="1" l="1"/>
  <c r="K173" i="1" s="1"/>
  <c r="J210" i="1"/>
  <c r="N192" i="1"/>
  <c r="M393" i="1"/>
  <c r="M392" i="1" s="1"/>
  <c r="L210" i="1"/>
  <c r="R226" i="1"/>
  <c r="P418" i="1"/>
  <c r="P417" i="1" s="1"/>
  <c r="P416" i="1" s="1"/>
  <c r="P415" i="1" s="1"/>
  <c r="K104" i="1"/>
  <c r="K103" i="1" s="1"/>
  <c r="O382" i="1"/>
  <c r="O104" i="1"/>
  <c r="O103" i="1" s="1"/>
  <c r="O87" i="1" s="1"/>
  <c r="P348" i="1"/>
  <c r="P347" i="1" s="1"/>
  <c r="L126" i="1"/>
  <c r="P237" i="1"/>
  <c r="R368" i="1"/>
  <c r="K236" i="1"/>
  <c r="K235" i="1" s="1"/>
  <c r="M367" i="1"/>
  <c r="P77" i="1"/>
  <c r="L12" i="1"/>
  <c r="L8" i="1" s="1"/>
  <c r="O38" i="1"/>
  <c r="O37" i="1" s="1"/>
  <c r="O7" i="1" s="1"/>
  <c r="L285" i="1"/>
  <c r="M192" i="1"/>
  <c r="M174" i="1" s="1"/>
  <c r="M173" i="1" s="1"/>
  <c r="M68" i="1"/>
  <c r="M67" i="1" s="1"/>
  <c r="M66" i="1" s="1"/>
  <c r="L77" i="1"/>
  <c r="L76" i="1" s="1"/>
  <c r="L75" i="1" s="1"/>
  <c r="P92" i="1"/>
  <c r="L184" i="1"/>
  <c r="L174" i="1" s="1"/>
  <c r="L173" i="1" s="1"/>
  <c r="L242" i="1"/>
  <c r="L236" i="1" s="1"/>
  <c r="L235" i="1" s="1"/>
  <c r="P328" i="1"/>
  <c r="L353" i="1"/>
  <c r="K368" i="1"/>
  <c r="O368" i="1"/>
  <c r="O367" i="1" s="1"/>
  <c r="O236" i="1"/>
  <c r="O235" i="1" s="1"/>
  <c r="P103" i="1"/>
  <c r="N8" i="1"/>
  <c r="N7" i="1" s="1"/>
  <c r="L116" i="1"/>
  <c r="P157" i="1"/>
  <c r="P156" i="1" s="1"/>
  <c r="K285" i="1"/>
  <c r="K262" i="1" s="1"/>
  <c r="L92" i="1"/>
  <c r="M8" i="1"/>
  <c r="M7" i="1" s="1"/>
  <c r="K38" i="1"/>
  <c r="K37" i="1" s="1"/>
  <c r="K7" i="1" s="1"/>
  <c r="N126" i="1"/>
  <c r="N115" i="1" s="1"/>
  <c r="L263" i="1"/>
  <c r="P425" i="1"/>
  <c r="P424" i="1" s="1"/>
  <c r="P423" i="1" s="1"/>
  <c r="P263" i="1"/>
  <c r="Q367" i="1"/>
  <c r="K391" i="1"/>
  <c r="K382" i="1"/>
  <c r="P37" i="1"/>
  <c r="O285" i="1"/>
  <c r="W222" i="2"/>
  <c r="W320" i="2"/>
  <c r="W319" i="2" s="1"/>
  <c r="W176" i="2"/>
  <c r="X176" i="2" s="1"/>
  <c r="W349" i="2"/>
  <c r="X349" i="2" s="1"/>
  <c r="W209" i="2"/>
  <c r="X209" i="2" s="1"/>
  <c r="W214" i="2"/>
  <c r="X214" i="2" s="1"/>
  <c r="P76" i="1"/>
  <c r="P75" i="1" s="1"/>
  <c r="R219" i="1"/>
  <c r="J87" i="1"/>
  <c r="R89" i="1"/>
  <c r="R88" i="1" s="1"/>
  <c r="W348" i="2"/>
  <c r="W357" i="2"/>
  <c r="X358" i="2"/>
  <c r="W190" i="2"/>
  <c r="X191" i="2"/>
  <c r="W331" i="2"/>
  <c r="X332" i="2"/>
  <c r="W253" i="2"/>
  <c r="X254" i="2"/>
  <c r="W187" i="2"/>
  <c r="X188" i="2"/>
  <c r="W298" i="2"/>
  <c r="X299" i="2"/>
  <c r="L49" i="1"/>
  <c r="L48" i="1" s="1"/>
  <c r="L37" i="1" s="1"/>
  <c r="P131" i="1"/>
  <c r="P130" i="1" s="1"/>
  <c r="P126" i="1" s="1"/>
  <c r="Q115" i="1"/>
  <c r="M236" i="1"/>
  <c r="M235" i="1" s="1"/>
  <c r="J320" i="1"/>
  <c r="J319" i="1" s="1"/>
  <c r="R116" i="1"/>
  <c r="Q31" i="1"/>
  <c r="Q30" i="1" s="1"/>
  <c r="X172" i="2"/>
  <c r="W21" i="2"/>
  <c r="X21" i="2" s="1"/>
  <c r="X22" i="2"/>
  <c r="W45" i="2"/>
  <c r="X45" i="2" s="1"/>
  <c r="X46" i="2"/>
  <c r="W57" i="2"/>
  <c r="X57" i="2" s="1"/>
  <c r="X58" i="2"/>
  <c r="W117" i="2"/>
  <c r="X117" i="2" s="1"/>
  <c r="X118" i="2"/>
  <c r="W135" i="2"/>
  <c r="X136" i="2"/>
  <c r="W151" i="2"/>
  <c r="X151" i="2" s="1"/>
  <c r="X152" i="2"/>
  <c r="W197" i="2"/>
  <c r="X198" i="2"/>
  <c r="W246" i="2"/>
  <c r="X247" i="2"/>
  <c r="W294" i="2"/>
  <c r="X294" i="2" s="1"/>
  <c r="X295" i="2"/>
  <c r="W315" i="2"/>
  <c r="X315" i="2" s="1"/>
  <c r="X316" i="2"/>
  <c r="W394" i="2"/>
  <c r="X394" i="2" s="1"/>
  <c r="X395" i="2"/>
  <c r="P302" i="1"/>
  <c r="P301" i="1" s="1"/>
  <c r="P285" i="1" s="1"/>
  <c r="W36" i="2"/>
  <c r="X36" i="2" s="1"/>
  <c r="X37" i="2"/>
  <c r="W69" i="2"/>
  <c r="X69" i="2" s="1"/>
  <c r="X70" i="2"/>
  <c r="W96" i="2"/>
  <c r="X97" i="2"/>
  <c r="W108" i="2"/>
  <c r="X108" i="2" s="1"/>
  <c r="X109" i="2"/>
  <c r="W170" i="2"/>
  <c r="X170" i="2" s="1"/>
  <c r="X171" i="2"/>
  <c r="W181" i="2"/>
  <c r="X181" i="2" s="1"/>
  <c r="X182" i="2"/>
  <c r="W257" i="2"/>
  <c r="X257" i="2" s="1"/>
  <c r="X258" i="2"/>
  <c r="W269" i="2"/>
  <c r="X269" i="2" s="1"/>
  <c r="X270" i="2"/>
  <c r="W335" i="2"/>
  <c r="X335" i="2" s="1"/>
  <c r="X336" i="2"/>
  <c r="W367" i="2"/>
  <c r="X367" i="2" s="1"/>
  <c r="X368" i="2"/>
  <c r="W384" i="2"/>
  <c r="X385" i="2"/>
  <c r="X311" i="2"/>
  <c r="W39" i="2"/>
  <c r="X39" i="2" s="1"/>
  <c r="X40" i="2"/>
  <c r="W74" i="2"/>
  <c r="X74" i="2" s="1"/>
  <c r="X75" i="2"/>
  <c r="W99" i="2"/>
  <c r="X99" i="2" s="1"/>
  <c r="X100" i="2"/>
  <c r="W111" i="2"/>
  <c r="X111" i="2" s="1"/>
  <c r="X112" i="2"/>
  <c r="W260" i="2"/>
  <c r="X260" i="2" s="1"/>
  <c r="X261" i="2"/>
  <c r="W272" i="2"/>
  <c r="X272" i="2" s="1"/>
  <c r="X273" i="2"/>
  <c r="W344" i="2"/>
  <c r="X345" i="2"/>
  <c r="W380" i="2"/>
  <c r="X381" i="2"/>
  <c r="P179" i="1"/>
  <c r="P178" i="1" s="1"/>
  <c r="P174" i="1" s="1"/>
  <c r="P173" i="1" s="1"/>
  <c r="W48" i="2"/>
  <c r="X48" i="2" s="1"/>
  <c r="X49" i="2"/>
  <c r="W130" i="2"/>
  <c r="X130" i="2" s="1"/>
  <c r="X131" i="2"/>
  <c r="W148" i="2"/>
  <c r="X148" i="2" s="1"/>
  <c r="X149" i="2"/>
  <c r="W167" i="2"/>
  <c r="X167" i="2" s="1"/>
  <c r="X168" i="2"/>
  <c r="W240" i="2"/>
  <c r="X241" i="2"/>
  <c r="W285" i="2"/>
  <c r="X285" i="2" s="1"/>
  <c r="X286" i="2"/>
  <c r="W303" i="2"/>
  <c r="X304" i="2"/>
  <c r="N204" i="1"/>
  <c r="N203" i="1" s="1"/>
  <c r="Q400" i="1"/>
  <c r="Q399" i="1" s="1"/>
  <c r="Q393" i="1" s="1"/>
  <c r="Q392" i="1" s="1"/>
  <c r="Q391" i="1" s="1"/>
  <c r="Q8" i="1"/>
  <c r="Q7" i="1" s="1"/>
  <c r="J305" i="1"/>
  <c r="J304" i="1" s="1"/>
  <c r="J285" i="1" s="1"/>
  <c r="J262" i="1" s="1"/>
  <c r="W338" i="2"/>
  <c r="X338" i="2" s="1"/>
  <c r="X339" i="2"/>
  <c r="W313" i="2"/>
  <c r="X314" i="2"/>
  <c r="W283" i="2"/>
  <c r="X283" i="2" s="1"/>
  <c r="X284" i="2"/>
  <c r="W281" i="2"/>
  <c r="X281" i="2" s="1"/>
  <c r="X282" i="2"/>
  <c r="Q193" i="1"/>
  <c r="Q254" i="1"/>
  <c r="R157" i="1"/>
  <c r="R156" i="1" s="1"/>
  <c r="R8" i="1"/>
  <c r="L330" i="1"/>
  <c r="L329" i="1" s="1"/>
  <c r="L328" i="1" s="1"/>
  <c r="L262" i="1" s="1"/>
  <c r="X308" i="2"/>
  <c r="K90" i="1"/>
  <c r="K89" i="1" s="1"/>
  <c r="K88" i="1" s="1"/>
  <c r="K87" i="1" s="1"/>
  <c r="Q256" i="1"/>
  <c r="W51" i="2"/>
  <c r="X51" i="2" s="1"/>
  <c r="X52" i="2"/>
  <c r="W127" i="2"/>
  <c r="X128" i="2"/>
  <c r="W145" i="2"/>
  <c r="X146" i="2"/>
  <c r="W161" i="2"/>
  <c r="X162" i="2"/>
  <c r="W219" i="2"/>
  <c r="X219" i="2" s="1"/>
  <c r="X220" i="2"/>
  <c r="W235" i="2"/>
  <c r="X236" i="2"/>
  <c r="W288" i="2"/>
  <c r="X288" i="2" s="1"/>
  <c r="X289" i="2"/>
  <c r="W309" i="2"/>
  <c r="X309" i="2" s="1"/>
  <c r="X310" i="2"/>
  <c r="P15" i="1"/>
  <c r="P12" i="1" s="1"/>
  <c r="P8" i="1" s="1"/>
  <c r="X222" i="2"/>
  <c r="W279" i="2"/>
  <c r="X279" i="2" s="1"/>
  <c r="X280" i="2"/>
  <c r="Q195" i="1"/>
  <c r="M391" i="1"/>
  <c r="P118" i="1"/>
  <c r="P117" i="1" s="1"/>
  <c r="P116" i="1" s="1"/>
  <c r="P404" i="1"/>
  <c r="P403" i="1" s="1"/>
  <c r="P402" i="1" s="1"/>
  <c r="P392" i="1" s="1"/>
  <c r="P391" i="1" s="1"/>
  <c r="J198" i="1"/>
  <c r="J197" i="1" s="1"/>
  <c r="J174" i="1" s="1"/>
  <c r="J173" i="1" s="1"/>
  <c r="W77" i="2"/>
  <c r="X78" i="2"/>
  <c r="W102" i="2"/>
  <c r="X102" i="2" s="1"/>
  <c r="X103" i="2"/>
  <c r="W114" i="2"/>
  <c r="X114" i="2" s="1"/>
  <c r="X115" i="2"/>
  <c r="W192" i="2"/>
  <c r="X192" i="2" s="1"/>
  <c r="X193" i="2"/>
  <c r="W263" i="2"/>
  <c r="X263" i="2" s="1"/>
  <c r="X264" i="2"/>
  <c r="W306" i="2"/>
  <c r="X306" i="2" s="1"/>
  <c r="X307" i="2"/>
  <c r="W375" i="2"/>
  <c r="X375" i="2" s="1"/>
  <c r="X376" i="2"/>
  <c r="W400" i="2"/>
  <c r="X400" i="2" s="1"/>
  <c r="X401" i="2"/>
  <c r="X119" i="2"/>
  <c r="X199" i="2"/>
  <c r="X317" i="2"/>
  <c r="W91" i="2"/>
  <c r="W105" i="2"/>
  <c r="X105" i="2" s="1"/>
  <c r="X106" i="2"/>
  <c r="W173" i="2"/>
  <c r="X173" i="2" s="1"/>
  <c r="X174" i="2"/>
  <c r="W266" i="2"/>
  <c r="X266" i="2" s="1"/>
  <c r="X267" i="2"/>
  <c r="W372" i="2"/>
  <c r="X373" i="2"/>
  <c r="Q433" i="1"/>
  <c r="W42" i="2"/>
  <c r="W54" i="2"/>
  <c r="X54" i="2" s="1"/>
  <c r="X55" i="2"/>
  <c r="W122" i="2"/>
  <c r="X123" i="2"/>
  <c r="W140" i="2"/>
  <c r="X141" i="2"/>
  <c r="W156" i="2"/>
  <c r="X157" i="2"/>
  <c r="W203" i="2"/>
  <c r="X204" i="2"/>
  <c r="W229" i="2"/>
  <c r="X230" i="2"/>
  <c r="W275" i="2"/>
  <c r="W291" i="2"/>
  <c r="X291" i="2" s="1"/>
  <c r="X292" i="2"/>
  <c r="V95" i="2"/>
  <c r="V94" i="2" s="1"/>
  <c r="V166" i="2"/>
  <c r="V165" i="2" s="1"/>
  <c r="V208" i="2"/>
  <c r="V207" i="2" s="1"/>
  <c r="V206" i="2" s="1"/>
  <c r="V359" i="2"/>
  <c r="O210" i="1"/>
  <c r="M87" i="1"/>
  <c r="P210" i="1"/>
  <c r="P236" i="1"/>
  <c r="P235" i="1" s="1"/>
  <c r="N210" i="1"/>
  <c r="R236" i="1"/>
  <c r="R235" i="1" s="1"/>
  <c r="R382" i="1"/>
  <c r="R367" i="1" s="1"/>
  <c r="R411" i="1"/>
  <c r="R203" i="1"/>
  <c r="R211" i="1"/>
  <c r="R197" i="1"/>
  <c r="R178" i="1"/>
  <c r="X117" i="1"/>
  <c r="Q210" i="1"/>
  <c r="L367" i="1"/>
  <c r="R304" i="1"/>
  <c r="R347" i="1"/>
  <c r="J7" i="1"/>
  <c r="M115" i="1"/>
  <c r="M210" i="1"/>
  <c r="R319" i="1"/>
  <c r="R329" i="1"/>
  <c r="R357" i="1"/>
  <c r="L87" i="1"/>
  <c r="Q87" i="1"/>
  <c r="L391" i="1"/>
  <c r="N425" i="1"/>
  <c r="N424" i="1" s="1"/>
  <c r="N423" i="1" s="1"/>
  <c r="R92" i="1"/>
  <c r="K210" i="1"/>
  <c r="N253" i="1"/>
  <c r="N236" i="1" s="1"/>
  <c r="N235" i="1" s="1"/>
  <c r="N367" i="1"/>
  <c r="K115" i="1"/>
  <c r="R152" i="1"/>
  <c r="R424" i="1"/>
  <c r="R406" i="1"/>
  <c r="R416" i="1"/>
  <c r="R48" i="1"/>
  <c r="R126" i="1"/>
  <c r="R76" i="1"/>
  <c r="R145" i="1"/>
  <c r="R392" i="1"/>
  <c r="R67" i="1"/>
  <c r="R103" i="1"/>
  <c r="P367" i="1"/>
  <c r="Q192" i="1"/>
  <c r="Q174" i="1" s="1"/>
  <c r="Q173" i="1" s="1"/>
  <c r="O262" i="1"/>
  <c r="N391" i="1"/>
  <c r="P87" i="1"/>
  <c r="L115" i="1"/>
  <c r="M262" i="1"/>
  <c r="M261" i="1" s="1"/>
  <c r="J391" i="1"/>
  <c r="J367" i="1"/>
  <c r="O174" i="1"/>
  <c r="O173" i="1" s="1"/>
  <c r="J115" i="1"/>
  <c r="V326" i="2"/>
  <c r="V325" i="2" s="1"/>
  <c r="O115" i="1"/>
  <c r="Q262" i="1"/>
  <c r="N262" i="1"/>
  <c r="O391" i="1"/>
  <c r="V378" i="2"/>
  <c r="X79" i="1"/>
  <c r="W64" i="2"/>
  <c r="X106" i="1"/>
  <c r="W18" i="2"/>
  <c r="X70" i="1"/>
  <c r="W84" i="2"/>
  <c r="V16" i="1"/>
  <c r="V15" i="1" s="1"/>
  <c r="W436" i="1"/>
  <c r="V436" i="1" s="1"/>
  <c r="W433" i="1"/>
  <c r="W427" i="1"/>
  <c r="W421" i="1"/>
  <c r="W413" i="1"/>
  <c r="W409" i="1"/>
  <c r="W404" i="1"/>
  <c r="W400" i="1"/>
  <c r="W397" i="1"/>
  <c r="W389" i="1"/>
  <c r="W386" i="1"/>
  <c r="W384" i="1"/>
  <c r="W380" i="1"/>
  <c r="W376" i="1"/>
  <c r="W373" i="1"/>
  <c r="W370" i="1"/>
  <c r="W365" i="1"/>
  <c r="W362" i="1"/>
  <c r="W360" i="1"/>
  <c r="W358" i="1"/>
  <c r="W355" i="1"/>
  <c r="W351" i="1"/>
  <c r="W349" i="1"/>
  <c r="W345" i="1"/>
  <c r="W342" i="1"/>
  <c r="W339" i="1"/>
  <c r="W336" i="1"/>
  <c r="W333" i="1"/>
  <c r="W330" i="1"/>
  <c r="W326" i="1"/>
  <c r="W323" i="1"/>
  <c r="W320" i="1"/>
  <c r="W317" i="1"/>
  <c r="W314" i="1"/>
  <c r="W311" i="1"/>
  <c r="W305" i="1"/>
  <c r="W302" i="1"/>
  <c r="W299" i="1"/>
  <c r="W296" i="1"/>
  <c r="W293" i="1"/>
  <c r="W290" i="1"/>
  <c r="W287" i="1"/>
  <c r="W283" i="1"/>
  <c r="W280" i="1"/>
  <c r="W277" i="1"/>
  <c r="W274" i="1"/>
  <c r="W271" i="1"/>
  <c r="W268" i="1"/>
  <c r="W265" i="1"/>
  <c r="W259" i="1"/>
  <c r="W256" i="1"/>
  <c r="W254" i="1"/>
  <c r="W251" i="1"/>
  <c r="W248" i="1"/>
  <c r="W245" i="1"/>
  <c r="W243" i="1"/>
  <c r="W240" i="1"/>
  <c r="W238" i="1"/>
  <c r="W233" i="1"/>
  <c r="W230" i="1"/>
  <c r="W228" i="1"/>
  <c r="W224" i="1"/>
  <c r="W221" i="1"/>
  <c r="W217" i="1"/>
  <c r="W213" i="1"/>
  <c r="W208" i="1"/>
  <c r="W204" i="1"/>
  <c r="W201" i="1"/>
  <c r="W198" i="1"/>
  <c r="W195" i="1"/>
  <c r="W193" i="1"/>
  <c r="W190" i="1"/>
  <c r="W187" i="1"/>
  <c r="W185" i="1"/>
  <c r="W182" i="1"/>
  <c r="W179" i="1"/>
  <c r="W176" i="1"/>
  <c r="W171" i="1"/>
  <c r="W168" i="1"/>
  <c r="W165" i="1"/>
  <c r="W162" i="1"/>
  <c r="W159" i="1"/>
  <c r="W154" i="1"/>
  <c r="W150" i="1"/>
  <c r="W147" i="1"/>
  <c r="W143" i="1"/>
  <c r="W140" i="1"/>
  <c r="W137" i="1"/>
  <c r="W134" i="1"/>
  <c r="W131" i="1"/>
  <c r="W128" i="1"/>
  <c r="W124" i="1"/>
  <c r="W121" i="1"/>
  <c r="W113" i="1"/>
  <c r="W110" i="1"/>
  <c r="W107" i="1"/>
  <c r="W105" i="1"/>
  <c r="W101" i="1"/>
  <c r="W97" i="1"/>
  <c r="W94" i="1"/>
  <c r="W90" i="1"/>
  <c r="W85" i="1"/>
  <c r="W82" i="1"/>
  <c r="W80" i="1"/>
  <c r="W78" i="1"/>
  <c r="W73" i="1"/>
  <c r="W71" i="1"/>
  <c r="W69" i="1"/>
  <c r="W64" i="1"/>
  <c r="W61" i="1"/>
  <c r="W58" i="1"/>
  <c r="W55" i="1"/>
  <c r="W52" i="1"/>
  <c r="W49" i="1"/>
  <c r="W46" i="1"/>
  <c r="W43" i="1"/>
  <c r="W41" i="1"/>
  <c r="W39" i="1"/>
  <c r="W35" i="1"/>
  <c r="W31" i="1"/>
  <c r="W28" i="1"/>
  <c r="W25" i="1"/>
  <c r="W22" i="1"/>
  <c r="W17" i="1"/>
  <c r="W15" i="1"/>
  <c r="V433" i="1"/>
  <c r="V430" i="1"/>
  <c r="V427" i="1"/>
  <c r="V421" i="1"/>
  <c r="V419" i="1"/>
  <c r="V413" i="1"/>
  <c r="V409" i="1"/>
  <c r="V404" i="1"/>
  <c r="V400" i="1"/>
  <c r="V397" i="1"/>
  <c r="V395" i="1"/>
  <c r="V389" i="1"/>
  <c r="V386" i="1"/>
  <c r="V384" i="1"/>
  <c r="V380" i="1"/>
  <c r="V376" i="1"/>
  <c r="V373" i="1"/>
  <c r="V370" i="1"/>
  <c r="V365" i="1"/>
  <c r="V362" i="1"/>
  <c r="V360" i="1"/>
  <c r="V358" i="1"/>
  <c r="V355" i="1"/>
  <c r="V351" i="1"/>
  <c r="V349" i="1"/>
  <c r="V345" i="1"/>
  <c r="V342" i="1"/>
  <c r="V339" i="1"/>
  <c r="V336" i="1"/>
  <c r="V333" i="1"/>
  <c r="V331" i="1"/>
  <c r="V326" i="1"/>
  <c r="V323" i="1"/>
  <c r="V320" i="1"/>
  <c r="V317" i="1"/>
  <c r="V314" i="1"/>
  <c r="V311" i="1"/>
  <c r="V305" i="1"/>
  <c r="V302" i="1"/>
  <c r="V299" i="1"/>
  <c r="V296" i="1"/>
  <c r="V293" i="1"/>
  <c r="V290" i="1"/>
  <c r="V287" i="1"/>
  <c r="V283" i="1"/>
  <c r="V280" i="1"/>
  <c r="V277" i="1"/>
  <c r="V274" i="1"/>
  <c r="V271" i="1"/>
  <c r="V268" i="1"/>
  <c r="V265" i="1"/>
  <c r="V259" i="1"/>
  <c r="V256" i="1"/>
  <c r="V254" i="1"/>
  <c r="V251" i="1"/>
  <c r="V248" i="1"/>
  <c r="V245" i="1"/>
  <c r="V243" i="1"/>
  <c r="V240" i="1"/>
  <c r="V238" i="1"/>
  <c r="V233" i="1"/>
  <c r="V230" i="1"/>
  <c r="V228" i="1"/>
  <c r="V224" i="1"/>
  <c r="V221" i="1"/>
  <c r="V217" i="1"/>
  <c r="V213" i="1"/>
  <c r="V208" i="1"/>
  <c r="V204" i="1"/>
  <c r="V201" i="1"/>
  <c r="V198" i="1"/>
  <c r="V195" i="1"/>
  <c r="V193" i="1"/>
  <c r="V190" i="1"/>
  <c r="V187" i="1"/>
  <c r="V185" i="1"/>
  <c r="V182" i="1"/>
  <c r="V179" i="1"/>
  <c r="V176" i="1"/>
  <c r="V171" i="1"/>
  <c r="V168" i="1"/>
  <c r="V165" i="1"/>
  <c r="V162" i="1"/>
  <c r="V159" i="1"/>
  <c r="V154" i="1"/>
  <c r="V150" i="1"/>
  <c r="V147" i="1"/>
  <c r="V143" i="1"/>
  <c r="V140" i="1"/>
  <c r="V137" i="1"/>
  <c r="V134" i="1"/>
  <c r="V131" i="1"/>
  <c r="V128" i="1"/>
  <c r="V124" i="1"/>
  <c r="V121" i="1"/>
  <c r="V113" i="1"/>
  <c r="V110" i="1"/>
  <c r="V107" i="1"/>
  <c r="V105" i="1"/>
  <c r="V101" i="1"/>
  <c r="V97" i="1"/>
  <c r="V94" i="1"/>
  <c r="V91" i="1"/>
  <c r="V85" i="1"/>
  <c r="V82" i="1"/>
  <c r="V80" i="1"/>
  <c r="V78" i="1"/>
  <c r="V73" i="1"/>
  <c r="V71" i="1"/>
  <c r="V69" i="1"/>
  <c r="V64" i="1"/>
  <c r="V61" i="1"/>
  <c r="V58" i="1"/>
  <c r="V55" i="1"/>
  <c r="V52" i="1"/>
  <c r="V50" i="1"/>
  <c r="V46" i="1"/>
  <c r="V43" i="1"/>
  <c r="V41" i="1"/>
  <c r="V39" i="1"/>
  <c r="V35" i="1"/>
  <c r="V31" i="1"/>
  <c r="V28" i="1"/>
  <c r="V25" i="1"/>
  <c r="V22" i="1"/>
  <c r="V19" i="1"/>
  <c r="V17" i="1"/>
  <c r="V13" i="1"/>
  <c r="V10" i="1"/>
  <c r="J261" i="1" l="1"/>
  <c r="P262" i="1"/>
  <c r="K367" i="1"/>
  <c r="N174" i="1"/>
  <c r="N173" i="1" s="1"/>
  <c r="L7" i="1"/>
  <c r="Q261" i="1"/>
  <c r="X320" i="2"/>
  <c r="W278" i="2"/>
  <c r="X278" i="2" s="1"/>
  <c r="O261" i="1"/>
  <c r="P7" i="1"/>
  <c r="L261" i="1"/>
  <c r="P115" i="1"/>
  <c r="J6" i="1"/>
  <c r="J435" i="1" s="1"/>
  <c r="X303" i="2"/>
  <c r="M6" i="1"/>
  <c r="M435" i="1" s="1"/>
  <c r="R210" i="1"/>
  <c r="W208" i="2"/>
  <c r="X208" i="2" s="1"/>
  <c r="W17" i="2"/>
  <c r="X18" i="2"/>
  <c r="W318" i="2"/>
  <c r="X318" i="2" s="1"/>
  <c r="X319" i="2"/>
  <c r="W383" i="2"/>
  <c r="X383" i="2" s="1"/>
  <c r="X384" i="2"/>
  <c r="X96" i="2"/>
  <c r="W95" i="2"/>
  <c r="W196" i="2"/>
  <c r="X197" i="2"/>
  <c r="W134" i="2"/>
  <c r="X135" i="2"/>
  <c r="R174" i="1"/>
  <c r="W228" i="2"/>
  <c r="X229" i="2"/>
  <c r="W155" i="2"/>
  <c r="X156" i="2"/>
  <c r="W121" i="2"/>
  <c r="X122" i="2"/>
  <c r="X372" i="2"/>
  <c r="W371" i="2"/>
  <c r="W90" i="2"/>
  <c r="X145" i="2"/>
  <c r="W144" i="2"/>
  <c r="Q253" i="1"/>
  <c r="Q236" i="1" s="1"/>
  <c r="Q235" i="1" s="1"/>
  <c r="Q6" i="1" s="1"/>
  <c r="W312" i="2"/>
  <c r="X312" i="2" s="1"/>
  <c r="X313" i="2"/>
  <c r="W239" i="2"/>
  <c r="X240" i="2"/>
  <c r="W379" i="2"/>
  <c r="X379" i="2" s="1"/>
  <c r="X380" i="2"/>
  <c r="W184" i="2"/>
  <c r="X187" i="2"/>
  <c r="W330" i="2"/>
  <c r="X331" i="2"/>
  <c r="W356" i="2"/>
  <c r="X357" i="2"/>
  <c r="W83" i="2"/>
  <c r="X84" i="2"/>
  <c r="W63" i="2"/>
  <c r="X64" i="2"/>
  <c r="X77" i="2"/>
  <c r="W73" i="2"/>
  <c r="W245" i="2"/>
  <c r="X246" i="2"/>
  <c r="K261" i="1"/>
  <c r="W202" i="2"/>
  <c r="X203" i="2"/>
  <c r="W139" i="2"/>
  <c r="X140" i="2"/>
  <c r="Q432" i="1"/>
  <c r="Q425" i="1"/>
  <c r="Q424" i="1" s="1"/>
  <c r="Q423" i="1" s="1"/>
  <c r="W234" i="2"/>
  <c r="X235" i="2"/>
  <c r="W160" i="2"/>
  <c r="X160" i="2" s="1"/>
  <c r="X161" i="2"/>
  <c r="X127" i="2"/>
  <c r="W126" i="2"/>
  <c r="W343" i="2"/>
  <c r="X344" i="2"/>
  <c r="W297" i="2"/>
  <c r="X297" i="2" s="1"/>
  <c r="X298" i="2"/>
  <c r="W252" i="2"/>
  <c r="X253" i="2"/>
  <c r="W189" i="2"/>
  <c r="X189" i="2" s="1"/>
  <c r="X190" i="2"/>
  <c r="W347" i="2"/>
  <c r="X347" i="2" s="1"/>
  <c r="X348" i="2"/>
  <c r="V27" i="1"/>
  <c r="V54" i="1"/>
  <c r="V136" i="1"/>
  <c r="V149" i="1"/>
  <c r="V178" i="1"/>
  <c r="V21" i="1"/>
  <c r="V34" i="1"/>
  <c r="V45" i="1"/>
  <c r="V57" i="1"/>
  <c r="V96" i="1"/>
  <c r="V109" i="1"/>
  <c r="V127" i="1"/>
  <c r="V139" i="1"/>
  <c r="V153" i="1"/>
  <c r="V167" i="1"/>
  <c r="V181" i="1"/>
  <c r="V200" i="1"/>
  <c r="V216" i="1"/>
  <c r="V267" i="1"/>
  <c r="V276" i="1"/>
  <c r="V286" i="1"/>
  <c r="V295" i="1"/>
  <c r="V310" i="1"/>
  <c r="V322" i="1"/>
  <c r="V332" i="1"/>
  <c r="V344" i="1"/>
  <c r="V369" i="1"/>
  <c r="V412" i="1"/>
  <c r="V429" i="1"/>
  <c r="V31" i="2"/>
  <c r="V30" i="2" s="1"/>
  <c r="V27" i="2" s="1"/>
  <c r="N261" i="1"/>
  <c r="V24" i="1"/>
  <c r="V60" i="1"/>
  <c r="V84" i="1"/>
  <c r="V100" i="1"/>
  <c r="V112" i="1"/>
  <c r="V130" i="1"/>
  <c r="V142" i="1"/>
  <c r="V158" i="1"/>
  <c r="V170" i="1"/>
  <c r="V203" i="1"/>
  <c r="V220" i="1"/>
  <c r="V232" i="1"/>
  <c r="V289" i="1"/>
  <c r="V298" i="1"/>
  <c r="V313" i="1"/>
  <c r="V325" i="1"/>
  <c r="V335" i="1"/>
  <c r="V372" i="1"/>
  <c r="V399" i="1"/>
  <c r="V432" i="1"/>
  <c r="W24" i="1"/>
  <c r="W60" i="1"/>
  <c r="X60" i="1" s="1"/>
  <c r="W84" i="1"/>
  <c r="W112" i="1"/>
  <c r="W130" i="1"/>
  <c r="W203" i="1"/>
  <c r="W220" i="1"/>
  <c r="X220" i="1" s="1"/>
  <c r="R353" i="1"/>
  <c r="V63" i="1"/>
  <c r="V120" i="1"/>
  <c r="V133" i="1"/>
  <c r="V159" i="2"/>
  <c r="V161" i="1"/>
  <c r="V175" i="1"/>
  <c r="V197" i="1"/>
  <c r="V207" i="1"/>
  <c r="V223" i="1"/>
  <c r="V247" i="1"/>
  <c r="V258" i="1"/>
  <c r="V270" i="1"/>
  <c r="V279" i="1"/>
  <c r="V292" i="1"/>
  <c r="V301" i="1"/>
  <c r="V316" i="1"/>
  <c r="V338" i="1"/>
  <c r="V375" i="1"/>
  <c r="V388" i="1"/>
  <c r="V403" i="1"/>
  <c r="W301" i="1"/>
  <c r="O6" i="1"/>
  <c r="V51" i="1"/>
  <c r="V9" i="1"/>
  <c r="V30" i="1"/>
  <c r="V93" i="1"/>
  <c r="V123" i="1"/>
  <c r="V164" i="1"/>
  <c r="V189" i="1"/>
  <c r="V212" i="1"/>
  <c r="V250" i="1"/>
  <c r="V264" i="1"/>
  <c r="V273" i="1"/>
  <c r="V282" i="1"/>
  <c r="V304" i="1"/>
  <c r="V319" i="1"/>
  <c r="V341" i="1"/>
  <c r="V354" i="1"/>
  <c r="V364" i="1"/>
  <c r="V379" i="1"/>
  <c r="V408" i="1"/>
  <c r="V426" i="1"/>
  <c r="W54" i="1"/>
  <c r="W136" i="1"/>
  <c r="W250" i="1"/>
  <c r="K6" i="1"/>
  <c r="V418" i="1"/>
  <c r="R415" i="1"/>
  <c r="R423" i="1"/>
  <c r="R87" i="1"/>
  <c r="R391" i="1"/>
  <c r="R115" i="1"/>
  <c r="R66" i="1"/>
  <c r="R75" i="1"/>
  <c r="R37" i="1"/>
  <c r="W430" i="1"/>
  <c r="N6" i="1"/>
  <c r="P261" i="1"/>
  <c r="L6" i="1"/>
  <c r="V184" i="1"/>
  <c r="W419" i="1"/>
  <c r="V348" i="1"/>
  <c r="V164" i="2"/>
  <c r="V38" i="1"/>
  <c r="V242" i="1"/>
  <c r="V227" i="1"/>
  <c r="V104" i="1"/>
  <c r="V90" i="1"/>
  <c r="X203" i="1"/>
  <c r="V383" i="1"/>
  <c r="V237" i="1"/>
  <c r="X35" i="1"/>
  <c r="X143" i="1"/>
  <c r="X342" i="1"/>
  <c r="X101" i="1"/>
  <c r="X185" i="1"/>
  <c r="X195" i="1"/>
  <c r="X228" i="1"/>
  <c r="V357" i="1"/>
  <c r="X187" i="1"/>
  <c r="X204" i="1"/>
  <c r="X230" i="1"/>
  <c r="V146" i="1"/>
  <c r="V253" i="1"/>
  <c r="V394" i="1"/>
  <c r="X17" i="1"/>
  <c r="W341" i="1"/>
  <c r="X351" i="1"/>
  <c r="X362" i="1"/>
  <c r="X413" i="1"/>
  <c r="W51" i="1"/>
  <c r="X52" i="1"/>
  <c r="X71" i="1"/>
  <c r="W93" i="1"/>
  <c r="X94" i="1"/>
  <c r="X136" i="1"/>
  <c r="W149" i="1"/>
  <c r="X150" i="1"/>
  <c r="W170" i="1"/>
  <c r="X171" i="1"/>
  <c r="W216" i="1"/>
  <c r="X217" i="1"/>
  <c r="W270" i="1"/>
  <c r="X271" i="1"/>
  <c r="W298" i="1"/>
  <c r="X299" i="1"/>
  <c r="X397" i="1"/>
  <c r="X20" i="1"/>
  <c r="W35" i="2"/>
  <c r="W19" i="1"/>
  <c r="W38" i="1"/>
  <c r="X39" i="1"/>
  <c r="X61" i="1"/>
  <c r="X105" i="1"/>
  <c r="X113" i="1"/>
  <c r="X137" i="1"/>
  <c r="X251" i="1"/>
  <c r="W273" i="1"/>
  <c r="X274" i="1"/>
  <c r="W375" i="1"/>
  <c r="X376" i="1"/>
  <c r="W399" i="1"/>
  <c r="X400" i="1"/>
  <c r="W432" i="1"/>
  <c r="X433" i="1"/>
  <c r="X396" i="1"/>
  <c r="W364" i="2"/>
  <c r="V68" i="1"/>
  <c r="X331" i="1"/>
  <c r="V277" i="2"/>
  <c r="X15" i="1"/>
  <c r="W34" i="1"/>
  <c r="X43" i="1"/>
  <c r="W57" i="1"/>
  <c r="X58" i="1"/>
  <c r="X69" i="1"/>
  <c r="X80" i="1"/>
  <c r="W89" i="1"/>
  <c r="W100" i="1"/>
  <c r="W109" i="1"/>
  <c r="X110" i="1"/>
  <c r="W123" i="1"/>
  <c r="X124" i="1"/>
  <c r="W133" i="1"/>
  <c r="X134" i="1"/>
  <c r="W142" i="1"/>
  <c r="X147" i="1"/>
  <c r="W158" i="1"/>
  <c r="X159" i="1"/>
  <c r="X168" i="1"/>
  <c r="W181" i="1"/>
  <c r="X182" i="1"/>
  <c r="X193" i="1"/>
  <c r="W200" i="1"/>
  <c r="X201" i="1"/>
  <c r="W212" i="1"/>
  <c r="X213" i="1"/>
  <c r="W223" i="1"/>
  <c r="X224" i="1"/>
  <c r="X233" i="1"/>
  <c r="X238" i="1"/>
  <c r="W247" i="1"/>
  <c r="X248" i="1"/>
  <c r="X256" i="1"/>
  <c r="W289" i="1"/>
  <c r="X290" i="1"/>
  <c r="X296" i="1"/>
  <c r="W304" i="1"/>
  <c r="X305" i="1"/>
  <c r="W319" i="1"/>
  <c r="X320" i="1"/>
  <c r="W348" i="1"/>
  <c r="X349" i="1"/>
  <c r="X360" i="1"/>
  <c r="W369" i="1"/>
  <c r="X370" i="1"/>
  <c r="W383" i="1"/>
  <c r="X384" i="1"/>
  <c r="W395" i="1"/>
  <c r="W412" i="1"/>
  <c r="W426" i="1"/>
  <c r="X427" i="1"/>
  <c r="X420" i="1"/>
  <c r="W390" i="2"/>
  <c r="X40" i="1"/>
  <c r="W11" i="2"/>
  <c r="X25" i="1"/>
  <c r="W45" i="1"/>
  <c r="X46" i="1"/>
  <c r="W77" i="1"/>
  <c r="X82" i="1"/>
  <c r="W127" i="1"/>
  <c r="X128" i="1"/>
  <c r="W161" i="1"/>
  <c r="X162" i="1"/>
  <c r="X240" i="1"/>
  <c r="W258" i="1"/>
  <c r="X259" i="1"/>
  <c r="W279" i="1"/>
  <c r="X280" i="1"/>
  <c r="W292" i="1"/>
  <c r="X293" i="1"/>
  <c r="W310" i="1"/>
  <c r="X311" i="1"/>
  <c r="W322" i="1"/>
  <c r="X323" i="1"/>
  <c r="W332" i="1"/>
  <c r="X333" i="1"/>
  <c r="W372" i="1"/>
  <c r="X373" i="1"/>
  <c r="X386" i="1"/>
  <c r="X11" i="1"/>
  <c r="W26" i="2"/>
  <c r="W10" i="1"/>
  <c r="W27" i="1"/>
  <c r="X28" i="1"/>
  <c r="W48" i="1"/>
  <c r="X73" i="1"/>
  <c r="W96" i="1"/>
  <c r="X97" i="1"/>
  <c r="W164" i="1"/>
  <c r="X165" i="1"/>
  <c r="W175" i="1"/>
  <c r="X176" i="1"/>
  <c r="W197" i="1"/>
  <c r="X198" i="1"/>
  <c r="W242" i="1"/>
  <c r="X243" i="1"/>
  <c r="W264" i="1"/>
  <c r="X265" i="1"/>
  <c r="W282" i="1"/>
  <c r="X283" i="1"/>
  <c r="W313" i="1"/>
  <c r="X314" i="1"/>
  <c r="W325" i="1"/>
  <c r="X326" i="1"/>
  <c r="W335" i="1"/>
  <c r="X336" i="1"/>
  <c r="W354" i="1"/>
  <c r="X355" i="1"/>
  <c r="W364" i="1"/>
  <c r="X365" i="1"/>
  <c r="W388" i="1"/>
  <c r="X389" i="1"/>
  <c r="X14" i="1"/>
  <c r="W29" i="2"/>
  <c r="V49" i="1"/>
  <c r="X50" i="1"/>
  <c r="V44" i="2"/>
  <c r="X91" i="1"/>
  <c r="V93" i="2"/>
  <c r="V330" i="1"/>
  <c r="W13" i="1"/>
  <c r="W21" i="1"/>
  <c r="X22" i="1"/>
  <c r="W30" i="1"/>
  <c r="X31" i="1"/>
  <c r="X41" i="1"/>
  <c r="X55" i="1"/>
  <c r="W63" i="1"/>
  <c r="X64" i="1"/>
  <c r="X78" i="1"/>
  <c r="X85" i="1"/>
  <c r="X107" i="1"/>
  <c r="W120" i="1"/>
  <c r="X121" i="1"/>
  <c r="X131" i="1"/>
  <c r="W139" i="1"/>
  <c r="X140" i="1"/>
  <c r="W146" i="1"/>
  <c r="W153" i="1"/>
  <c r="X154" i="1"/>
  <c r="W167" i="1"/>
  <c r="W178" i="1"/>
  <c r="X179" i="1"/>
  <c r="W189" i="1"/>
  <c r="X190" i="1"/>
  <c r="W207" i="1"/>
  <c r="X208" i="1"/>
  <c r="X221" i="1"/>
  <c r="W232" i="1"/>
  <c r="X245" i="1"/>
  <c r="X254" i="1"/>
  <c r="W267" i="1"/>
  <c r="X268" i="1"/>
  <c r="W276" i="1"/>
  <c r="X277" i="1"/>
  <c r="W286" i="1"/>
  <c r="X287" i="1"/>
  <c r="W295" i="1"/>
  <c r="X302" i="1"/>
  <c r="W316" i="1"/>
  <c r="X317" i="1"/>
  <c r="W329" i="1"/>
  <c r="W338" i="1"/>
  <c r="X339" i="1"/>
  <c r="W344" i="1"/>
  <c r="X345" i="1"/>
  <c r="X358" i="1"/>
  <c r="W379" i="1"/>
  <c r="X380" i="1"/>
  <c r="W403" i="1"/>
  <c r="X404" i="1"/>
  <c r="W408" i="1"/>
  <c r="X409" i="1"/>
  <c r="X421" i="1"/>
  <c r="X16" i="1"/>
  <c r="W31" i="2"/>
  <c r="X431" i="1"/>
  <c r="W399" i="2"/>
  <c r="W253" i="1"/>
  <c r="W237" i="1"/>
  <c r="W227" i="1"/>
  <c r="W192" i="1"/>
  <c r="V192" i="1"/>
  <c r="W184" i="1"/>
  <c r="W357" i="1"/>
  <c r="W104" i="1"/>
  <c r="V77" i="1"/>
  <c r="W68" i="1"/>
  <c r="V12" i="1"/>
  <c r="V368" i="1" l="1"/>
  <c r="V425" i="1"/>
  <c r="V393" i="1"/>
  <c r="V103" i="1"/>
  <c r="W103" i="1"/>
  <c r="L435" i="1"/>
  <c r="X286" i="1"/>
  <c r="K435" i="1"/>
  <c r="O435" i="1"/>
  <c r="Q435" i="1"/>
  <c r="P6" i="1"/>
  <c r="P435" i="1" s="1"/>
  <c r="V157" i="1"/>
  <c r="V156" i="1" s="1"/>
  <c r="X175" i="1"/>
  <c r="N435" i="1"/>
  <c r="W207" i="2"/>
  <c r="X207" i="2" s="1"/>
  <c r="W256" i="2"/>
  <c r="X285" i="1"/>
  <c r="V219" i="1"/>
  <c r="V126" i="1"/>
  <c r="R173" i="1"/>
  <c r="V92" i="1"/>
  <c r="X301" i="1"/>
  <c r="X130" i="1"/>
  <c r="X84" i="1"/>
  <c r="X24" i="1"/>
  <c r="W159" i="2"/>
  <c r="X159" i="2" s="1"/>
  <c r="W251" i="2"/>
  <c r="X252" i="2"/>
  <c r="W125" i="2"/>
  <c r="X125" i="2" s="1"/>
  <c r="X126" i="2"/>
  <c r="W72" i="2"/>
  <c r="X72" i="2" s="1"/>
  <c r="X73" i="2"/>
  <c r="W82" i="2"/>
  <c r="X83" i="2"/>
  <c r="X330" i="2"/>
  <c r="W326" i="2"/>
  <c r="X239" i="2"/>
  <c r="W238" i="2"/>
  <c r="W143" i="2"/>
  <c r="X143" i="2" s="1"/>
  <c r="X144" i="2"/>
  <c r="W154" i="2"/>
  <c r="X154" i="2" s="1"/>
  <c r="X155" i="2"/>
  <c r="W195" i="2"/>
  <c r="X195" i="2" s="1"/>
  <c r="X196" i="2"/>
  <c r="W30" i="2"/>
  <c r="X30" i="2" s="1"/>
  <c r="X31" i="2"/>
  <c r="V236" i="1"/>
  <c r="V235" i="1" s="1"/>
  <c r="V92" i="2"/>
  <c r="X93" i="2"/>
  <c r="W28" i="2"/>
  <c r="X28" i="2" s="1"/>
  <c r="X29" i="2"/>
  <c r="X54" i="1"/>
  <c r="W389" i="2"/>
  <c r="X390" i="2"/>
  <c r="W233" i="2"/>
  <c r="X233" i="2" s="1"/>
  <c r="X234" i="2"/>
  <c r="X202" i="2"/>
  <c r="W201" i="2"/>
  <c r="X201" i="2" s="1"/>
  <c r="W200" i="2"/>
  <c r="X200" i="2" s="1"/>
  <c r="W89" i="2"/>
  <c r="W16" i="2"/>
  <c r="X16" i="2" s="1"/>
  <c r="X17" i="2"/>
  <c r="V43" i="2"/>
  <c r="X44" i="2"/>
  <c r="W10" i="2"/>
  <c r="X11" i="2"/>
  <c r="W34" i="2"/>
  <c r="X34" i="2" s="1"/>
  <c r="X35" i="2"/>
  <c r="W342" i="2"/>
  <c r="X342" i="2" s="1"/>
  <c r="X343" i="2"/>
  <c r="W138" i="2"/>
  <c r="X138" i="2" s="1"/>
  <c r="X139" i="2"/>
  <c r="W398" i="2"/>
  <c r="X399" i="2"/>
  <c r="W174" i="1"/>
  <c r="W25" i="2"/>
  <c r="X26" i="2"/>
  <c r="V276" i="2"/>
  <c r="X277" i="2"/>
  <c r="W363" i="2"/>
  <c r="X364" i="2"/>
  <c r="X250" i="1"/>
  <c r="V116" i="1"/>
  <c r="V174" i="1"/>
  <c r="X245" i="2"/>
  <c r="W243" i="2"/>
  <c r="X243" i="2" s="1"/>
  <c r="W244" i="2"/>
  <c r="X244" i="2" s="1"/>
  <c r="W62" i="2"/>
  <c r="X63" i="2"/>
  <c r="W355" i="2"/>
  <c r="X356" i="2"/>
  <c r="X184" i="2"/>
  <c r="W166" i="2"/>
  <c r="X371" i="2"/>
  <c r="W370" i="2"/>
  <c r="X370" i="2" s="1"/>
  <c r="W120" i="2"/>
  <c r="X120" i="2" s="1"/>
  <c r="X121" i="2"/>
  <c r="W227" i="2"/>
  <c r="X227" i="2" s="1"/>
  <c r="X228" i="2"/>
  <c r="W133" i="2"/>
  <c r="X133" i="2" s="1"/>
  <c r="X134" i="2"/>
  <c r="X95" i="2"/>
  <c r="W94" i="2"/>
  <c r="X94" i="2" s="1"/>
  <c r="X316" i="1"/>
  <c r="X178" i="1"/>
  <c r="X104" i="1"/>
  <c r="X357" i="1"/>
  <c r="V8" i="1"/>
  <c r="X276" i="1"/>
  <c r="X189" i="1"/>
  <c r="X63" i="1"/>
  <c r="X30" i="1"/>
  <c r="V329" i="1"/>
  <c r="X388" i="1"/>
  <c r="X354" i="1"/>
  <c r="X264" i="1"/>
  <c r="X27" i="1"/>
  <c r="X332" i="1"/>
  <c r="X279" i="1"/>
  <c r="X45" i="1"/>
  <c r="X369" i="1"/>
  <c r="X289" i="1"/>
  <c r="X142" i="1"/>
  <c r="X123" i="1"/>
  <c r="X57" i="1"/>
  <c r="X341" i="1"/>
  <c r="V382" i="1"/>
  <c r="X344" i="1"/>
  <c r="X232" i="1"/>
  <c r="W152" i="1"/>
  <c r="V48" i="1"/>
  <c r="X48" i="1" s="1"/>
  <c r="X197" i="1"/>
  <c r="X164" i="1"/>
  <c r="X161" i="1"/>
  <c r="W76" i="1"/>
  <c r="W75" i="1" s="1"/>
  <c r="X304" i="1"/>
  <c r="X158" i="1"/>
  <c r="X399" i="1"/>
  <c r="X170" i="1"/>
  <c r="X112" i="1"/>
  <c r="V353" i="1"/>
  <c r="V89" i="1"/>
  <c r="X89" i="1" s="1"/>
  <c r="V407" i="1"/>
  <c r="X364" i="1"/>
  <c r="X335" i="1"/>
  <c r="X313" i="1"/>
  <c r="X282" i="1"/>
  <c r="X372" i="1"/>
  <c r="X322" i="1"/>
  <c r="X292" i="1"/>
  <c r="X258" i="1"/>
  <c r="X426" i="1"/>
  <c r="X181" i="1"/>
  <c r="X133" i="1"/>
  <c r="X109" i="1"/>
  <c r="V67" i="1"/>
  <c r="X273" i="1"/>
  <c r="X298" i="1"/>
  <c r="X51" i="1"/>
  <c r="V424" i="1"/>
  <c r="X430" i="1"/>
  <c r="R262" i="1"/>
  <c r="V402" i="1"/>
  <c r="V99" i="1"/>
  <c r="V33" i="1"/>
  <c r="X379" i="1"/>
  <c r="X21" i="1"/>
  <c r="V76" i="1"/>
  <c r="X338" i="1"/>
  <c r="X167" i="1"/>
  <c r="X120" i="1"/>
  <c r="X13" i="1"/>
  <c r="X96" i="1"/>
  <c r="X319" i="1"/>
  <c r="X247" i="1"/>
  <c r="X223" i="1"/>
  <c r="X200" i="1"/>
  <c r="X432" i="1"/>
  <c r="X375" i="1"/>
  <c r="X19" i="1"/>
  <c r="W429" i="1"/>
  <c r="X93" i="1"/>
  <c r="V226" i="1"/>
  <c r="X419" i="1"/>
  <c r="V211" i="1"/>
  <c r="X267" i="1"/>
  <c r="X295" i="1"/>
  <c r="X139" i="1"/>
  <c r="X325" i="1"/>
  <c r="X310" i="1"/>
  <c r="X270" i="1"/>
  <c r="V145" i="1"/>
  <c r="V347" i="1"/>
  <c r="V417" i="1"/>
  <c r="V206" i="1"/>
  <c r="V411" i="1"/>
  <c r="V215" i="1"/>
  <c r="V152" i="1"/>
  <c r="W157" i="1"/>
  <c r="X184" i="1"/>
  <c r="X253" i="1"/>
  <c r="W418" i="1"/>
  <c r="X418" i="1" s="1"/>
  <c r="R7" i="1"/>
  <c r="W12" i="1"/>
  <c r="X146" i="1"/>
  <c r="X242" i="1"/>
  <c r="W116" i="1"/>
  <c r="X38" i="1"/>
  <c r="W37" i="1"/>
  <c r="W92" i="1"/>
  <c r="X237" i="1"/>
  <c r="X127" i="1"/>
  <c r="W126" i="1"/>
  <c r="W382" i="1"/>
  <c r="X383" i="1"/>
  <c r="X90" i="1"/>
  <c r="X49" i="1"/>
  <c r="X153" i="1"/>
  <c r="W67" i="1"/>
  <c r="X68" i="1"/>
  <c r="W226" i="1"/>
  <c r="X227" i="1"/>
  <c r="W9" i="1"/>
  <c r="X10" i="1"/>
  <c r="X100" i="1"/>
  <c r="W99" i="1"/>
  <c r="W236" i="1"/>
  <c r="X192" i="1"/>
  <c r="W407" i="1"/>
  <c r="X408" i="1"/>
  <c r="X330" i="1"/>
  <c r="W33" i="1"/>
  <c r="X34" i="1"/>
  <c r="W215" i="1"/>
  <c r="X216" i="1"/>
  <c r="W145" i="1"/>
  <c r="X149" i="1"/>
  <c r="W368" i="1"/>
  <c r="W219" i="1"/>
  <c r="W411" i="1"/>
  <c r="X412" i="1"/>
  <c r="W347" i="1"/>
  <c r="X348" i="1"/>
  <c r="W211" i="1"/>
  <c r="X212" i="1"/>
  <c r="W88" i="1"/>
  <c r="W353" i="1"/>
  <c r="W402" i="1"/>
  <c r="X403" i="1"/>
  <c r="W206" i="1"/>
  <c r="X207" i="1"/>
  <c r="X77" i="1"/>
  <c r="X395" i="1"/>
  <c r="W394" i="1"/>
  <c r="X103" i="1" l="1"/>
  <c r="V37" i="1"/>
  <c r="X76" i="1"/>
  <c r="X174" i="1"/>
  <c r="V392" i="1"/>
  <c r="W27" i="2"/>
  <c r="X27" i="2" s="1"/>
  <c r="W397" i="2"/>
  <c r="X398" i="2"/>
  <c r="W81" i="2"/>
  <c r="X82" i="2"/>
  <c r="W250" i="2"/>
  <c r="X250" i="2" s="1"/>
  <c r="X251" i="2"/>
  <c r="W61" i="2"/>
  <c r="X62" i="2"/>
  <c r="W362" i="2"/>
  <c r="X363" i="2"/>
  <c r="W24" i="2"/>
  <c r="X24" i="2" s="1"/>
  <c r="X25" i="2"/>
  <c r="W255" i="2"/>
  <c r="V91" i="2"/>
  <c r="X92" i="2"/>
  <c r="W325" i="2"/>
  <c r="X325" i="2" s="1"/>
  <c r="X326" i="2"/>
  <c r="W9" i="2"/>
  <c r="X10" i="2"/>
  <c r="W354" i="2"/>
  <c r="X354" i="2" s="1"/>
  <c r="X355" i="2"/>
  <c r="V42" i="2"/>
  <c r="X43" i="2"/>
  <c r="W206" i="2"/>
  <c r="X206" i="2" s="1"/>
  <c r="W388" i="2"/>
  <c r="X389" i="2"/>
  <c r="X12" i="1"/>
  <c r="X166" i="2"/>
  <c r="W165" i="2"/>
  <c r="X165" i="2" s="1"/>
  <c r="W164" i="2"/>
  <c r="X164" i="2" s="1"/>
  <c r="V275" i="2"/>
  <c r="V256" i="2" s="1"/>
  <c r="X256" i="2" s="1"/>
  <c r="X276" i="2"/>
  <c r="W232" i="2"/>
  <c r="X232" i="2" s="1"/>
  <c r="X238" i="2"/>
  <c r="X329" i="1"/>
  <c r="V367" i="1"/>
  <c r="X211" i="1"/>
  <c r="X411" i="1"/>
  <c r="X145" i="1"/>
  <c r="X99" i="1"/>
  <c r="X219" i="1"/>
  <c r="W235" i="1"/>
  <c r="X116" i="1"/>
  <c r="X429" i="1"/>
  <c r="X402" i="1"/>
  <c r="X353" i="1"/>
  <c r="X347" i="1"/>
  <c r="X215" i="1"/>
  <c r="X33" i="1"/>
  <c r="W425" i="1"/>
  <c r="W424" i="1" s="1"/>
  <c r="V210" i="1"/>
  <c r="X92" i="1"/>
  <c r="X382" i="1"/>
  <c r="X126" i="1"/>
  <c r="W156" i="1"/>
  <c r="R261" i="1"/>
  <c r="V88" i="1"/>
  <c r="X88" i="1" s="1"/>
  <c r="W417" i="1"/>
  <c r="W416" i="1" s="1"/>
  <c r="V173" i="1"/>
  <c r="V7" i="1"/>
  <c r="V416" i="1"/>
  <c r="V423" i="1"/>
  <c r="V66" i="1"/>
  <c r="V406" i="1"/>
  <c r="X206" i="1"/>
  <c r="X263" i="1"/>
  <c r="V75" i="1"/>
  <c r="X157" i="1"/>
  <c r="R6" i="1"/>
  <c r="W367" i="1"/>
  <c r="X37" i="1"/>
  <c r="W262" i="1"/>
  <c r="W87" i="1"/>
  <c r="X394" i="1"/>
  <c r="W393" i="1"/>
  <c r="X407" i="1"/>
  <c r="W406" i="1"/>
  <c r="X236" i="1"/>
  <c r="W173" i="1"/>
  <c r="W210" i="1"/>
  <c r="X226" i="1"/>
  <c r="X9" i="1"/>
  <c r="W8" i="1"/>
  <c r="X368" i="1"/>
  <c r="W66" i="1"/>
  <c r="X67" i="1"/>
  <c r="X417" i="1" l="1"/>
  <c r="W387" i="2"/>
  <c r="X388" i="2"/>
  <c r="W361" i="2"/>
  <c r="X362" i="2"/>
  <c r="W80" i="2"/>
  <c r="X80" i="2" s="1"/>
  <c r="X81" i="2"/>
  <c r="X42" i="2"/>
  <c r="V8" i="2"/>
  <c r="V7" i="2" s="1"/>
  <c r="X275" i="2"/>
  <c r="X9" i="2"/>
  <c r="W8" i="2"/>
  <c r="V90" i="2"/>
  <c r="X91" i="2"/>
  <c r="W60" i="2"/>
  <c r="X60" i="2" s="1"/>
  <c r="X61" i="2"/>
  <c r="W393" i="2"/>
  <c r="X393" i="2" s="1"/>
  <c r="X397" i="2"/>
  <c r="W249" i="2"/>
  <c r="X425" i="1"/>
  <c r="X406" i="1"/>
  <c r="V391" i="1"/>
  <c r="X210" i="1"/>
  <c r="W392" i="1"/>
  <c r="X75" i="1"/>
  <c r="X173" i="1"/>
  <c r="X235" i="1"/>
  <c r="X367" i="1"/>
  <c r="V87" i="1"/>
  <c r="X156" i="1"/>
  <c r="V262" i="1"/>
  <c r="X262" i="1" s="1"/>
  <c r="V415" i="1"/>
  <c r="X66" i="1"/>
  <c r="R435" i="1"/>
  <c r="W415" i="1"/>
  <c r="X416" i="1"/>
  <c r="X393" i="1"/>
  <c r="X8" i="1"/>
  <c r="W7" i="1"/>
  <c r="W261" i="1"/>
  <c r="W423" i="1"/>
  <c r="X424" i="1"/>
  <c r="K317" i="2"/>
  <c r="K316" i="2" s="1"/>
  <c r="K315" i="2" s="1"/>
  <c r="L317" i="2"/>
  <c r="L316" i="2" s="1"/>
  <c r="L315" i="2" s="1"/>
  <c r="M317" i="2"/>
  <c r="M316" i="2" s="1"/>
  <c r="M315" i="2" s="1"/>
  <c r="N317" i="2"/>
  <c r="N316" i="2" s="1"/>
  <c r="N315" i="2" s="1"/>
  <c r="O317" i="2"/>
  <c r="O316" i="2" s="1"/>
  <c r="O315" i="2" s="1"/>
  <c r="P317" i="2"/>
  <c r="P316" i="2" s="1"/>
  <c r="P315" i="2" s="1"/>
  <c r="Q317" i="2"/>
  <c r="Q316" i="2" s="1"/>
  <c r="Q315" i="2" s="1"/>
  <c r="R317" i="2"/>
  <c r="R316" i="2" s="1"/>
  <c r="R315" i="2" s="1"/>
  <c r="J317" i="2"/>
  <c r="J316" i="2" s="1"/>
  <c r="J315" i="2" s="1"/>
  <c r="S342" i="1"/>
  <c r="S341" i="1" s="1"/>
  <c r="T342" i="1"/>
  <c r="T341" i="1" s="1"/>
  <c r="U342" i="1"/>
  <c r="U341" i="1" s="1"/>
  <c r="X8" i="2" l="1"/>
  <c r="W7" i="2"/>
  <c r="W360" i="2"/>
  <c r="X361" i="2"/>
  <c r="V89" i="2"/>
  <c r="X89" i="2" s="1"/>
  <c r="X90" i="2"/>
  <c r="V255" i="2"/>
  <c r="X387" i="2"/>
  <c r="W378" i="2"/>
  <c r="X378" i="2" s="1"/>
  <c r="V261" i="1"/>
  <c r="X423" i="1"/>
  <c r="X7" i="1"/>
  <c r="X415" i="1"/>
  <c r="X87" i="1"/>
  <c r="X392" i="1"/>
  <c r="W391" i="1"/>
  <c r="V249" i="2" l="1"/>
  <c r="X249" i="2" s="1"/>
  <c r="X255" i="2"/>
  <c r="X7" i="2"/>
  <c r="W6" i="2"/>
  <c r="V6" i="2"/>
  <c r="W359" i="2"/>
  <c r="X359" i="2" s="1"/>
  <c r="X360" i="2"/>
  <c r="X261" i="1"/>
  <c r="X391" i="1"/>
  <c r="S155" i="1"/>
  <c r="S163" i="2" s="1"/>
  <c r="S162" i="2" s="1"/>
  <c r="S161" i="2" s="1"/>
  <c r="S160" i="2" s="1"/>
  <c r="X6" i="2" l="1"/>
  <c r="M163" i="2" l="1"/>
  <c r="M162" i="2" s="1"/>
  <c r="M161" i="2" s="1"/>
  <c r="O163" i="2"/>
  <c r="O162" i="2" s="1"/>
  <c r="O161" i="2" s="1"/>
  <c r="P163" i="2"/>
  <c r="P162" i="2" s="1"/>
  <c r="P161" i="2" s="1"/>
  <c r="Q163" i="2"/>
  <c r="Q162" i="2" s="1"/>
  <c r="Q161" i="2" s="1"/>
  <c r="J163" i="2"/>
  <c r="J162" i="2" s="1"/>
  <c r="J161" i="2" s="1"/>
  <c r="AE160" i="2"/>
  <c r="AD160" i="2"/>
  <c r="AC160" i="2"/>
  <c r="AB160" i="2"/>
  <c r="AA160" i="2"/>
  <c r="Z160" i="2"/>
  <c r="Y160" i="2"/>
  <c r="U155" i="1"/>
  <c r="U163" i="2" s="1"/>
  <c r="U162" i="2" s="1"/>
  <c r="U161" i="2" s="1"/>
  <c r="U160" i="2" s="1"/>
  <c r="T154" i="1" l="1"/>
  <c r="S154" i="1"/>
  <c r="U154" i="1"/>
  <c r="U153" i="1"/>
  <c r="U152" i="1" s="1"/>
  <c r="S153" i="1"/>
  <c r="S152" i="1" s="1"/>
  <c r="L163" i="2"/>
  <c r="L162" i="2" s="1"/>
  <c r="L161" i="2" s="1"/>
  <c r="N163" i="2"/>
  <c r="N162" i="2" s="1"/>
  <c r="N161" i="2" s="1"/>
  <c r="T153" i="1"/>
  <c r="T152" i="1" s="1"/>
  <c r="T155" i="1"/>
  <c r="T163" i="2" s="1"/>
  <c r="T162" i="2" s="1"/>
  <c r="T161" i="2" s="1"/>
  <c r="T160" i="2" s="1"/>
  <c r="K163" i="2"/>
  <c r="K162" i="2" s="1"/>
  <c r="K161" i="2" s="1"/>
  <c r="R163" i="2" l="1"/>
  <c r="R162" i="2" l="1"/>
  <c r="S252" i="1"/>
  <c r="U252" i="1"/>
  <c r="R161" i="2" l="1"/>
  <c r="R160" i="2" s="1"/>
  <c r="T252" i="1"/>
  <c r="U251" i="1"/>
  <c r="U250" i="1" s="1"/>
  <c r="S251" i="1"/>
  <c r="S250" i="1" s="1"/>
  <c r="T251" i="1" l="1"/>
  <c r="T250" i="1" s="1"/>
  <c r="K104" i="2" l="1"/>
  <c r="K103" i="2" s="1"/>
  <c r="K102" i="2" s="1"/>
  <c r="L104" i="2"/>
  <c r="L103" i="2" s="1"/>
  <c r="L102" i="2" s="1"/>
  <c r="M104" i="2"/>
  <c r="M103" i="2" s="1"/>
  <c r="M102" i="2" s="1"/>
  <c r="O104" i="2"/>
  <c r="O103" i="2" s="1"/>
  <c r="O102" i="2" s="1"/>
  <c r="Q104" i="2"/>
  <c r="Q103" i="2" s="1"/>
  <c r="Q102" i="2" s="1"/>
  <c r="J104" i="2"/>
  <c r="J103" i="2" s="1"/>
  <c r="J102" i="2" s="1"/>
  <c r="P104" i="2"/>
  <c r="P103" i="2" s="1"/>
  <c r="P102" i="2" s="1"/>
  <c r="U119" i="1"/>
  <c r="S119" i="1"/>
  <c r="U104" i="2" l="1"/>
  <c r="U103" i="2" s="1"/>
  <c r="U102" i="2" s="1"/>
  <c r="U118" i="1"/>
  <c r="U117" i="1" s="1"/>
  <c r="S104" i="2"/>
  <c r="S103" i="2" s="1"/>
  <c r="S102" i="2" s="1"/>
  <c r="S118" i="1"/>
  <c r="S117" i="1" s="1"/>
  <c r="N104" i="2"/>
  <c r="N103" i="2" s="1"/>
  <c r="N102" i="2" s="1"/>
  <c r="R104" i="2"/>
  <c r="R103" i="2" s="1"/>
  <c r="T119" i="1"/>
  <c r="T104" i="2" l="1"/>
  <c r="T103" i="2" s="1"/>
  <c r="T102" i="2" s="1"/>
  <c r="T118" i="1"/>
  <c r="T117" i="1" s="1"/>
  <c r="R102" i="2"/>
  <c r="K153" i="2" l="1"/>
  <c r="K152" i="2" s="1"/>
  <c r="K151" i="2" s="1"/>
  <c r="L153" i="2"/>
  <c r="L152" i="2" s="1"/>
  <c r="L151" i="2" s="1"/>
  <c r="M153" i="2"/>
  <c r="M152" i="2" s="1"/>
  <c r="M151" i="2" s="1"/>
  <c r="N153" i="2"/>
  <c r="N152" i="2" s="1"/>
  <c r="N151" i="2" s="1"/>
  <c r="O153" i="2"/>
  <c r="O152" i="2" s="1"/>
  <c r="O151" i="2" s="1"/>
  <c r="Q153" i="2"/>
  <c r="Q152" i="2" s="1"/>
  <c r="Q151" i="2" s="1"/>
  <c r="J153" i="2"/>
  <c r="J152" i="2" s="1"/>
  <c r="J151" i="2" s="1"/>
  <c r="S166" i="1"/>
  <c r="S153" i="2" s="1"/>
  <c r="S152" i="2" s="1"/>
  <c r="S151" i="2" s="1"/>
  <c r="U166" i="1"/>
  <c r="U165" i="1" l="1"/>
  <c r="U164" i="1" s="1"/>
  <c r="U153" i="2"/>
  <c r="U152" i="2" s="1"/>
  <c r="U151" i="2" s="1"/>
  <c r="T166" i="1"/>
  <c r="R153" i="2"/>
  <c r="P153" i="2"/>
  <c r="P152" i="2" s="1"/>
  <c r="P151" i="2" s="1"/>
  <c r="S165" i="1"/>
  <c r="S164" i="1" s="1"/>
  <c r="T165" i="1" l="1"/>
  <c r="T164" i="1" s="1"/>
  <c r="T153" i="2"/>
  <c r="T152" i="2" s="1"/>
  <c r="T151" i="2" s="1"/>
  <c r="R152" i="2"/>
  <c r="R151" i="2" l="1"/>
  <c r="U205" i="1" l="1"/>
  <c r="U199" i="2" s="1"/>
  <c r="U198" i="2" s="1"/>
  <c r="U197" i="2" s="1"/>
  <c r="U196" i="2" s="1"/>
  <c r="U195" i="2" s="1"/>
  <c r="S135" i="1"/>
  <c r="U135" i="1"/>
  <c r="S114" i="1"/>
  <c r="S56" i="2" s="1"/>
  <c r="S55" i="2" s="1"/>
  <c r="S54" i="2" s="1"/>
  <c r="U114" i="1"/>
  <c r="U56" i="2" s="1"/>
  <c r="U55" i="2" s="1"/>
  <c r="U54" i="2" s="1"/>
  <c r="T114" i="1"/>
  <c r="T56" i="2" s="1"/>
  <c r="T55" i="2" s="1"/>
  <c r="T54" i="2" s="1"/>
  <c r="K293" i="2"/>
  <c r="M293" i="2"/>
  <c r="N293" i="2"/>
  <c r="O293" i="2"/>
  <c r="Q293" i="2"/>
  <c r="J293" i="2"/>
  <c r="S337" i="1"/>
  <c r="U337" i="1"/>
  <c r="S56" i="1"/>
  <c r="U56" i="1"/>
  <c r="S205" i="1"/>
  <c r="S199" i="2" s="1"/>
  <c r="S198" i="2" s="1"/>
  <c r="S197" i="2" s="1"/>
  <c r="S196" i="2" s="1"/>
  <c r="S195" i="2" s="1"/>
  <c r="U55" i="1" l="1"/>
  <c r="U54" i="1" s="1"/>
  <c r="U134" i="1"/>
  <c r="U133" i="1" s="1"/>
  <c r="U107" i="2"/>
  <c r="U106" i="2" s="1"/>
  <c r="U105" i="2" s="1"/>
  <c r="S134" i="1"/>
  <c r="S133" i="1" s="1"/>
  <c r="S107" i="2"/>
  <c r="S106" i="2" s="1"/>
  <c r="S105" i="2" s="1"/>
  <c r="T337" i="1"/>
  <c r="T336" i="1" s="1"/>
  <c r="T335" i="1" s="1"/>
  <c r="S55" i="1"/>
  <c r="S54" i="1" s="1"/>
  <c r="T56" i="1"/>
  <c r="S336" i="1"/>
  <c r="S335" i="1" s="1"/>
  <c r="U336" i="1"/>
  <c r="U335" i="1" s="1"/>
  <c r="K107" i="2"/>
  <c r="K106" i="2" s="1"/>
  <c r="K105" i="2" s="1"/>
  <c r="L107" i="2"/>
  <c r="L106" i="2" s="1"/>
  <c r="L105" i="2" s="1"/>
  <c r="M107" i="2"/>
  <c r="M106" i="2" s="1"/>
  <c r="M105" i="2" s="1"/>
  <c r="N107" i="2"/>
  <c r="N106" i="2" s="1"/>
  <c r="N105" i="2" s="1"/>
  <c r="O107" i="2"/>
  <c r="O106" i="2" s="1"/>
  <c r="O105" i="2" s="1"/>
  <c r="Q107" i="2"/>
  <c r="Q106" i="2" s="1"/>
  <c r="Q105" i="2" s="1"/>
  <c r="J107" i="2"/>
  <c r="J106" i="2" s="1"/>
  <c r="J105" i="2" s="1"/>
  <c r="T135" i="1"/>
  <c r="K47" i="2"/>
  <c r="K46" i="2" s="1"/>
  <c r="K45" i="2" s="1"/>
  <c r="L47" i="2"/>
  <c r="L46" i="2" s="1"/>
  <c r="L45" i="2" s="1"/>
  <c r="M47" i="2"/>
  <c r="M46" i="2" s="1"/>
  <c r="M45" i="2" s="1"/>
  <c r="N47" i="2"/>
  <c r="N46" i="2" s="1"/>
  <c r="N45" i="2" s="1"/>
  <c r="O47" i="2"/>
  <c r="O46" i="2" s="1"/>
  <c r="O45" i="2" s="1"/>
  <c r="Q47" i="2"/>
  <c r="Q46" i="2" s="1"/>
  <c r="Q45" i="2" s="1"/>
  <c r="J47" i="2"/>
  <c r="J46" i="2" s="1"/>
  <c r="J45" i="2" s="1"/>
  <c r="T111" i="1"/>
  <c r="S111" i="1"/>
  <c r="U111" i="1"/>
  <c r="U47" i="2" s="1"/>
  <c r="U46" i="2" s="1"/>
  <c r="U45" i="2" s="1"/>
  <c r="K33" i="2"/>
  <c r="K32" i="2" s="1"/>
  <c r="L33" i="2"/>
  <c r="L32" i="2" s="1"/>
  <c r="M33" i="2"/>
  <c r="M32" i="2" s="1"/>
  <c r="N33" i="2"/>
  <c r="N32" i="2" s="1"/>
  <c r="O33" i="2"/>
  <c r="O32" i="2" s="1"/>
  <c r="Q33" i="2"/>
  <c r="Q32" i="2" s="1"/>
  <c r="J33" i="2"/>
  <c r="J32" i="2" s="1"/>
  <c r="S18" i="1"/>
  <c r="S33" i="2" s="1"/>
  <c r="S32" i="2" s="1"/>
  <c r="U18" i="1"/>
  <c r="S110" i="1" l="1"/>
  <c r="S109" i="1" s="1"/>
  <c r="S47" i="2"/>
  <c r="S46" i="2" s="1"/>
  <c r="S45" i="2" s="1"/>
  <c r="T110" i="1"/>
  <c r="T109" i="1" s="1"/>
  <c r="T47" i="2"/>
  <c r="T46" i="2" s="1"/>
  <c r="T45" i="2" s="1"/>
  <c r="U17" i="1"/>
  <c r="U33" i="2"/>
  <c r="U32" i="2" s="1"/>
  <c r="T134" i="1"/>
  <c r="T133" i="1" s="1"/>
  <c r="T107" i="2"/>
  <c r="T106" i="2" s="1"/>
  <c r="T105" i="2" s="1"/>
  <c r="R33" i="2"/>
  <c r="R32" i="2" s="1"/>
  <c r="R47" i="2"/>
  <c r="P107" i="2"/>
  <c r="P106" i="2" s="1"/>
  <c r="P105" i="2" s="1"/>
  <c r="P33" i="2"/>
  <c r="P32" i="2" s="1"/>
  <c r="P47" i="2"/>
  <c r="P46" i="2" s="1"/>
  <c r="P45" i="2" s="1"/>
  <c r="T18" i="1"/>
  <c r="R107" i="2"/>
  <c r="T55" i="1"/>
  <c r="T54" i="1" s="1"/>
  <c r="S17" i="1"/>
  <c r="U110" i="1"/>
  <c r="U109" i="1" s="1"/>
  <c r="T17" i="1" l="1"/>
  <c r="T33" i="2"/>
  <c r="T32" i="2" s="1"/>
  <c r="R106" i="2"/>
  <c r="R46" i="2"/>
  <c r="K56" i="2"/>
  <c r="K55" i="2" s="1"/>
  <c r="K54" i="2" s="1"/>
  <c r="L56" i="2"/>
  <c r="L55" i="2" s="1"/>
  <c r="L54" i="2" s="1"/>
  <c r="M56" i="2"/>
  <c r="M55" i="2" s="1"/>
  <c r="M54" i="2" s="1"/>
  <c r="N56" i="2"/>
  <c r="N55" i="2" s="1"/>
  <c r="N54" i="2" s="1"/>
  <c r="O56" i="2"/>
  <c r="O55" i="2" s="1"/>
  <c r="O54" i="2" s="1"/>
  <c r="P56" i="2"/>
  <c r="P55" i="2" s="1"/>
  <c r="P54" i="2" s="1"/>
  <c r="Q56" i="2"/>
  <c r="Q55" i="2" s="1"/>
  <c r="Q54" i="2" s="1"/>
  <c r="J56" i="2"/>
  <c r="J55" i="2" s="1"/>
  <c r="J54" i="2" s="1"/>
  <c r="S113" i="1"/>
  <c r="S112" i="1" s="1"/>
  <c r="T113" i="1"/>
  <c r="T112" i="1" s="1"/>
  <c r="U113" i="1"/>
  <c r="U112" i="1" s="1"/>
  <c r="R105" i="2" l="1"/>
  <c r="R45" i="2"/>
  <c r="R56" i="2"/>
  <c r="K199" i="2"/>
  <c r="K198" i="2" s="1"/>
  <c r="K197" i="2" s="1"/>
  <c r="K196" i="2" s="1"/>
  <c r="K195" i="2" s="1"/>
  <c r="L199" i="2"/>
  <c r="L198" i="2" s="1"/>
  <c r="L197" i="2" s="1"/>
  <c r="L196" i="2" s="1"/>
  <c r="L195" i="2" s="1"/>
  <c r="M199" i="2"/>
  <c r="M198" i="2" s="1"/>
  <c r="M197" i="2" s="1"/>
  <c r="M196" i="2" s="1"/>
  <c r="M195" i="2" s="1"/>
  <c r="O199" i="2"/>
  <c r="O198" i="2" s="1"/>
  <c r="O197" i="2" s="1"/>
  <c r="O196" i="2" s="1"/>
  <c r="O195" i="2" s="1"/>
  <c r="Q199" i="2"/>
  <c r="Q198" i="2" s="1"/>
  <c r="Q197" i="2" s="1"/>
  <c r="Q196" i="2" s="1"/>
  <c r="Q195" i="2" s="1"/>
  <c r="J199" i="2"/>
  <c r="J198" i="2" s="1"/>
  <c r="J197" i="2" s="1"/>
  <c r="J196" i="2" s="1"/>
  <c r="J195" i="2" s="1"/>
  <c r="R55" i="2" l="1"/>
  <c r="S204" i="1"/>
  <c r="S203" i="1" s="1"/>
  <c r="U204" i="1"/>
  <c r="U203" i="1" s="1"/>
  <c r="R54" i="2" l="1"/>
  <c r="T205" i="1"/>
  <c r="T199" i="2" s="1"/>
  <c r="T198" i="2" s="1"/>
  <c r="T197" i="2" s="1"/>
  <c r="T196" i="2" s="1"/>
  <c r="T195" i="2" s="1"/>
  <c r="P199" i="2"/>
  <c r="P198" i="2" s="1"/>
  <c r="P197" i="2" s="1"/>
  <c r="P196" i="2" s="1"/>
  <c r="P195" i="2" s="1"/>
  <c r="N199" i="2"/>
  <c r="N198" i="2" s="1"/>
  <c r="N197" i="2" s="1"/>
  <c r="N196" i="2" s="1"/>
  <c r="N195" i="2" s="1"/>
  <c r="R199" i="2" l="1"/>
  <c r="R198" i="2" s="1"/>
  <c r="R197" i="2" s="1"/>
  <c r="T204" i="1"/>
  <c r="T203" i="1" s="1"/>
  <c r="R196" i="2" l="1"/>
  <c r="R195" i="2" l="1"/>
  <c r="L79" i="2" l="1"/>
  <c r="M79" i="2"/>
  <c r="N79" i="2"/>
  <c r="O79" i="2"/>
  <c r="P79" i="2"/>
  <c r="Q79" i="2"/>
  <c r="J79" i="2"/>
  <c r="L329" i="2"/>
  <c r="M329" i="2"/>
  <c r="N329" i="2"/>
  <c r="P329" i="2"/>
  <c r="Q329" i="2"/>
  <c r="J329" i="2"/>
  <c r="Q438" i="1"/>
  <c r="U374" i="1"/>
  <c r="U329" i="2" s="1"/>
  <c r="T374" i="1"/>
  <c r="T329" i="2" s="1"/>
  <c r="U373" i="1" l="1"/>
  <c r="T372" i="1"/>
  <c r="U372" i="1"/>
  <c r="T373" i="1"/>
  <c r="S372" i="1"/>
  <c r="S374" i="1"/>
  <c r="S329" i="2" s="1"/>
  <c r="U438" i="1" l="1"/>
  <c r="S373" i="1"/>
  <c r="O438" i="1"/>
  <c r="N438" i="1" l="1"/>
  <c r="N116" i="2" l="1"/>
  <c r="N115" i="2" s="1"/>
  <c r="N114" i="2" s="1"/>
  <c r="O116" i="2"/>
  <c r="O115" i="2" s="1"/>
  <c r="O114" i="2" s="1"/>
  <c r="Q116" i="2"/>
  <c r="Q115" i="2" s="1"/>
  <c r="Q114" i="2" s="1"/>
  <c r="N119" i="2"/>
  <c r="N118" i="2" s="1"/>
  <c r="N117" i="2" s="1"/>
  <c r="O119" i="2"/>
  <c r="O118" i="2" s="1"/>
  <c r="O117" i="2" s="1"/>
  <c r="P119" i="2"/>
  <c r="P118" i="2" s="1"/>
  <c r="P117" i="2" s="1"/>
  <c r="Q119" i="2"/>
  <c r="Q118" i="2" s="1"/>
  <c r="Q117" i="2" s="1"/>
  <c r="N124" i="2"/>
  <c r="N123" i="2" s="1"/>
  <c r="N122" i="2" s="1"/>
  <c r="N121" i="2" s="1"/>
  <c r="N120" i="2" s="1"/>
  <c r="P124" i="2"/>
  <c r="P123" i="2" s="1"/>
  <c r="P122" i="2" s="1"/>
  <c r="P121" i="2" s="1"/>
  <c r="P120" i="2" s="1"/>
  <c r="Q124" i="2"/>
  <c r="Q123" i="2" s="1"/>
  <c r="Q122" i="2" s="1"/>
  <c r="Q121" i="2" s="1"/>
  <c r="Q120" i="2" s="1"/>
  <c r="N129" i="2"/>
  <c r="N128" i="2" s="1"/>
  <c r="N127" i="2" s="1"/>
  <c r="O129" i="2"/>
  <c r="O128" i="2" s="1"/>
  <c r="O127" i="2" s="1"/>
  <c r="Q129" i="2"/>
  <c r="Q128" i="2" s="1"/>
  <c r="Q127" i="2" s="1"/>
  <c r="N132" i="2"/>
  <c r="N131" i="2" s="1"/>
  <c r="N130" i="2" s="1"/>
  <c r="O132" i="2"/>
  <c r="O131" i="2" s="1"/>
  <c r="O130" i="2" s="1"/>
  <c r="Q132" i="2"/>
  <c r="Q131" i="2" s="1"/>
  <c r="Q130" i="2" s="1"/>
  <c r="N137" i="2"/>
  <c r="N136" i="2" s="1"/>
  <c r="N135" i="2" s="1"/>
  <c r="N134" i="2" s="1"/>
  <c r="N133" i="2" s="1"/>
  <c r="O137" i="2"/>
  <c r="O136" i="2" s="1"/>
  <c r="O135" i="2" s="1"/>
  <c r="O134" i="2" s="1"/>
  <c r="O133" i="2" s="1"/>
  <c r="Q137" i="2"/>
  <c r="Q136" i="2" s="1"/>
  <c r="Q135" i="2" s="1"/>
  <c r="Q134" i="2" s="1"/>
  <c r="Q133" i="2" s="1"/>
  <c r="N142" i="2"/>
  <c r="N141" i="2" s="1"/>
  <c r="N140" i="2" s="1"/>
  <c r="N139" i="2" s="1"/>
  <c r="N138" i="2" s="1"/>
  <c r="O142" i="2"/>
  <c r="O141" i="2" s="1"/>
  <c r="O140" i="2" s="1"/>
  <c r="O139" i="2" s="1"/>
  <c r="O138" i="2" s="1"/>
  <c r="P142" i="2"/>
  <c r="P141" i="2" s="1"/>
  <c r="P140" i="2" s="1"/>
  <c r="P139" i="2" s="1"/>
  <c r="P138" i="2" s="1"/>
  <c r="Q142" i="2"/>
  <c r="Q141" i="2" s="1"/>
  <c r="Q140" i="2" s="1"/>
  <c r="Q139" i="2" s="1"/>
  <c r="Q138" i="2" s="1"/>
  <c r="N147" i="2"/>
  <c r="N146" i="2" s="1"/>
  <c r="N145" i="2" s="1"/>
  <c r="O147" i="2"/>
  <c r="O146" i="2" s="1"/>
  <c r="O145" i="2" s="1"/>
  <c r="Q147" i="2"/>
  <c r="Q146" i="2" s="1"/>
  <c r="Q145" i="2" s="1"/>
  <c r="N150" i="2"/>
  <c r="N149" i="2" s="1"/>
  <c r="N148" i="2" s="1"/>
  <c r="O150" i="2"/>
  <c r="O149" i="2" s="1"/>
  <c r="O148" i="2" s="1"/>
  <c r="Q150" i="2"/>
  <c r="Q149" i="2" s="1"/>
  <c r="Q148" i="2" s="1"/>
  <c r="N158" i="2"/>
  <c r="N157" i="2" s="1"/>
  <c r="N156" i="2" s="1"/>
  <c r="N155" i="2" s="1"/>
  <c r="N154" i="2" s="1"/>
  <c r="P158" i="2"/>
  <c r="P157" i="2" s="1"/>
  <c r="P156" i="2" s="1"/>
  <c r="P155" i="2" s="1"/>
  <c r="P154" i="2" s="1"/>
  <c r="Q158" i="2"/>
  <c r="Q157" i="2" s="1"/>
  <c r="Q156" i="2" s="1"/>
  <c r="Q155" i="2" s="1"/>
  <c r="Q154" i="2" s="1"/>
  <c r="N169" i="2"/>
  <c r="N168" i="2" s="1"/>
  <c r="N167" i="2" s="1"/>
  <c r="P169" i="2"/>
  <c r="P168" i="2" s="1"/>
  <c r="P167" i="2" s="1"/>
  <c r="Q169" i="2"/>
  <c r="Q168" i="2" s="1"/>
  <c r="Q167" i="2" s="1"/>
  <c r="N172" i="2"/>
  <c r="N171" i="2" s="1"/>
  <c r="N170" i="2" s="1"/>
  <c r="O172" i="2"/>
  <c r="O171" i="2" s="1"/>
  <c r="O170" i="2" s="1"/>
  <c r="Q172" i="2"/>
  <c r="Q171" i="2" s="1"/>
  <c r="Q170" i="2" s="1"/>
  <c r="N175" i="2"/>
  <c r="N174" i="2" s="1"/>
  <c r="N173" i="2" s="1"/>
  <c r="O175" i="2"/>
  <c r="O174" i="2" s="1"/>
  <c r="O173" i="2" s="1"/>
  <c r="Q175" i="2"/>
  <c r="Q174" i="2" s="1"/>
  <c r="Q173" i="2" s="1"/>
  <c r="N178" i="2"/>
  <c r="N177" i="2" s="1"/>
  <c r="O178" i="2"/>
  <c r="O177" i="2" s="1"/>
  <c r="Q178" i="2"/>
  <c r="Q177" i="2" s="1"/>
  <c r="N180" i="2"/>
  <c r="N179" i="2" s="1"/>
  <c r="O180" i="2"/>
  <c r="O179" i="2" s="1"/>
  <c r="Q180" i="2"/>
  <c r="Q179" i="2" s="1"/>
  <c r="N183" i="2"/>
  <c r="N182" i="2" s="1"/>
  <c r="N181" i="2" s="1"/>
  <c r="O183" i="2"/>
  <c r="O182" i="2" s="1"/>
  <c r="O181" i="2" s="1"/>
  <c r="Q183" i="2"/>
  <c r="Q182" i="2" s="1"/>
  <c r="Q181" i="2" s="1"/>
  <c r="O186" i="2"/>
  <c r="O185" i="2" s="1"/>
  <c r="P186" i="2"/>
  <c r="P185" i="2" s="1"/>
  <c r="O188" i="2"/>
  <c r="O187" i="2" s="1"/>
  <c r="P188" i="2"/>
  <c r="P187" i="2" s="1"/>
  <c r="N191" i="2"/>
  <c r="N190" i="2" s="1"/>
  <c r="N189" i="2" s="1"/>
  <c r="O191" i="2"/>
  <c r="O190" i="2" s="1"/>
  <c r="O189" i="2" s="1"/>
  <c r="P191" i="2"/>
  <c r="P190" i="2" s="1"/>
  <c r="P189" i="2" s="1"/>
  <c r="Q191" i="2"/>
  <c r="Q190" i="2" s="1"/>
  <c r="Q189" i="2" s="1"/>
  <c r="N194" i="2"/>
  <c r="N193" i="2" s="1"/>
  <c r="N192" i="2" s="1"/>
  <c r="O194" i="2"/>
  <c r="O193" i="2" s="1"/>
  <c r="O192" i="2" s="1"/>
  <c r="P194" i="2"/>
  <c r="P193" i="2" s="1"/>
  <c r="P192" i="2" s="1"/>
  <c r="Q194" i="2"/>
  <c r="Q193" i="2" s="1"/>
  <c r="Q192" i="2" s="1"/>
  <c r="N205" i="2"/>
  <c r="N204" i="2" s="1"/>
  <c r="N203" i="2" s="1"/>
  <c r="N202" i="2" s="1"/>
  <c r="O205" i="2"/>
  <c r="O204" i="2" s="1"/>
  <c r="O203" i="2" s="1"/>
  <c r="O202" i="2" s="1"/>
  <c r="Q205" i="2"/>
  <c r="Q204" i="2" s="1"/>
  <c r="Q203" i="2" s="1"/>
  <c r="Q202" i="2" s="1"/>
  <c r="N211" i="2"/>
  <c r="N210" i="2" s="1"/>
  <c r="O211" i="2"/>
  <c r="O210" i="2" s="1"/>
  <c r="Q211" i="2"/>
  <c r="Q210" i="2" s="1"/>
  <c r="N213" i="2"/>
  <c r="N212" i="2" s="1"/>
  <c r="O213" i="2"/>
  <c r="O212" i="2" s="1"/>
  <c r="Q213" i="2"/>
  <c r="Q212" i="2" s="1"/>
  <c r="N216" i="2"/>
  <c r="N215" i="2" s="1"/>
  <c r="O216" i="2"/>
  <c r="O215" i="2" s="1"/>
  <c r="Q216" i="2"/>
  <c r="Q215" i="2" s="1"/>
  <c r="N218" i="2"/>
  <c r="N217" i="2" s="1"/>
  <c r="O218" i="2"/>
  <c r="O217" i="2" s="1"/>
  <c r="Q218" i="2"/>
  <c r="Q217" i="2" s="1"/>
  <c r="N221" i="2"/>
  <c r="N220" i="2" s="1"/>
  <c r="N219" i="2" s="1"/>
  <c r="O221" i="2"/>
  <c r="O220" i="2" s="1"/>
  <c r="O219" i="2" s="1"/>
  <c r="Q221" i="2"/>
  <c r="Q220" i="2" s="1"/>
  <c r="Q219" i="2" s="1"/>
  <c r="O224" i="2"/>
  <c r="O223" i="2" s="1"/>
  <c r="P224" i="2"/>
  <c r="P223" i="2" s="1"/>
  <c r="O226" i="2"/>
  <c r="O225" i="2" s="1"/>
  <c r="P226" i="2"/>
  <c r="P225" i="2" s="1"/>
  <c r="N231" i="2"/>
  <c r="N230" i="2" s="1"/>
  <c r="N229" i="2" s="1"/>
  <c r="N228" i="2" s="1"/>
  <c r="N227" i="2" s="1"/>
  <c r="O231" i="2"/>
  <c r="O230" i="2" s="1"/>
  <c r="O229" i="2" s="1"/>
  <c r="O228" i="2" s="1"/>
  <c r="O227" i="2" s="1"/>
  <c r="P231" i="2"/>
  <c r="P230" i="2" s="1"/>
  <c r="P229" i="2" s="1"/>
  <c r="P228" i="2" s="1"/>
  <c r="P227" i="2" s="1"/>
  <c r="Q231" i="2"/>
  <c r="Q230" i="2" s="1"/>
  <c r="Q229" i="2" s="1"/>
  <c r="Q228" i="2" s="1"/>
  <c r="Q227" i="2" s="1"/>
  <c r="N237" i="2"/>
  <c r="N236" i="2" s="1"/>
  <c r="N235" i="2" s="1"/>
  <c r="N234" i="2" s="1"/>
  <c r="N233" i="2" s="1"/>
  <c r="O237" i="2"/>
  <c r="O236" i="2" s="1"/>
  <c r="O235" i="2" s="1"/>
  <c r="O234" i="2" s="1"/>
  <c r="O233" i="2" s="1"/>
  <c r="Q237" i="2"/>
  <c r="Q236" i="2" s="1"/>
  <c r="Q235" i="2" s="1"/>
  <c r="Q234" i="2" s="1"/>
  <c r="Q233" i="2" s="1"/>
  <c r="N242" i="2"/>
  <c r="N241" i="2" s="1"/>
  <c r="N240" i="2" s="1"/>
  <c r="P242" i="2"/>
  <c r="P241" i="2" s="1"/>
  <c r="P240" i="2" s="1"/>
  <c r="Q242" i="2"/>
  <c r="Q241" i="2" s="1"/>
  <c r="Q240" i="2" s="1"/>
  <c r="N248" i="2"/>
  <c r="N247" i="2" s="1"/>
  <c r="N246" i="2" s="1"/>
  <c r="N245" i="2" s="1"/>
  <c r="O248" i="2"/>
  <c r="O247" i="2" s="1"/>
  <c r="O246" i="2" s="1"/>
  <c r="O245" i="2" s="1"/>
  <c r="P248" i="2"/>
  <c r="P247" i="2" s="1"/>
  <c r="P246" i="2" s="1"/>
  <c r="P245" i="2" s="1"/>
  <c r="Q248" i="2"/>
  <c r="Q247" i="2" s="1"/>
  <c r="Q246" i="2" s="1"/>
  <c r="Q245" i="2" s="1"/>
  <c r="N254" i="2"/>
  <c r="N253" i="2" s="1"/>
  <c r="N252" i="2" s="1"/>
  <c r="N251" i="2" s="1"/>
  <c r="N250" i="2" s="1"/>
  <c r="O254" i="2"/>
  <c r="O253" i="2" s="1"/>
  <c r="O252" i="2" s="1"/>
  <c r="O251" i="2" s="1"/>
  <c r="O250" i="2" s="1"/>
  <c r="Q254" i="2"/>
  <c r="Q253" i="2" s="1"/>
  <c r="Q252" i="2" s="1"/>
  <c r="Q251" i="2" s="1"/>
  <c r="Q250" i="2" s="1"/>
  <c r="N259" i="2"/>
  <c r="N258" i="2" s="1"/>
  <c r="N257" i="2" s="1"/>
  <c r="P259" i="2"/>
  <c r="P258" i="2" s="1"/>
  <c r="P257" i="2" s="1"/>
  <c r="Q259" i="2"/>
  <c r="Q258" i="2" s="1"/>
  <c r="Q257" i="2" s="1"/>
  <c r="N262" i="2"/>
  <c r="N261" i="2" s="1"/>
  <c r="N260" i="2" s="1"/>
  <c r="P262" i="2"/>
  <c r="P261" i="2" s="1"/>
  <c r="P260" i="2" s="1"/>
  <c r="Q262" i="2"/>
  <c r="Q261" i="2" s="1"/>
  <c r="Q260" i="2" s="1"/>
  <c r="N265" i="2"/>
  <c r="N264" i="2" s="1"/>
  <c r="N263" i="2" s="1"/>
  <c r="P265" i="2"/>
  <c r="P264" i="2" s="1"/>
  <c r="P263" i="2" s="1"/>
  <c r="Q265" i="2"/>
  <c r="Q264" i="2" s="1"/>
  <c r="Q263" i="2" s="1"/>
  <c r="N268" i="2"/>
  <c r="N267" i="2" s="1"/>
  <c r="N266" i="2" s="1"/>
  <c r="P268" i="2"/>
  <c r="P267" i="2" s="1"/>
  <c r="P266" i="2" s="1"/>
  <c r="Q268" i="2"/>
  <c r="Q267" i="2" s="1"/>
  <c r="Q266" i="2" s="1"/>
  <c r="N271" i="2"/>
  <c r="N270" i="2" s="1"/>
  <c r="N269" i="2" s="1"/>
  <c r="O271" i="2"/>
  <c r="O270" i="2" s="1"/>
  <c r="O269" i="2" s="1"/>
  <c r="Q271" i="2"/>
  <c r="Q270" i="2" s="1"/>
  <c r="Q269" i="2" s="1"/>
  <c r="N274" i="2"/>
  <c r="N273" i="2" s="1"/>
  <c r="N272" i="2" s="1"/>
  <c r="O274" i="2"/>
  <c r="O273" i="2" s="1"/>
  <c r="O272" i="2" s="1"/>
  <c r="Q274" i="2"/>
  <c r="Q273" i="2" s="1"/>
  <c r="Q272" i="2" s="1"/>
  <c r="N277" i="2"/>
  <c r="N276" i="2" s="1"/>
  <c r="N275" i="2" s="1"/>
  <c r="O277" i="2"/>
  <c r="O276" i="2" s="1"/>
  <c r="O275" i="2" s="1"/>
  <c r="Q277" i="2"/>
  <c r="Q276" i="2" s="1"/>
  <c r="Q275" i="2" s="1"/>
  <c r="N280" i="2"/>
  <c r="N279" i="2" s="1"/>
  <c r="O280" i="2"/>
  <c r="O279" i="2" s="1"/>
  <c r="Q280" i="2"/>
  <c r="Q279" i="2" s="1"/>
  <c r="N282" i="2"/>
  <c r="N281" i="2" s="1"/>
  <c r="O282" i="2"/>
  <c r="O281" i="2" s="1"/>
  <c r="Q282" i="2"/>
  <c r="Q281" i="2" s="1"/>
  <c r="N284" i="2"/>
  <c r="N283" i="2" s="1"/>
  <c r="O284" i="2"/>
  <c r="O283" i="2" s="1"/>
  <c r="Q284" i="2"/>
  <c r="Q283" i="2" s="1"/>
  <c r="N287" i="2"/>
  <c r="N286" i="2" s="1"/>
  <c r="N285" i="2" s="1"/>
  <c r="O287" i="2"/>
  <c r="O286" i="2" s="1"/>
  <c r="O285" i="2" s="1"/>
  <c r="Q287" i="2"/>
  <c r="Q286" i="2" s="1"/>
  <c r="Q285" i="2" s="1"/>
  <c r="N290" i="2"/>
  <c r="N289" i="2" s="1"/>
  <c r="N288" i="2" s="1"/>
  <c r="O290" i="2"/>
  <c r="O289" i="2" s="1"/>
  <c r="O288" i="2" s="1"/>
  <c r="Q290" i="2"/>
  <c r="Q289" i="2" s="1"/>
  <c r="Q288" i="2" s="1"/>
  <c r="N292" i="2"/>
  <c r="N291" i="2" s="1"/>
  <c r="O292" i="2"/>
  <c r="O291" i="2" s="1"/>
  <c r="Q292" i="2"/>
  <c r="Q291" i="2" s="1"/>
  <c r="N296" i="2"/>
  <c r="N295" i="2" s="1"/>
  <c r="N294" i="2" s="1"/>
  <c r="O296" i="2"/>
  <c r="O295" i="2" s="1"/>
  <c r="O294" i="2" s="1"/>
  <c r="Q296" i="2"/>
  <c r="Q295" i="2" s="1"/>
  <c r="Q294" i="2" s="1"/>
  <c r="N299" i="2"/>
  <c r="N298" i="2" s="1"/>
  <c r="N297" i="2" s="1"/>
  <c r="O299" i="2"/>
  <c r="O298" i="2" s="1"/>
  <c r="O297" i="2" s="1"/>
  <c r="P299" i="2"/>
  <c r="P298" i="2" s="1"/>
  <c r="P297" i="2" s="1"/>
  <c r="Q299" i="2"/>
  <c r="Q298" i="2" s="1"/>
  <c r="Q297" i="2" s="1"/>
  <c r="N305" i="2"/>
  <c r="N304" i="2" s="1"/>
  <c r="N303" i="2" s="1"/>
  <c r="O305" i="2"/>
  <c r="O304" i="2" s="1"/>
  <c r="O303" i="2" s="1"/>
  <c r="P305" i="2"/>
  <c r="P304" i="2" s="1"/>
  <c r="P303" i="2" s="1"/>
  <c r="Q305" i="2"/>
  <c r="Q304" i="2" s="1"/>
  <c r="Q303" i="2" s="1"/>
  <c r="N308" i="2"/>
  <c r="N307" i="2" s="1"/>
  <c r="N306" i="2" s="1"/>
  <c r="O308" i="2"/>
  <c r="O307" i="2" s="1"/>
  <c r="O306" i="2" s="1"/>
  <c r="P308" i="2"/>
  <c r="P307" i="2" s="1"/>
  <c r="P306" i="2" s="1"/>
  <c r="Q308" i="2"/>
  <c r="Q307" i="2" s="1"/>
  <c r="Q306" i="2" s="1"/>
  <c r="N311" i="2"/>
  <c r="N310" i="2" s="1"/>
  <c r="N309" i="2" s="1"/>
  <c r="O311" i="2"/>
  <c r="O310" i="2" s="1"/>
  <c r="O309" i="2" s="1"/>
  <c r="P311" i="2"/>
  <c r="P310" i="2" s="1"/>
  <c r="P309" i="2" s="1"/>
  <c r="Q311" i="2"/>
  <c r="Q310" i="2" s="1"/>
  <c r="Q309" i="2" s="1"/>
  <c r="N314" i="2"/>
  <c r="N313" i="2" s="1"/>
  <c r="N312" i="2" s="1"/>
  <c r="O314" i="2"/>
  <c r="O313" i="2" s="1"/>
  <c r="O312" i="2" s="1"/>
  <c r="P314" i="2"/>
  <c r="P313" i="2" s="1"/>
  <c r="P312" i="2" s="1"/>
  <c r="Q314" i="2"/>
  <c r="Q313" i="2" s="1"/>
  <c r="Q312" i="2" s="1"/>
  <c r="N322" i="2"/>
  <c r="N321" i="2" s="1"/>
  <c r="P322" i="2"/>
  <c r="P321" i="2" s="1"/>
  <c r="Q322" i="2"/>
  <c r="Q321" i="2" s="1"/>
  <c r="N324" i="2"/>
  <c r="N323" i="2" s="1"/>
  <c r="P324" i="2"/>
  <c r="P323" i="2" s="1"/>
  <c r="Q324" i="2"/>
  <c r="Q323" i="2" s="1"/>
  <c r="N328" i="2"/>
  <c r="N327" i="2" s="1"/>
  <c r="P328" i="2"/>
  <c r="P327" i="2" s="1"/>
  <c r="Q328" i="2"/>
  <c r="Q327" i="2" s="1"/>
  <c r="N332" i="2"/>
  <c r="N331" i="2" s="1"/>
  <c r="P332" i="2"/>
  <c r="P331" i="2" s="1"/>
  <c r="Q332" i="2"/>
  <c r="Q331" i="2" s="1"/>
  <c r="N334" i="2"/>
  <c r="N333" i="2" s="1"/>
  <c r="P334" i="2"/>
  <c r="P333" i="2" s="1"/>
  <c r="Q334" i="2"/>
  <c r="Q333" i="2" s="1"/>
  <c r="N337" i="2"/>
  <c r="N336" i="2" s="1"/>
  <c r="N335" i="2" s="1"/>
  <c r="P337" i="2"/>
  <c r="P336" i="2" s="1"/>
  <c r="P335" i="2" s="1"/>
  <c r="Q337" i="2"/>
  <c r="Q336" i="2" s="1"/>
  <c r="Q335" i="2" s="1"/>
  <c r="N340" i="2"/>
  <c r="P340" i="2"/>
  <c r="Q340" i="2"/>
  <c r="N341" i="2"/>
  <c r="P341" i="2"/>
  <c r="Q341" i="2"/>
  <c r="N346" i="2"/>
  <c r="N345" i="2" s="1"/>
  <c r="N344" i="2" s="1"/>
  <c r="N343" i="2" s="1"/>
  <c r="N342" i="2" s="1"/>
  <c r="P346" i="2"/>
  <c r="P345" i="2" s="1"/>
  <c r="P344" i="2" s="1"/>
  <c r="P343" i="2" s="1"/>
  <c r="P342" i="2" s="1"/>
  <c r="Q346" i="2"/>
  <c r="Q345" i="2" s="1"/>
  <c r="Q344" i="2" s="1"/>
  <c r="Q343" i="2" s="1"/>
  <c r="Q342" i="2" s="1"/>
  <c r="N351" i="2"/>
  <c r="N350" i="2" s="1"/>
  <c r="O351" i="2"/>
  <c r="O350" i="2" s="1"/>
  <c r="Q351" i="2"/>
  <c r="Q350" i="2" s="1"/>
  <c r="N353" i="2"/>
  <c r="N352" i="2" s="1"/>
  <c r="O353" i="2"/>
  <c r="O352" i="2" s="1"/>
  <c r="Q353" i="2"/>
  <c r="Q352" i="2" s="1"/>
  <c r="N358" i="2"/>
  <c r="N357" i="2" s="1"/>
  <c r="N356" i="2" s="1"/>
  <c r="N355" i="2" s="1"/>
  <c r="N354" i="2" s="1"/>
  <c r="O358" i="2"/>
  <c r="O357" i="2" s="1"/>
  <c r="O356" i="2" s="1"/>
  <c r="O355" i="2" s="1"/>
  <c r="O354" i="2" s="1"/>
  <c r="P358" i="2"/>
  <c r="P357" i="2" s="1"/>
  <c r="P356" i="2" s="1"/>
  <c r="P355" i="2" s="1"/>
  <c r="P354" i="2" s="1"/>
  <c r="Q358" i="2"/>
  <c r="Q357" i="2" s="1"/>
  <c r="Q356" i="2" s="1"/>
  <c r="Q355" i="2" s="1"/>
  <c r="Q354" i="2" s="1"/>
  <c r="N364" i="2"/>
  <c r="N363" i="2" s="1"/>
  <c r="O364" i="2"/>
  <c r="O363" i="2" s="1"/>
  <c r="Q364" i="2"/>
  <c r="Q363" i="2" s="1"/>
  <c r="N366" i="2"/>
  <c r="N365" i="2" s="1"/>
  <c r="O366" i="2"/>
  <c r="O365" i="2" s="1"/>
  <c r="Q366" i="2"/>
  <c r="Q365" i="2" s="1"/>
  <c r="O369" i="2"/>
  <c r="O368" i="2" s="1"/>
  <c r="O367" i="2" s="1"/>
  <c r="P369" i="2"/>
  <c r="P368" i="2" s="1"/>
  <c r="P367" i="2" s="1"/>
  <c r="N374" i="2"/>
  <c r="N373" i="2" s="1"/>
  <c r="N372" i="2" s="1"/>
  <c r="P374" i="2"/>
  <c r="P373" i="2" s="1"/>
  <c r="P372" i="2" s="1"/>
  <c r="Q374" i="2"/>
  <c r="Q373" i="2" s="1"/>
  <c r="Q372" i="2" s="1"/>
  <c r="N377" i="2"/>
  <c r="N376" i="2" s="1"/>
  <c r="N375" i="2" s="1"/>
  <c r="O377" i="2"/>
  <c r="O376" i="2" s="1"/>
  <c r="O375" i="2" s="1"/>
  <c r="Q377" i="2"/>
  <c r="Q376" i="2" s="1"/>
  <c r="Q375" i="2" s="1"/>
  <c r="N382" i="2"/>
  <c r="N381" i="2" s="1"/>
  <c r="N380" i="2" s="1"/>
  <c r="N379" i="2" s="1"/>
  <c r="O382" i="2"/>
  <c r="O381" i="2" s="1"/>
  <c r="O380" i="2" s="1"/>
  <c r="O379" i="2" s="1"/>
  <c r="Q382" i="2"/>
  <c r="Q381" i="2" s="1"/>
  <c r="Q380" i="2" s="1"/>
  <c r="Q379" i="2" s="1"/>
  <c r="N386" i="2"/>
  <c r="N385" i="2" s="1"/>
  <c r="N384" i="2" s="1"/>
  <c r="O386" i="2"/>
  <c r="O385" i="2" s="1"/>
  <c r="O384" i="2" s="1"/>
  <c r="Q386" i="2"/>
  <c r="Q385" i="2" s="1"/>
  <c r="Q384" i="2" s="1"/>
  <c r="N390" i="2"/>
  <c r="N389" i="2" s="1"/>
  <c r="O390" i="2"/>
  <c r="O389" i="2" s="1"/>
  <c r="Q390" i="2"/>
  <c r="Q389" i="2" s="1"/>
  <c r="N392" i="2"/>
  <c r="N391" i="2" s="1"/>
  <c r="O392" i="2"/>
  <c r="O391" i="2" s="1"/>
  <c r="Q392" i="2"/>
  <c r="Q391" i="2" s="1"/>
  <c r="N396" i="2"/>
  <c r="N395" i="2" s="1"/>
  <c r="N394" i="2" s="1"/>
  <c r="O396" i="2"/>
  <c r="O395" i="2" s="1"/>
  <c r="O394" i="2" s="1"/>
  <c r="Q396" i="2"/>
  <c r="Q395" i="2" s="1"/>
  <c r="Q394" i="2" s="1"/>
  <c r="N399" i="2"/>
  <c r="N398" i="2" s="1"/>
  <c r="N397" i="2" s="1"/>
  <c r="O399" i="2"/>
  <c r="O398" i="2" s="1"/>
  <c r="O397" i="2" s="1"/>
  <c r="Q399" i="2"/>
  <c r="Q398" i="2" s="1"/>
  <c r="Q397" i="2" s="1"/>
  <c r="O402" i="2"/>
  <c r="O401" i="2" s="1"/>
  <c r="O400" i="2" s="1"/>
  <c r="P402" i="2"/>
  <c r="P401" i="2" s="1"/>
  <c r="P400" i="2" s="1"/>
  <c r="N11" i="2"/>
  <c r="N10" i="2" s="1"/>
  <c r="P11" i="2"/>
  <c r="P10" i="2" s="1"/>
  <c r="Q11" i="2"/>
  <c r="Q10" i="2" s="1"/>
  <c r="N13" i="2"/>
  <c r="N12" i="2" s="1"/>
  <c r="P13" i="2"/>
  <c r="P12" i="2" s="1"/>
  <c r="Q13" i="2"/>
  <c r="Q12" i="2" s="1"/>
  <c r="N15" i="2"/>
  <c r="N14" i="2" s="1"/>
  <c r="P15" i="2"/>
  <c r="P14" i="2" s="1"/>
  <c r="Q15" i="2"/>
  <c r="Q14" i="2" s="1"/>
  <c r="N18" i="2"/>
  <c r="N17" i="2" s="1"/>
  <c r="P18" i="2"/>
  <c r="P17" i="2" s="1"/>
  <c r="Q18" i="2"/>
  <c r="Q17" i="2" s="1"/>
  <c r="N20" i="2"/>
  <c r="N19" i="2" s="1"/>
  <c r="P20" i="2"/>
  <c r="P19" i="2" s="1"/>
  <c r="Q20" i="2"/>
  <c r="Q19" i="2" s="1"/>
  <c r="N23" i="2"/>
  <c r="N22" i="2" s="1"/>
  <c r="N21" i="2" s="1"/>
  <c r="P23" i="2"/>
  <c r="P22" i="2" s="1"/>
  <c r="P21" i="2" s="1"/>
  <c r="Q23" i="2"/>
  <c r="Q22" i="2" s="1"/>
  <c r="Q21" i="2" s="1"/>
  <c r="N26" i="2"/>
  <c r="N25" i="2" s="1"/>
  <c r="N24" i="2" s="1"/>
  <c r="O26" i="2"/>
  <c r="O25" i="2" s="1"/>
  <c r="O24" i="2" s="1"/>
  <c r="Q26" i="2"/>
  <c r="Q25" i="2" s="1"/>
  <c r="Q24" i="2" s="1"/>
  <c r="N29" i="2"/>
  <c r="N28" i="2" s="1"/>
  <c r="O29" i="2"/>
  <c r="O28" i="2" s="1"/>
  <c r="Q29" i="2"/>
  <c r="Q28" i="2" s="1"/>
  <c r="N31" i="2"/>
  <c r="N30" i="2" s="1"/>
  <c r="O31" i="2"/>
  <c r="O30" i="2" s="1"/>
  <c r="Q31" i="2"/>
  <c r="Q30" i="2" s="1"/>
  <c r="N35" i="2"/>
  <c r="N34" i="2" s="1"/>
  <c r="O35" i="2"/>
  <c r="O34" i="2" s="1"/>
  <c r="Q35" i="2"/>
  <c r="Q34" i="2" s="1"/>
  <c r="N38" i="2"/>
  <c r="N37" i="2" s="1"/>
  <c r="N36" i="2" s="1"/>
  <c r="O38" i="2"/>
  <c r="O37" i="2" s="1"/>
  <c r="O36" i="2" s="1"/>
  <c r="Q38" i="2"/>
  <c r="Q37" i="2" s="1"/>
  <c r="Q36" i="2" s="1"/>
  <c r="N41" i="2"/>
  <c r="N40" i="2" s="1"/>
  <c r="N39" i="2" s="1"/>
  <c r="O41" i="2"/>
  <c r="O40" i="2" s="1"/>
  <c r="O39" i="2" s="1"/>
  <c r="Q41" i="2"/>
  <c r="Q40" i="2" s="1"/>
  <c r="Q39" i="2" s="1"/>
  <c r="N44" i="2"/>
  <c r="N43" i="2" s="1"/>
  <c r="N42" i="2" s="1"/>
  <c r="O44" i="2"/>
  <c r="O43" i="2" s="1"/>
  <c r="O42" i="2" s="1"/>
  <c r="Q44" i="2"/>
  <c r="Q43" i="2" s="1"/>
  <c r="Q42" i="2" s="1"/>
  <c r="N50" i="2"/>
  <c r="N49" i="2" s="1"/>
  <c r="N48" i="2" s="1"/>
  <c r="O50" i="2"/>
  <c r="O49" i="2" s="1"/>
  <c r="O48" i="2" s="1"/>
  <c r="Q50" i="2"/>
  <c r="Q49" i="2" s="1"/>
  <c r="Q48" i="2" s="1"/>
  <c r="N53" i="2"/>
  <c r="N52" i="2" s="1"/>
  <c r="N51" i="2" s="1"/>
  <c r="O53" i="2"/>
  <c r="O52" i="2" s="1"/>
  <c r="O51" i="2" s="1"/>
  <c r="Q53" i="2"/>
  <c r="Q52" i="2" s="1"/>
  <c r="Q51" i="2" s="1"/>
  <c r="O59" i="2"/>
  <c r="O58" i="2" s="1"/>
  <c r="O57" i="2" s="1"/>
  <c r="P59" i="2"/>
  <c r="P58" i="2" s="1"/>
  <c r="P57" i="2" s="1"/>
  <c r="N64" i="2"/>
  <c r="N63" i="2" s="1"/>
  <c r="O64" i="2"/>
  <c r="O63" i="2" s="1"/>
  <c r="Q64" i="2"/>
  <c r="Q63" i="2" s="1"/>
  <c r="N66" i="2"/>
  <c r="N65" i="2" s="1"/>
  <c r="O66" i="2"/>
  <c r="O65" i="2" s="1"/>
  <c r="Q66" i="2"/>
  <c r="Q65" i="2" s="1"/>
  <c r="N68" i="2"/>
  <c r="N67" i="2" s="1"/>
  <c r="O68" i="2"/>
  <c r="O67" i="2" s="1"/>
  <c r="Q68" i="2"/>
  <c r="Q67" i="2" s="1"/>
  <c r="N71" i="2"/>
  <c r="N70" i="2" s="1"/>
  <c r="N69" i="2" s="1"/>
  <c r="O71" i="2"/>
  <c r="O70" i="2" s="1"/>
  <c r="O69" i="2" s="1"/>
  <c r="Q71" i="2"/>
  <c r="Q70" i="2" s="1"/>
  <c r="Q69" i="2" s="1"/>
  <c r="N76" i="2"/>
  <c r="N75" i="2" s="1"/>
  <c r="N74" i="2" s="1"/>
  <c r="O76" i="2"/>
  <c r="O75" i="2" s="1"/>
  <c r="O74" i="2" s="1"/>
  <c r="Q76" i="2"/>
  <c r="Q75" i="2" s="1"/>
  <c r="Q74" i="2" s="1"/>
  <c r="N78" i="2"/>
  <c r="N77" i="2" s="1"/>
  <c r="O78" i="2"/>
  <c r="O77" i="2" s="1"/>
  <c r="P78" i="2"/>
  <c r="P77" i="2" s="1"/>
  <c r="Q78" i="2"/>
  <c r="Q77" i="2" s="1"/>
  <c r="Q73" i="2" s="1"/>
  <c r="Q72" i="2" s="1"/>
  <c r="O84" i="2"/>
  <c r="O83" i="2" s="1"/>
  <c r="P84" i="2"/>
  <c r="P83" i="2" s="1"/>
  <c r="O86" i="2"/>
  <c r="O85" i="2" s="1"/>
  <c r="P86" i="2"/>
  <c r="P85" i="2" s="1"/>
  <c r="N88" i="2"/>
  <c r="N87" i="2" s="1"/>
  <c r="P88" i="2"/>
  <c r="P87" i="2" s="1"/>
  <c r="Q88" i="2"/>
  <c r="Q87" i="2" s="1"/>
  <c r="N93" i="2"/>
  <c r="N92" i="2" s="1"/>
  <c r="N91" i="2" s="1"/>
  <c r="N90" i="2" s="1"/>
  <c r="N89" i="2" s="1"/>
  <c r="P93" i="2"/>
  <c r="P92" i="2" s="1"/>
  <c r="P91" i="2" s="1"/>
  <c r="P90" i="2" s="1"/>
  <c r="P89" i="2" s="1"/>
  <c r="Q93" i="2"/>
  <c r="Q92" i="2" s="1"/>
  <c r="Q91" i="2" s="1"/>
  <c r="Q90" i="2" s="1"/>
  <c r="Q89" i="2" s="1"/>
  <c r="N98" i="2"/>
  <c r="N97" i="2" s="1"/>
  <c r="N96" i="2" s="1"/>
  <c r="O98" i="2"/>
  <c r="O97" i="2" s="1"/>
  <c r="O96" i="2" s="1"/>
  <c r="Q98" i="2"/>
  <c r="Q97" i="2" s="1"/>
  <c r="Q96" i="2" s="1"/>
  <c r="N101" i="2"/>
  <c r="N100" i="2" s="1"/>
  <c r="N99" i="2" s="1"/>
  <c r="O101" i="2"/>
  <c r="O100" i="2" s="1"/>
  <c r="O99" i="2" s="1"/>
  <c r="Q101" i="2"/>
  <c r="Q100" i="2" s="1"/>
  <c r="Q99" i="2" s="1"/>
  <c r="N110" i="2"/>
  <c r="N109" i="2" s="1"/>
  <c r="N108" i="2" s="1"/>
  <c r="O110" i="2"/>
  <c r="O109" i="2" s="1"/>
  <c r="O108" i="2" s="1"/>
  <c r="Q110" i="2"/>
  <c r="Q109" i="2" s="1"/>
  <c r="Q108" i="2" s="1"/>
  <c r="N113" i="2"/>
  <c r="N112" i="2" s="1"/>
  <c r="N111" i="2" s="1"/>
  <c r="O113" i="2"/>
  <c r="O112" i="2" s="1"/>
  <c r="O111" i="2" s="1"/>
  <c r="Q113" i="2"/>
  <c r="Q112" i="2" s="1"/>
  <c r="Q111" i="2" s="1"/>
  <c r="S14" i="1"/>
  <c r="S29" i="2" s="1"/>
  <c r="S28" i="2" s="1"/>
  <c r="U14" i="1"/>
  <c r="U29" i="2" s="1"/>
  <c r="U28" i="2" s="1"/>
  <c r="S16" i="1"/>
  <c r="S31" i="2" s="1"/>
  <c r="S30" i="2" s="1"/>
  <c r="U16" i="1"/>
  <c r="U31" i="2" s="1"/>
  <c r="U30" i="2" s="1"/>
  <c r="S20" i="1"/>
  <c r="S35" i="2" s="1"/>
  <c r="S34" i="2" s="1"/>
  <c r="U20" i="1"/>
  <c r="U35" i="2" s="1"/>
  <c r="U34" i="2" s="1"/>
  <c r="S23" i="1"/>
  <c r="S38" i="2" s="1"/>
  <c r="S37" i="2" s="1"/>
  <c r="S36" i="2" s="1"/>
  <c r="U23" i="1"/>
  <c r="U38" i="2" s="1"/>
  <c r="U37" i="2" s="1"/>
  <c r="U36" i="2" s="1"/>
  <c r="S26" i="1"/>
  <c r="S41" i="2" s="1"/>
  <c r="S40" i="2" s="1"/>
  <c r="S39" i="2" s="1"/>
  <c r="U26" i="1"/>
  <c r="U41" i="2" s="1"/>
  <c r="U40" i="2" s="1"/>
  <c r="U39" i="2" s="1"/>
  <c r="S29" i="1"/>
  <c r="S50" i="2" s="1"/>
  <c r="S49" i="2" s="1"/>
  <c r="S48" i="2" s="1"/>
  <c r="U29" i="1"/>
  <c r="U50" i="2" s="1"/>
  <c r="U49" i="2" s="1"/>
  <c r="U48" i="2" s="1"/>
  <c r="S32" i="1"/>
  <c r="S59" i="2" s="1"/>
  <c r="S58" i="2" s="1"/>
  <c r="S57" i="2" s="1"/>
  <c r="T32" i="1"/>
  <c r="T59" i="2" s="1"/>
  <c r="T58" i="2" s="1"/>
  <c r="T57" i="2" s="1"/>
  <c r="T36" i="1"/>
  <c r="T124" i="2" s="1"/>
  <c r="T123" i="2" s="1"/>
  <c r="T122" i="2" s="1"/>
  <c r="T121" i="2" s="1"/>
  <c r="T120" i="2" s="1"/>
  <c r="U36" i="1"/>
  <c r="U124" i="2" s="1"/>
  <c r="U123" i="2" s="1"/>
  <c r="U122" i="2" s="1"/>
  <c r="U121" i="2" s="1"/>
  <c r="U120" i="2" s="1"/>
  <c r="T40" i="1"/>
  <c r="U40" i="1"/>
  <c r="T42" i="1"/>
  <c r="U42" i="1"/>
  <c r="T44" i="1"/>
  <c r="T15" i="2" s="1"/>
  <c r="T14" i="2" s="1"/>
  <c r="U44" i="1"/>
  <c r="U15" i="2" s="1"/>
  <c r="U14" i="2" s="1"/>
  <c r="T47" i="1"/>
  <c r="T23" i="2" s="1"/>
  <c r="T22" i="2" s="1"/>
  <c r="T21" i="2" s="1"/>
  <c r="U47" i="1"/>
  <c r="U23" i="2" s="1"/>
  <c r="U22" i="2" s="1"/>
  <c r="U21" i="2" s="1"/>
  <c r="S50" i="1"/>
  <c r="S44" i="2" s="1"/>
  <c r="S43" i="2" s="1"/>
  <c r="S42" i="2" s="1"/>
  <c r="U50" i="1"/>
  <c r="U44" i="2" s="1"/>
  <c r="U43" i="2" s="1"/>
  <c r="U42" i="2" s="1"/>
  <c r="S53" i="1"/>
  <c r="U53" i="1"/>
  <c r="S59" i="1"/>
  <c r="S53" i="2" s="1"/>
  <c r="S52" i="2" s="1"/>
  <c r="S51" i="2" s="1"/>
  <c r="U59" i="1"/>
  <c r="U53" i="2" s="1"/>
  <c r="U52" i="2" s="1"/>
  <c r="U51" i="2" s="1"/>
  <c r="S62" i="1"/>
  <c r="S76" i="2" s="1"/>
  <c r="S75" i="2" s="1"/>
  <c r="S74" i="2" s="1"/>
  <c r="U62" i="1"/>
  <c r="U76" i="2" s="1"/>
  <c r="U75" i="2" s="1"/>
  <c r="U74" i="2" s="1"/>
  <c r="T65" i="1"/>
  <c r="T79" i="2" s="1"/>
  <c r="T78" i="2" s="1"/>
  <c r="T77" i="2" s="1"/>
  <c r="U65" i="1"/>
  <c r="U79" i="2" s="1"/>
  <c r="U78" i="2" s="1"/>
  <c r="U77" i="2" s="1"/>
  <c r="S70" i="1"/>
  <c r="S84" i="2" s="1"/>
  <c r="S83" i="2" s="1"/>
  <c r="T70" i="1"/>
  <c r="T84" i="2" s="1"/>
  <c r="T83" i="2" s="1"/>
  <c r="S72" i="1"/>
  <c r="S86" i="2" s="1"/>
  <c r="S85" i="2" s="1"/>
  <c r="T72" i="1"/>
  <c r="T86" i="2" s="1"/>
  <c r="T85" i="2" s="1"/>
  <c r="T74" i="1"/>
  <c r="T88" i="2" s="1"/>
  <c r="T87" i="2" s="1"/>
  <c r="U74" i="1"/>
  <c r="U88" i="2" s="1"/>
  <c r="U87" i="2" s="1"/>
  <c r="S79" i="1"/>
  <c r="S64" i="2" s="1"/>
  <c r="S63" i="2" s="1"/>
  <c r="U79" i="1"/>
  <c r="U64" i="2" s="1"/>
  <c r="U63" i="2" s="1"/>
  <c r="S81" i="1"/>
  <c r="S66" i="2" s="1"/>
  <c r="S65" i="2" s="1"/>
  <c r="U81" i="1"/>
  <c r="U66" i="2" s="1"/>
  <c r="U65" i="2" s="1"/>
  <c r="S83" i="1"/>
  <c r="S68" i="2" s="1"/>
  <c r="S67" i="2" s="1"/>
  <c r="U83" i="1"/>
  <c r="U68" i="2" s="1"/>
  <c r="U67" i="2" s="1"/>
  <c r="S86" i="1"/>
  <c r="S71" i="2" s="1"/>
  <c r="S70" i="2" s="1"/>
  <c r="S69" i="2" s="1"/>
  <c r="U86" i="1"/>
  <c r="U71" i="2" s="1"/>
  <c r="U70" i="2" s="1"/>
  <c r="U69" i="2" s="1"/>
  <c r="T91" i="1"/>
  <c r="T93" i="2" s="1"/>
  <c r="T92" i="2" s="1"/>
  <c r="T91" i="2" s="1"/>
  <c r="T90" i="2" s="1"/>
  <c r="T89" i="2" s="1"/>
  <c r="U91" i="1"/>
  <c r="U93" i="2" s="1"/>
  <c r="U92" i="2" s="1"/>
  <c r="U91" i="2" s="1"/>
  <c r="U90" i="2" s="1"/>
  <c r="U89" i="2" s="1"/>
  <c r="S95" i="1"/>
  <c r="S129" i="2" s="1"/>
  <c r="S128" i="2" s="1"/>
  <c r="S127" i="2" s="1"/>
  <c r="U95" i="1"/>
  <c r="U129" i="2" s="1"/>
  <c r="U128" i="2" s="1"/>
  <c r="U127" i="2" s="1"/>
  <c r="S98" i="1"/>
  <c r="S132" i="2" s="1"/>
  <c r="S131" i="2" s="1"/>
  <c r="S130" i="2" s="1"/>
  <c r="U98" i="1"/>
  <c r="U132" i="2" s="1"/>
  <c r="U131" i="2" s="1"/>
  <c r="U130" i="2" s="1"/>
  <c r="S102" i="1"/>
  <c r="S137" i="2" s="1"/>
  <c r="S136" i="2" s="1"/>
  <c r="S135" i="2" s="1"/>
  <c r="S134" i="2" s="1"/>
  <c r="S133" i="2" s="1"/>
  <c r="U102" i="1"/>
  <c r="U137" i="2" s="1"/>
  <c r="U136" i="2" s="1"/>
  <c r="U135" i="2" s="1"/>
  <c r="U134" i="2" s="1"/>
  <c r="U133" i="2" s="1"/>
  <c r="T106" i="1"/>
  <c r="T18" i="2" s="1"/>
  <c r="T17" i="2" s="1"/>
  <c r="U106" i="1"/>
  <c r="U18" i="2" s="1"/>
  <c r="U17" i="2" s="1"/>
  <c r="T108" i="1"/>
  <c r="T20" i="2" s="1"/>
  <c r="T19" i="2" s="1"/>
  <c r="U108" i="1"/>
  <c r="U20" i="2" s="1"/>
  <c r="U19" i="2" s="1"/>
  <c r="S122" i="1"/>
  <c r="S110" i="2" s="1"/>
  <c r="S109" i="2" s="1"/>
  <c r="S108" i="2" s="1"/>
  <c r="U122" i="1"/>
  <c r="U110" i="2" s="1"/>
  <c r="U109" i="2" s="1"/>
  <c r="U108" i="2" s="1"/>
  <c r="S125" i="1"/>
  <c r="S116" i="2" s="1"/>
  <c r="S115" i="2" s="1"/>
  <c r="S114" i="2" s="1"/>
  <c r="U125" i="1"/>
  <c r="U116" i="2" s="1"/>
  <c r="U115" i="2" s="1"/>
  <c r="U114" i="2" s="1"/>
  <c r="S129" i="1"/>
  <c r="S98" i="2" s="1"/>
  <c r="S97" i="2" s="1"/>
  <c r="S96" i="2" s="1"/>
  <c r="U129" i="1"/>
  <c r="U98" i="2" s="1"/>
  <c r="U97" i="2" s="1"/>
  <c r="U96" i="2" s="1"/>
  <c r="S132" i="1"/>
  <c r="S101" i="2" s="1"/>
  <c r="S100" i="2" s="1"/>
  <c r="S99" i="2" s="1"/>
  <c r="U132" i="1"/>
  <c r="U101" i="2" s="1"/>
  <c r="U100" i="2" s="1"/>
  <c r="U99" i="2" s="1"/>
  <c r="S138" i="1"/>
  <c r="S113" i="2" s="1"/>
  <c r="S112" i="2" s="1"/>
  <c r="S111" i="2" s="1"/>
  <c r="U138" i="1"/>
  <c r="U113" i="2" s="1"/>
  <c r="U112" i="2" s="1"/>
  <c r="U111" i="2" s="1"/>
  <c r="S141" i="1"/>
  <c r="T141" i="1"/>
  <c r="U141" i="1"/>
  <c r="S144" i="1"/>
  <c r="S119" i="2" s="1"/>
  <c r="S118" i="2" s="1"/>
  <c r="S117" i="2" s="1"/>
  <c r="T144" i="1"/>
  <c r="T119" i="2" s="1"/>
  <c r="T118" i="2" s="1"/>
  <c r="T117" i="2" s="1"/>
  <c r="U144" i="1"/>
  <c r="U119" i="2" s="1"/>
  <c r="U118" i="2" s="1"/>
  <c r="U117" i="2" s="1"/>
  <c r="T148" i="1"/>
  <c r="U148" i="1"/>
  <c r="S151" i="1"/>
  <c r="S142" i="2" s="1"/>
  <c r="S141" i="2" s="1"/>
  <c r="S140" i="2" s="1"/>
  <c r="S139" i="2" s="1"/>
  <c r="S138" i="2" s="1"/>
  <c r="T151" i="1"/>
  <c r="T142" i="2" s="1"/>
  <c r="T141" i="2" s="1"/>
  <c r="T140" i="2" s="1"/>
  <c r="T139" i="2" s="1"/>
  <c r="T138" i="2" s="1"/>
  <c r="U151" i="1"/>
  <c r="U142" i="2" s="1"/>
  <c r="U141" i="2" s="1"/>
  <c r="U140" i="2" s="1"/>
  <c r="U139" i="2" s="1"/>
  <c r="U138" i="2" s="1"/>
  <c r="S160" i="1"/>
  <c r="S147" i="2" s="1"/>
  <c r="S146" i="2" s="1"/>
  <c r="S145" i="2" s="1"/>
  <c r="U160" i="1"/>
  <c r="U147" i="2" s="1"/>
  <c r="U146" i="2" s="1"/>
  <c r="U145" i="2" s="1"/>
  <c r="S163" i="1"/>
  <c r="S150" i="2" s="1"/>
  <c r="S149" i="2" s="1"/>
  <c r="S148" i="2" s="1"/>
  <c r="U163" i="1"/>
  <c r="U150" i="2" s="1"/>
  <c r="U149" i="2" s="1"/>
  <c r="U148" i="2" s="1"/>
  <c r="S169" i="1"/>
  <c r="U169" i="1"/>
  <c r="T172" i="1"/>
  <c r="T158" i="2" s="1"/>
  <c r="T157" i="2" s="1"/>
  <c r="T156" i="2" s="1"/>
  <c r="T155" i="2" s="1"/>
  <c r="T154" i="2" s="1"/>
  <c r="U172" i="1"/>
  <c r="U158" i="2" s="1"/>
  <c r="U157" i="2" s="1"/>
  <c r="U156" i="2" s="1"/>
  <c r="U155" i="2" s="1"/>
  <c r="U154" i="2" s="1"/>
  <c r="T177" i="1"/>
  <c r="T169" i="2" s="1"/>
  <c r="T168" i="2" s="1"/>
  <c r="T167" i="2" s="1"/>
  <c r="U177" i="1"/>
  <c r="U169" i="2" s="1"/>
  <c r="U168" i="2" s="1"/>
  <c r="U167" i="2" s="1"/>
  <c r="S180" i="1"/>
  <c r="S172" i="2" s="1"/>
  <c r="S171" i="2" s="1"/>
  <c r="S170" i="2" s="1"/>
  <c r="U180" i="1"/>
  <c r="U172" i="2" s="1"/>
  <c r="U171" i="2" s="1"/>
  <c r="U170" i="2" s="1"/>
  <c r="S183" i="1"/>
  <c r="S175" i="2" s="1"/>
  <c r="S174" i="2" s="1"/>
  <c r="S173" i="2" s="1"/>
  <c r="U183" i="1"/>
  <c r="U175" i="2" s="1"/>
  <c r="U174" i="2" s="1"/>
  <c r="U173" i="2" s="1"/>
  <c r="S186" i="1"/>
  <c r="S178" i="2" s="1"/>
  <c r="S177" i="2" s="1"/>
  <c r="U186" i="1"/>
  <c r="U178" i="2" s="1"/>
  <c r="U177" i="2" s="1"/>
  <c r="S188" i="1"/>
  <c r="S180" i="2" s="1"/>
  <c r="S179" i="2" s="1"/>
  <c r="U188" i="1"/>
  <c r="U180" i="2" s="1"/>
  <c r="U179" i="2" s="1"/>
  <c r="S191" i="1"/>
  <c r="S183" i="2" s="1"/>
  <c r="S182" i="2" s="1"/>
  <c r="S181" i="2" s="1"/>
  <c r="U191" i="1"/>
  <c r="U183" i="2" s="1"/>
  <c r="U182" i="2" s="1"/>
  <c r="U181" i="2" s="1"/>
  <c r="S194" i="1"/>
  <c r="S186" i="2" s="1"/>
  <c r="S185" i="2" s="1"/>
  <c r="T194" i="1"/>
  <c r="T186" i="2" s="1"/>
  <c r="T185" i="2" s="1"/>
  <c r="S196" i="1"/>
  <c r="S188" i="2" s="1"/>
  <c r="S187" i="2" s="1"/>
  <c r="T196" i="1"/>
  <c r="T188" i="2" s="1"/>
  <c r="T187" i="2" s="1"/>
  <c r="S199" i="1"/>
  <c r="S191" i="2" s="1"/>
  <c r="S190" i="2" s="1"/>
  <c r="S189" i="2" s="1"/>
  <c r="U199" i="1"/>
  <c r="U191" i="2" s="1"/>
  <c r="U190" i="2" s="1"/>
  <c r="U189" i="2" s="1"/>
  <c r="S202" i="1"/>
  <c r="S194" i="2" s="1"/>
  <c r="S193" i="2" s="1"/>
  <c r="S192" i="2" s="1"/>
  <c r="T202" i="1"/>
  <c r="T194" i="2" s="1"/>
  <c r="T193" i="2" s="1"/>
  <c r="T192" i="2" s="1"/>
  <c r="U202" i="1"/>
  <c r="U194" i="2" s="1"/>
  <c r="U193" i="2" s="1"/>
  <c r="U192" i="2" s="1"/>
  <c r="S209" i="1"/>
  <c r="S205" i="2" s="1"/>
  <c r="S204" i="2" s="1"/>
  <c r="S203" i="2" s="1"/>
  <c r="S202" i="2" s="1"/>
  <c r="U209" i="1"/>
  <c r="U205" i="2" s="1"/>
  <c r="U204" i="2" s="1"/>
  <c r="U203" i="2" s="1"/>
  <c r="U202" i="2" s="1"/>
  <c r="S214" i="1"/>
  <c r="S237" i="2" s="1"/>
  <c r="S236" i="2" s="1"/>
  <c r="S235" i="2" s="1"/>
  <c r="S234" i="2" s="1"/>
  <c r="S233" i="2" s="1"/>
  <c r="U214" i="1"/>
  <c r="U237" i="2" s="1"/>
  <c r="U236" i="2" s="1"/>
  <c r="U235" i="2" s="1"/>
  <c r="U234" i="2" s="1"/>
  <c r="U233" i="2" s="1"/>
  <c r="S218" i="1"/>
  <c r="U218" i="1"/>
  <c r="T222" i="1"/>
  <c r="T242" i="2" s="1"/>
  <c r="T241" i="2" s="1"/>
  <c r="T240" i="2" s="1"/>
  <c r="U222" i="1"/>
  <c r="U242" i="2" s="1"/>
  <c r="U241" i="2" s="1"/>
  <c r="U240" i="2" s="1"/>
  <c r="S225" i="1"/>
  <c r="S248" i="2" s="1"/>
  <c r="S247" i="2" s="1"/>
  <c r="S246" i="2" s="1"/>
  <c r="S245" i="2" s="1"/>
  <c r="T225" i="1"/>
  <c r="T248" i="2" s="1"/>
  <c r="T247" i="2" s="1"/>
  <c r="T246" i="2" s="1"/>
  <c r="T245" i="2" s="1"/>
  <c r="U225" i="1"/>
  <c r="U248" i="2" s="1"/>
  <c r="U247" i="2" s="1"/>
  <c r="U246" i="2" s="1"/>
  <c r="U245" i="2" s="1"/>
  <c r="T229" i="1"/>
  <c r="U229" i="1"/>
  <c r="T231" i="1"/>
  <c r="U231" i="1"/>
  <c r="S234" i="1"/>
  <c r="U234" i="1"/>
  <c r="S239" i="1"/>
  <c r="S211" i="2" s="1"/>
  <c r="S210" i="2" s="1"/>
  <c r="U239" i="1"/>
  <c r="U211" i="2" s="1"/>
  <c r="U210" i="2" s="1"/>
  <c r="S241" i="1"/>
  <c r="S213" i="2" s="1"/>
  <c r="S212" i="2" s="1"/>
  <c r="U241" i="1"/>
  <c r="U213" i="2" s="1"/>
  <c r="U212" i="2" s="1"/>
  <c r="S244" i="1"/>
  <c r="S216" i="2" s="1"/>
  <c r="S215" i="2" s="1"/>
  <c r="U244" i="1"/>
  <c r="U216" i="2" s="1"/>
  <c r="U215" i="2" s="1"/>
  <c r="S246" i="1"/>
  <c r="S218" i="2" s="1"/>
  <c r="S217" i="2" s="1"/>
  <c r="U246" i="1"/>
  <c r="U218" i="2" s="1"/>
  <c r="U217" i="2" s="1"/>
  <c r="S249" i="1"/>
  <c r="S221" i="2" s="1"/>
  <c r="S220" i="2" s="1"/>
  <c r="S219" i="2" s="1"/>
  <c r="U249" i="1"/>
  <c r="U221" i="2" s="1"/>
  <c r="U220" i="2" s="1"/>
  <c r="U219" i="2" s="1"/>
  <c r="S255" i="1"/>
  <c r="S224" i="2" s="1"/>
  <c r="S223" i="2" s="1"/>
  <c r="T255" i="1"/>
  <c r="T224" i="2" s="1"/>
  <c r="T223" i="2" s="1"/>
  <c r="S257" i="1"/>
  <c r="S226" i="2" s="1"/>
  <c r="S225" i="2" s="1"/>
  <c r="T257" i="1"/>
  <c r="T226" i="2" s="1"/>
  <c r="T225" i="2" s="1"/>
  <c r="S260" i="1"/>
  <c r="S231" i="2" s="1"/>
  <c r="S230" i="2" s="1"/>
  <c r="S229" i="2" s="1"/>
  <c r="S228" i="2" s="1"/>
  <c r="S227" i="2" s="1"/>
  <c r="T260" i="1"/>
  <c r="T231" i="2" s="1"/>
  <c r="T230" i="2" s="1"/>
  <c r="T229" i="2" s="1"/>
  <c r="T228" i="2" s="1"/>
  <c r="T227" i="2" s="1"/>
  <c r="U260" i="1"/>
  <c r="U231" i="2" s="1"/>
  <c r="U230" i="2" s="1"/>
  <c r="U229" i="2" s="1"/>
  <c r="U228" i="2" s="1"/>
  <c r="U227" i="2" s="1"/>
  <c r="T266" i="1"/>
  <c r="T262" i="2" s="1"/>
  <c r="T261" i="2" s="1"/>
  <c r="T260" i="2" s="1"/>
  <c r="U266" i="1"/>
  <c r="U262" i="2" s="1"/>
  <c r="U261" i="2" s="1"/>
  <c r="U260" i="2" s="1"/>
  <c r="S269" i="1"/>
  <c r="S271" i="2" s="1"/>
  <c r="S270" i="2" s="1"/>
  <c r="S269" i="2" s="1"/>
  <c r="U269" i="1"/>
  <c r="U271" i="2" s="1"/>
  <c r="U270" i="2" s="1"/>
  <c r="U269" i="2" s="1"/>
  <c r="S272" i="1"/>
  <c r="U272" i="1"/>
  <c r="S275" i="1"/>
  <c r="U275" i="1"/>
  <c r="S278" i="1"/>
  <c r="U278" i="1"/>
  <c r="S281" i="1"/>
  <c r="T281" i="1"/>
  <c r="U281" i="1"/>
  <c r="T284" i="1"/>
  <c r="U284" i="1"/>
  <c r="T288" i="1"/>
  <c r="T259" i="2" s="1"/>
  <c r="T258" i="2" s="1"/>
  <c r="T257" i="2" s="1"/>
  <c r="U288" i="1"/>
  <c r="U259" i="2" s="1"/>
  <c r="U258" i="2" s="1"/>
  <c r="U257" i="2" s="1"/>
  <c r="T291" i="1"/>
  <c r="T268" i="2" s="1"/>
  <c r="T267" i="2" s="1"/>
  <c r="T266" i="2" s="1"/>
  <c r="U291" i="1"/>
  <c r="U268" i="2" s="1"/>
  <c r="U267" i="2" s="1"/>
  <c r="U266" i="2" s="1"/>
  <c r="S294" i="1"/>
  <c r="S274" i="2" s="1"/>
  <c r="S273" i="2" s="1"/>
  <c r="S272" i="2" s="1"/>
  <c r="U294" i="1"/>
  <c r="U274" i="2" s="1"/>
  <c r="U273" i="2" s="1"/>
  <c r="U272" i="2" s="1"/>
  <c r="S297" i="1"/>
  <c r="U297" i="1"/>
  <c r="S300" i="1"/>
  <c r="U300" i="1"/>
  <c r="S303" i="1"/>
  <c r="U303" i="1"/>
  <c r="S306" i="1"/>
  <c r="S299" i="2" s="1"/>
  <c r="S298" i="2" s="1"/>
  <c r="S297" i="2" s="1"/>
  <c r="U306" i="1"/>
  <c r="U299" i="2" s="1"/>
  <c r="U298" i="2" s="1"/>
  <c r="U297" i="2" s="1"/>
  <c r="S312" i="1"/>
  <c r="T312" i="1"/>
  <c r="U312" i="1"/>
  <c r="S315" i="1"/>
  <c r="T315" i="1"/>
  <c r="U315" i="1"/>
  <c r="S318" i="1"/>
  <c r="S311" i="2" s="1"/>
  <c r="S310" i="2" s="1"/>
  <c r="S309" i="2" s="1"/>
  <c r="T318" i="1"/>
  <c r="T311" i="2" s="1"/>
  <c r="T310" i="2" s="1"/>
  <c r="T309" i="2" s="1"/>
  <c r="U318" i="1"/>
  <c r="U311" i="2" s="1"/>
  <c r="U310" i="2" s="1"/>
  <c r="U309" i="2" s="1"/>
  <c r="U321" i="1"/>
  <c r="U314" i="2" s="1"/>
  <c r="U313" i="2" s="1"/>
  <c r="U312" i="2" s="1"/>
  <c r="T324" i="1"/>
  <c r="U324" i="1"/>
  <c r="S327" i="1"/>
  <c r="S358" i="2" s="1"/>
  <c r="S357" i="2" s="1"/>
  <c r="S356" i="2" s="1"/>
  <c r="S355" i="2" s="1"/>
  <c r="S354" i="2" s="1"/>
  <c r="T327" i="1"/>
  <c r="T358" i="2" s="1"/>
  <c r="T357" i="2" s="1"/>
  <c r="T356" i="2" s="1"/>
  <c r="T355" i="2" s="1"/>
  <c r="T354" i="2" s="1"/>
  <c r="U327" i="1"/>
  <c r="U358" i="2" s="1"/>
  <c r="U357" i="2" s="1"/>
  <c r="U356" i="2" s="1"/>
  <c r="U355" i="2" s="1"/>
  <c r="U354" i="2" s="1"/>
  <c r="S331" i="1"/>
  <c r="S277" i="2" s="1"/>
  <c r="S276" i="2" s="1"/>
  <c r="S275" i="2" s="1"/>
  <c r="U331" i="1"/>
  <c r="U277" i="2" s="1"/>
  <c r="U276" i="2" s="1"/>
  <c r="U275" i="2" s="1"/>
  <c r="S334" i="1"/>
  <c r="U334" i="1"/>
  <c r="S340" i="1"/>
  <c r="S296" i="2" s="1"/>
  <c r="S295" i="2" s="1"/>
  <c r="S294" i="2" s="1"/>
  <c r="U340" i="1"/>
  <c r="U296" i="2" s="1"/>
  <c r="U295" i="2" s="1"/>
  <c r="U294" i="2" s="1"/>
  <c r="T346" i="1"/>
  <c r="U346" i="1"/>
  <c r="S350" i="1"/>
  <c r="S351" i="2" s="1"/>
  <c r="S350" i="2" s="1"/>
  <c r="U350" i="1"/>
  <c r="U351" i="2" s="1"/>
  <c r="U350" i="2" s="1"/>
  <c r="S352" i="1"/>
  <c r="S353" i="2" s="1"/>
  <c r="S352" i="2" s="1"/>
  <c r="U352" i="1"/>
  <c r="U353" i="2" s="1"/>
  <c r="U352" i="2" s="1"/>
  <c r="S356" i="1"/>
  <c r="S254" i="2" s="1"/>
  <c r="S253" i="2" s="1"/>
  <c r="S252" i="2" s="1"/>
  <c r="S251" i="2" s="1"/>
  <c r="S250" i="2" s="1"/>
  <c r="U356" i="1"/>
  <c r="U254" i="2" s="1"/>
  <c r="U253" i="2" s="1"/>
  <c r="U252" i="2" s="1"/>
  <c r="U251" i="2" s="1"/>
  <c r="U250" i="2" s="1"/>
  <c r="S359" i="1"/>
  <c r="S280" i="2" s="1"/>
  <c r="S279" i="2" s="1"/>
  <c r="U359" i="1"/>
  <c r="U280" i="2" s="1"/>
  <c r="U279" i="2" s="1"/>
  <c r="S361" i="1"/>
  <c r="S282" i="2" s="1"/>
  <c r="S281" i="2" s="1"/>
  <c r="U361" i="1"/>
  <c r="U282" i="2" s="1"/>
  <c r="U281" i="2" s="1"/>
  <c r="S363" i="1"/>
  <c r="S284" i="2" s="1"/>
  <c r="S283" i="2" s="1"/>
  <c r="U363" i="1"/>
  <c r="U284" i="2" s="1"/>
  <c r="U283" i="2" s="1"/>
  <c r="T366" i="1"/>
  <c r="T324" i="2" s="1"/>
  <c r="T323" i="2" s="1"/>
  <c r="U366" i="1"/>
  <c r="U324" i="2" s="1"/>
  <c r="U323" i="2" s="1"/>
  <c r="T328" i="2"/>
  <c r="T327" i="2" s="1"/>
  <c r="U328" i="2"/>
  <c r="U327" i="2" s="1"/>
  <c r="T371" i="1"/>
  <c r="T265" i="2" s="1"/>
  <c r="T264" i="2" s="1"/>
  <c r="T263" i="2" s="1"/>
  <c r="U371" i="1"/>
  <c r="U265" i="2" s="1"/>
  <c r="U264" i="2" s="1"/>
  <c r="U263" i="2" s="1"/>
  <c r="T377" i="1"/>
  <c r="T340" i="2" s="1"/>
  <c r="U377" i="1"/>
  <c r="U340" i="2" s="1"/>
  <c r="T378" i="1"/>
  <c r="T341" i="2" s="1"/>
  <c r="U378" i="1"/>
  <c r="U341" i="2" s="1"/>
  <c r="T381" i="1"/>
  <c r="T346" i="2" s="1"/>
  <c r="T345" i="2" s="1"/>
  <c r="T344" i="2" s="1"/>
  <c r="T343" i="2" s="1"/>
  <c r="T342" i="2" s="1"/>
  <c r="U381" i="1"/>
  <c r="U346" i="2" s="1"/>
  <c r="U345" i="2" s="1"/>
  <c r="U344" i="2" s="1"/>
  <c r="U343" i="2" s="1"/>
  <c r="U342" i="2" s="1"/>
  <c r="T385" i="1"/>
  <c r="T332" i="2" s="1"/>
  <c r="T331" i="2" s="1"/>
  <c r="U385" i="1"/>
  <c r="U332" i="2" s="1"/>
  <c r="U331" i="2" s="1"/>
  <c r="T387" i="1"/>
  <c r="T334" i="2" s="1"/>
  <c r="T333" i="2" s="1"/>
  <c r="U387" i="1"/>
  <c r="U334" i="2" s="1"/>
  <c r="U333" i="2" s="1"/>
  <c r="T390" i="1"/>
  <c r="T337" i="2" s="1"/>
  <c r="T336" i="2" s="1"/>
  <c r="T335" i="2" s="1"/>
  <c r="U390" i="1"/>
  <c r="U337" i="2" s="1"/>
  <c r="U336" i="2" s="1"/>
  <c r="U335" i="2" s="1"/>
  <c r="S396" i="1"/>
  <c r="S364" i="2" s="1"/>
  <c r="S363" i="2" s="1"/>
  <c r="U396" i="1"/>
  <c r="U364" i="2" s="1"/>
  <c r="U363" i="2" s="1"/>
  <c r="S398" i="1"/>
  <c r="S366" i="2" s="1"/>
  <c r="S365" i="2" s="1"/>
  <c r="U398" i="1"/>
  <c r="U366" i="2" s="1"/>
  <c r="U365" i="2" s="1"/>
  <c r="S401" i="1"/>
  <c r="S369" i="2" s="1"/>
  <c r="S368" i="2" s="1"/>
  <c r="S367" i="2" s="1"/>
  <c r="T401" i="1"/>
  <c r="T369" i="2" s="1"/>
  <c r="T368" i="2" s="1"/>
  <c r="T367" i="2" s="1"/>
  <c r="S405" i="1"/>
  <c r="S386" i="2" s="1"/>
  <c r="S385" i="2" s="1"/>
  <c r="S384" i="2" s="1"/>
  <c r="S383" i="2" s="1"/>
  <c r="U405" i="1"/>
  <c r="U386" i="2" s="1"/>
  <c r="U385" i="2" s="1"/>
  <c r="U384" i="2" s="1"/>
  <c r="U383" i="2" s="1"/>
  <c r="T410" i="1"/>
  <c r="T374" i="2" s="1"/>
  <c r="T373" i="2" s="1"/>
  <c r="T372" i="2" s="1"/>
  <c r="U410" i="1"/>
  <c r="U374" i="2" s="1"/>
  <c r="U373" i="2" s="1"/>
  <c r="U372" i="2" s="1"/>
  <c r="S414" i="1"/>
  <c r="S377" i="2" s="1"/>
  <c r="S376" i="2" s="1"/>
  <c r="S375" i="2" s="1"/>
  <c r="U414" i="1"/>
  <c r="U377" i="2" s="1"/>
  <c r="U376" i="2" s="1"/>
  <c r="U375" i="2" s="1"/>
  <c r="S420" i="1"/>
  <c r="S390" i="2" s="1"/>
  <c r="S389" i="2" s="1"/>
  <c r="U420" i="1"/>
  <c r="U390" i="2" s="1"/>
  <c r="U389" i="2" s="1"/>
  <c r="S422" i="1"/>
  <c r="S392" i="2" s="1"/>
  <c r="S391" i="2" s="1"/>
  <c r="U422" i="1"/>
  <c r="U392" i="2" s="1"/>
  <c r="U391" i="2" s="1"/>
  <c r="S428" i="1"/>
  <c r="S396" i="2" s="1"/>
  <c r="S395" i="2" s="1"/>
  <c r="S394" i="2" s="1"/>
  <c r="U428" i="1"/>
  <c r="U396" i="2" s="1"/>
  <c r="U395" i="2" s="1"/>
  <c r="U394" i="2" s="1"/>
  <c r="S431" i="1"/>
  <c r="S399" i="2" s="1"/>
  <c r="S398" i="2" s="1"/>
  <c r="S397" i="2" s="1"/>
  <c r="U431" i="1"/>
  <c r="U399" i="2" s="1"/>
  <c r="U398" i="2" s="1"/>
  <c r="U397" i="2" s="1"/>
  <c r="S434" i="1"/>
  <c r="S402" i="2" s="1"/>
  <c r="S401" i="2" s="1"/>
  <c r="S400" i="2" s="1"/>
  <c r="T434" i="1"/>
  <c r="T402" i="2" s="1"/>
  <c r="T401" i="2" s="1"/>
  <c r="T400" i="2" s="1"/>
  <c r="S11" i="1"/>
  <c r="S26" i="2" s="1"/>
  <c r="S25" i="2" s="1"/>
  <c r="S24" i="2" s="1"/>
  <c r="U11" i="1"/>
  <c r="U26" i="2" s="1"/>
  <c r="U25" i="2" s="1"/>
  <c r="U24" i="2" s="1"/>
  <c r="U95" i="2" l="1"/>
  <c r="U94" i="2" s="1"/>
  <c r="S95" i="2"/>
  <c r="S126" i="2"/>
  <c r="U126" i="2"/>
  <c r="U125" i="2" s="1"/>
  <c r="U144" i="2"/>
  <c r="S144" i="2"/>
  <c r="T239" i="2"/>
  <c r="T238" i="2" s="1"/>
  <c r="U239" i="2"/>
  <c r="U238" i="2" s="1"/>
  <c r="U232" i="2" s="1"/>
  <c r="U371" i="2"/>
  <c r="U293" i="2"/>
  <c r="U292" i="2" s="1"/>
  <c r="U291" i="2" s="1"/>
  <c r="S293" i="2"/>
  <c r="S292" i="2" s="1"/>
  <c r="S291" i="2" s="1"/>
  <c r="U304" i="2"/>
  <c r="U303" i="2" s="1"/>
  <c r="T322" i="2"/>
  <c r="T321" i="2" s="1"/>
  <c r="T320" i="2" s="1"/>
  <c r="T319" i="2" s="1"/>
  <c r="T318" i="2" s="1"/>
  <c r="T304" i="2"/>
  <c r="T303" i="2" s="1"/>
  <c r="T16" i="2"/>
  <c r="S209" i="2"/>
  <c r="S304" i="2"/>
  <c r="S303" i="2" s="1"/>
  <c r="U322" i="2"/>
  <c r="U321" i="2" s="1"/>
  <c r="U320" i="2" s="1"/>
  <c r="U319" i="2" s="1"/>
  <c r="U318" i="2" s="1"/>
  <c r="U73" i="2"/>
  <c r="U72" i="2" s="1"/>
  <c r="S62" i="2"/>
  <c r="S61" i="2" s="1"/>
  <c r="S60" i="2" s="1"/>
  <c r="S393" i="2"/>
  <c r="S362" i="2"/>
  <c r="S361" i="2" s="1"/>
  <c r="S360" i="2" s="1"/>
  <c r="U330" i="2"/>
  <c r="S278" i="2"/>
  <c r="U349" i="2"/>
  <c r="U348" i="2" s="1"/>
  <c r="U347" i="2" s="1"/>
  <c r="S308" i="2"/>
  <c r="S307" i="2" s="1"/>
  <c r="S306" i="2" s="1"/>
  <c r="U287" i="2"/>
  <c r="U286" i="2" s="1"/>
  <c r="U285" i="2" s="1"/>
  <c r="U209" i="2"/>
  <c r="T243" i="2"/>
  <c r="T244" i="2"/>
  <c r="U200" i="2"/>
  <c r="U201" i="2"/>
  <c r="T184" i="2"/>
  <c r="S125" i="2"/>
  <c r="U13" i="2"/>
  <c r="U12" i="2" s="1"/>
  <c r="T11" i="2"/>
  <c r="T10" i="2" s="1"/>
  <c r="U388" i="2"/>
  <c r="U387" i="2" s="1"/>
  <c r="T330" i="2"/>
  <c r="U339" i="2"/>
  <c r="U338" i="2" s="1"/>
  <c r="S349" i="2"/>
  <c r="S348" i="2" s="1"/>
  <c r="S347" i="2" s="1"/>
  <c r="U290" i="2"/>
  <c r="U289" i="2" s="1"/>
  <c r="U288" i="2" s="1"/>
  <c r="S287" i="2"/>
  <c r="S286" i="2" s="1"/>
  <c r="S285" i="2" s="1"/>
  <c r="S244" i="2"/>
  <c r="S243" i="2"/>
  <c r="S201" i="2"/>
  <c r="S200" i="2"/>
  <c r="S184" i="2"/>
  <c r="U176" i="2"/>
  <c r="U62" i="2"/>
  <c r="U61" i="2" s="1"/>
  <c r="U60" i="2" s="1"/>
  <c r="T13" i="2"/>
  <c r="T12" i="2" s="1"/>
  <c r="S388" i="2"/>
  <c r="S387" i="2" s="1"/>
  <c r="T339" i="2"/>
  <c r="T338" i="2" s="1"/>
  <c r="U308" i="2"/>
  <c r="U307" i="2" s="1"/>
  <c r="U306" i="2" s="1"/>
  <c r="S290" i="2"/>
  <c r="S289" i="2" s="1"/>
  <c r="S288" i="2" s="1"/>
  <c r="T222" i="2"/>
  <c r="U214" i="2"/>
  <c r="U382" i="2"/>
  <c r="U381" i="2" s="1"/>
  <c r="U380" i="2" s="1"/>
  <c r="U379" i="2" s="1"/>
  <c r="S176" i="2"/>
  <c r="U143" i="2"/>
  <c r="U16" i="2"/>
  <c r="T82" i="2"/>
  <c r="T81" i="2" s="1"/>
  <c r="T80" i="2" s="1"/>
  <c r="U27" i="2"/>
  <c r="U370" i="2"/>
  <c r="U362" i="2"/>
  <c r="U278" i="2"/>
  <c r="T308" i="2"/>
  <c r="T307" i="2" s="1"/>
  <c r="T306" i="2" s="1"/>
  <c r="S222" i="2"/>
  <c r="S214" i="2"/>
  <c r="U244" i="2"/>
  <c r="U243" i="2"/>
  <c r="S382" i="2"/>
  <c r="S381" i="2" s="1"/>
  <c r="S380" i="2" s="1"/>
  <c r="S379" i="2" s="1"/>
  <c r="S143" i="2"/>
  <c r="U11" i="2"/>
  <c r="U10" i="2" s="1"/>
  <c r="S27" i="2"/>
  <c r="R226" i="2"/>
  <c r="R293" i="2"/>
  <c r="R292" i="2" s="1"/>
  <c r="U10" i="1"/>
  <c r="U9" i="1" s="1"/>
  <c r="S10" i="1"/>
  <c r="S9" i="1" s="1"/>
  <c r="R79" i="2"/>
  <c r="Q160" i="2"/>
  <c r="Q159" i="2" s="1"/>
  <c r="O160" i="2"/>
  <c r="O159" i="2" s="1"/>
  <c r="N160" i="2"/>
  <c r="N159" i="2" s="1"/>
  <c r="P160" i="2"/>
  <c r="P159" i="2" s="1"/>
  <c r="N95" i="2"/>
  <c r="N94" i="2" s="1"/>
  <c r="Q95" i="2"/>
  <c r="Q94" i="2" s="1"/>
  <c r="O144" i="2"/>
  <c r="O143" i="2" s="1"/>
  <c r="N144" i="2"/>
  <c r="N143" i="2" s="1"/>
  <c r="P293" i="2"/>
  <c r="P292" i="2" s="1"/>
  <c r="P291" i="2" s="1"/>
  <c r="Q144" i="2"/>
  <c r="Q143" i="2" s="1"/>
  <c r="O27" i="2"/>
  <c r="N27" i="2"/>
  <c r="Q27" i="2"/>
  <c r="O73" i="2"/>
  <c r="O72" i="2" s="1"/>
  <c r="O329" i="2"/>
  <c r="O328" i="2" s="1"/>
  <c r="O327" i="2" s="1"/>
  <c r="N73" i="2"/>
  <c r="N72" i="2" s="1"/>
  <c r="R59" i="2"/>
  <c r="R224" i="2"/>
  <c r="R399" i="2"/>
  <c r="R392" i="2"/>
  <c r="R369" i="2"/>
  <c r="R364" i="2"/>
  <c r="R337" i="2"/>
  <c r="R346" i="2"/>
  <c r="R341" i="2"/>
  <c r="R324" i="2"/>
  <c r="R282" i="2"/>
  <c r="R254" i="2"/>
  <c r="R351" i="2"/>
  <c r="R188" i="2"/>
  <c r="R113" i="2"/>
  <c r="R98" i="2"/>
  <c r="R20" i="2"/>
  <c r="R137" i="2"/>
  <c r="R221" i="2"/>
  <c r="R218" i="2"/>
  <c r="R216" i="2"/>
  <c r="R213" i="2"/>
  <c r="R211" i="2"/>
  <c r="R248" i="2"/>
  <c r="R242" i="2"/>
  <c r="R382" i="2"/>
  <c r="R237" i="2"/>
  <c r="R205" i="2"/>
  <c r="R194" i="2"/>
  <c r="R76" i="2"/>
  <c r="R53" i="2"/>
  <c r="R23" i="2"/>
  <c r="R50" i="2"/>
  <c r="R41" i="2"/>
  <c r="R38" i="2"/>
  <c r="R35" i="2"/>
  <c r="R31" i="2"/>
  <c r="R29" i="2"/>
  <c r="N86" i="2"/>
  <c r="N85" i="2" s="1"/>
  <c r="P29" i="2"/>
  <c r="P28" i="2" s="1"/>
  <c r="P41" i="2"/>
  <c r="P40" i="2" s="1"/>
  <c r="P39" i="2" s="1"/>
  <c r="P50" i="2"/>
  <c r="P49" i="2" s="1"/>
  <c r="P48" i="2" s="1"/>
  <c r="P44" i="2"/>
  <c r="P43" i="2" s="1"/>
  <c r="P42" i="2" s="1"/>
  <c r="O88" i="2"/>
  <c r="O87" i="2" s="1"/>
  <c r="O82" i="2" s="1"/>
  <c r="O81" i="2" s="1"/>
  <c r="O80" i="2" s="1"/>
  <c r="P137" i="2"/>
  <c r="P136" i="2" s="1"/>
  <c r="P135" i="2" s="1"/>
  <c r="P134" i="2" s="1"/>
  <c r="P133" i="2" s="1"/>
  <c r="O242" i="2"/>
  <c r="O241" i="2" s="1"/>
  <c r="O240" i="2" s="1"/>
  <c r="O239" i="2" s="1"/>
  <c r="O238" i="2" s="1"/>
  <c r="O232" i="2" s="1"/>
  <c r="P216" i="2"/>
  <c r="P215" i="2" s="1"/>
  <c r="P290" i="2"/>
  <c r="P289" i="2" s="1"/>
  <c r="P288" i="2" s="1"/>
  <c r="O259" i="2"/>
  <c r="O258" i="2" s="1"/>
  <c r="O257" i="2" s="1"/>
  <c r="P274" i="2"/>
  <c r="P273" i="2" s="1"/>
  <c r="P272" i="2" s="1"/>
  <c r="P277" i="2"/>
  <c r="P276" i="2" s="1"/>
  <c r="P275" i="2" s="1"/>
  <c r="P351" i="2"/>
  <c r="P350" i="2" s="1"/>
  <c r="P353" i="2"/>
  <c r="P352" i="2" s="1"/>
  <c r="P280" i="2"/>
  <c r="P279" i="2" s="1"/>
  <c r="O265" i="2"/>
  <c r="O264" i="2" s="1"/>
  <c r="O263" i="2" s="1"/>
  <c r="P386" i="2"/>
  <c r="P385" i="2" s="1"/>
  <c r="P384" i="2" s="1"/>
  <c r="P383" i="2" s="1"/>
  <c r="R26" i="2"/>
  <c r="R296" i="2"/>
  <c r="R358" i="2"/>
  <c r="R311" i="2"/>
  <c r="R274" i="2"/>
  <c r="R268" i="2"/>
  <c r="R142" i="2"/>
  <c r="R15" i="2"/>
  <c r="R13" i="2"/>
  <c r="R11" i="2"/>
  <c r="R124" i="2"/>
  <c r="N188" i="2"/>
  <c r="N187" i="2" s="1"/>
  <c r="N84" i="2"/>
  <c r="N83" i="2" s="1"/>
  <c r="P26" i="2"/>
  <c r="P25" i="2" s="1"/>
  <c r="P24" i="2" s="1"/>
  <c r="P76" i="2"/>
  <c r="P75" i="2" s="1"/>
  <c r="P74" i="2" s="1"/>
  <c r="P73" i="2" s="1"/>
  <c r="P72" i="2" s="1"/>
  <c r="Q86" i="2"/>
  <c r="Q85" i="2" s="1"/>
  <c r="P64" i="2"/>
  <c r="P63" i="2" s="1"/>
  <c r="P66" i="2"/>
  <c r="P65" i="2" s="1"/>
  <c r="P68" i="2"/>
  <c r="P67" i="2" s="1"/>
  <c r="P132" i="2"/>
  <c r="P131" i="2" s="1"/>
  <c r="P130" i="2" s="1"/>
  <c r="O18" i="2"/>
  <c r="O17" i="2" s="1"/>
  <c r="O20" i="2"/>
  <c r="O19" i="2" s="1"/>
  <c r="P110" i="2"/>
  <c r="P109" i="2" s="1"/>
  <c r="P108" i="2" s="1"/>
  <c r="P116" i="2"/>
  <c r="P115" i="2" s="1"/>
  <c r="P114" i="2" s="1"/>
  <c r="P113" i="2"/>
  <c r="P112" i="2" s="1"/>
  <c r="P111" i="2" s="1"/>
  <c r="O169" i="2"/>
  <c r="O168" i="2" s="1"/>
  <c r="O167" i="2" s="1"/>
  <c r="P172" i="2"/>
  <c r="P171" i="2" s="1"/>
  <c r="P170" i="2" s="1"/>
  <c r="P175" i="2"/>
  <c r="P174" i="2" s="1"/>
  <c r="P173" i="2" s="1"/>
  <c r="P178" i="2"/>
  <c r="P177" i="2" s="1"/>
  <c r="P180" i="2"/>
  <c r="P179" i="2" s="1"/>
  <c r="P183" i="2"/>
  <c r="P182" i="2" s="1"/>
  <c r="P181" i="2" s="1"/>
  <c r="P211" i="2"/>
  <c r="P210" i="2" s="1"/>
  <c r="P213" i="2"/>
  <c r="P212" i="2" s="1"/>
  <c r="O262" i="2"/>
  <c r="O261" i="2" s="1"/>
  <c r="O260" i="2" s="1"/>
  <c r="O268" i="2"/>
  <c r="O267" i="2" s="1"/>
  <c r="O266" i="2" s="1"/>
  <c r="P254" i="2"/>
  <c r="P253" i="2" s="1"/>
  <c r="P252" i="2" s="1"/>
  <c r="P251" i="2" s="1"/>
  <c r="P250" i="2" s="1"/>
  <c r="O340" i="2"/>
  <c r="O346" i="2"/>
  <c r="O345" i="2" s="1"/>
  <c r="O344" i="2" s="1"/>
  <c r="O343" i="2" s="1"/>
  <c r="O342" i="2" s="1"/>
  <c r="P364" i="2"/>
  <c r="P363" i="2" s="1"/>
  <c r="P366" i="2"/>
  <c r="P365" i="2" s="1"/>
  <c r="P390" i="2"/>
  <c r="P389" i="2" s="1"/>
  <c r="P392" i="2"/>
  <c r="P391" i="2" s="1"/>
  <c r="R259" i="2"/>
  <c r="R308" i="2"/>
  <c r="R290" i="2"/>
  <c r="R287" i="2"/>
  <c r="R271" i="2"/>
  <c r="R262" i="2"/>
  <c r="R231" i="2"/>
  <c r="R186" i="2"/>
  <c r="R183" i="2"/>
  <c r="R180" i="2"/>
  <c r="R178" i="2"/>
  <c r="R175" i="2"/>
  <c r="R172" i="2"/>
  <c r="R169" i="2"/>
  <c r="R158" i="2"/>
  <c r="R150" i="2"/>
  <c r="R84" i="2"/>
  <c r="N402" i="2"/>
  <c r="N401" i="2" s="1"/>
  <c r="N400" i="2" s="1"/>
  <c r="N393" i="2" s="1"/>
  <c r="N226" i="2"/>
  <c r="N225" i="2" s="1"/>
  <c r="N186" i="2"/>
  <c r="N185" i="2" s="1"/>
  <c r="P35" i="2"/>
  <c r="P34" i="2" s="1"/>
  <c r="O124" i="2"/>
  <c r="O123" i="2" s="1"/>
  <c r="O122" i="2" s="1"/>
  <c r="O121" i="2" s="1"/>
  <c r="O120" i="2" s="1"/>
  <c r="P129" i="2"/>
  <c r="P128" i="2" s="1"/>
  <c r="P127" i="2" s="1"/>
  <c r="P101" i="2"/>
  <c r="P100" i="2" s="1"/>
  <c r="P99" i="2" s="1"/>
  <c r="P147" i="2"/>
  <c r="P146" i="2" s="1"/>
  <c r="P145" i="2" s="1"/>
  <c r="P150" i="2"/>
  <c r="P149" i="2" s="1"/>
  <c r="P148" i="2" s="1"/>
  <c r="O158" i="2"/>
  <c r="O157" i="2" s="1"/>
  <c r="O156" i="2" s="1"/>
  <c r="O155" i="2" s="1"/>
  <c r="O154" i="2" s="1"/>
  <c r="P205" i="2"/>
  <c r="P204" i="2" s="1"/>
  <c r="P203" i="2" s="1"/>
  <c r="P202" i="2" s="1"/>
  <c r="P200" i="2" s="1"/>
  <c r="P237" i="2"/>
  <c r="P236" i="2" s="1"/>
  <c r="P235" i="2" s="1"/>
  <c r="P234" i="2" s="1"/>
  <c r="P233" i="2" s="1"/>
  <c r="P221" i="2"/>
  <c r="P220" i="2" s="1"/>
  <c r="P219" i="2" s="1"/>
  <c r="P271" i="2"/>
  <c r="P270" i="2" s="1"/>
  <c r="P269" i="2" s="1"/>
  <c r="P296" i="2"/>
  <c r="P295" i="2" s="1"/>
  <c r="P294" i="2" s="1"/>
  <c r="P284" i="2"/>
  <c r="P283" i="2" s="1"/>
  <c r="O341" i="2"/>
  <c r="O332" i="2"/>
  <c r="O331" i="2" s="1"/>
  <c r="O334" i="2"/>
  <c r="O333" i="2" s="1"/>
  <c r="O374" i="2"/>
  <c r="O373" i="2" s="1"/>
  <c r="O372" i="2" s="1"/>
  <c r="O371" i="2" s="1"/>
  <c r="O370" i="2" s="1"/>
  <c r="P396" i="2"/>
  <c r="P395" i="2" s="1"/>
  <c r="P394" i="2" s="1"/>
  <c r="R402" i="2"/>
  <c r="R396" i="2"/>
  <c r="R390" i="2"/>
  <c r="R377" i="2"/>
  <c r="R374" i="2"/>
  <c r="R386" i="2"/>
  <c r="R366" i="2"/>
  <c r="R334" i="2"/>
  <c r="R332" i="2"/>
  <c r="R340" i="2"/>
  <c r="R265" i="2"/>
  <c r="R284" i="2"/>
  <c r="R280" i="2"/>
  <c r="R353" i="2"/>
  <c r="R322" i="2"/>
  <c r="R147" i="2"/>
  <c r="R119" i="2"/>
  <c r="R101" i="2"/>
  <c r="R116" i="2"/>
  <c r="R110" i="2"/>
  <c r="R18" i="2"/>
  <c r="R132" i="2"/>
  <c r="R129" i="2"/>
  <c r="R71" i="2"/>
  <c r="R68" i="2"/>
  <c r="R66" i="2"/>
  <c r="R64" i="2"/>
  <c r="R88" i="2"/>
  <c r="R86" i="2"/>
  <c r="N59" i="2"/>
  <c r="N58" i="2" s="1"/>
  <c r="N57" i="2" s="1"/>
  <c r="N369" i="2"/>
  <c r="N368" i="2" s="1"/>
  <c r="N367" i="2" s="1"/>
  <c r="N224" i="2"/>
  <c r="N223" i="2" s="1"/>
  <c r="P31" i="2"/>
  <c r="P30" i="2" s="1"/>
  <c r="P38" i="2"/>
  <c r="P37" i="2" s="1"/>
  <c r="P36" i="2" s="1"/>
  <c r="O11" i="2"/>
  <c r="O10" i="2" s="1"/>
  <c r="O13" i="2"/>
  <c r="O12" i="2" s="1"/>
  <c r="O15" i="2"/>
  <c r="O14" i="2" s="1"/>
  <c r="O23" i="2"/>
  <c r="O22" i="2" s="1"/>
  <c r="O21" i="2" s="1"/>
  <c r="P53" i="2"/>
  <c r="P52" i="2" s="1"/>
  <c r="P51" i="2" s="1"/>
  <c r="P71" i="2"/>
  <c r="P70" i="2" s="1"/>
  <c r="P69" i="2" s="1"/>
  <c r="O93" i="2"/>
  <c r="O92" i="2" s="1"/>
  <c r="O91" i="2" s="1"/>
  <c r="O90" i="2" s="1"/>
  <c r="O89" i="2" s="1"/>
  <c r="P98" i="2"/>
  <c r="P97" i="2" s="1"/>
  <c r="P96" i="2" s="1"/>
  <c r="P382" i="2"/>
  <c r="P381" i="2" s="1"/>
  <c r="P380" i="2" s="1"/>
  <c r="P379" i="2" s="1"/>
  <c r="P218" i="2"/>
  <c r="P217" i="2" s="1"/>
  <c r="P287" i="2"/>
  <c r="P286" i="2" s="1"/>
  <c r="P285" i="2" s="1"/>
  <c r="O322" i="2"/>
  <c r="O321" i="2" s="1"/>
  <c r="P282" i="2"/>
  <c r="P281" i="2" s="1"/>
  <c r="O324" i="2"/>
  <c r="O323" i="2" s="1"/>
  <c r="O337" i="2"/>
  <c r="O336" i="2" s="1"/>
  <c r="O335" i="2" s="1"/>
  <c r="P377" i="2"/>
  <c r="P376" i="2" s="1"/>
  <c r="P375" i="2" s="1"/>
  <c r="P371" i="2" s="1"/>
  <c r="P370" i="2" s="1"/>
  <c r="P399" i="2"/>
  <c r="P398" i="2" s="1"/>
  <c r="P397" i="2" s="1"/>
  <c r="O388" i="2"/>
  <c r="O387" i="2" s="1"/>
  <c r="N388" i="2"/>
  <c r="N387" i="2" s="1"/>
  <c r="N339" i="2"/>
  <c r="N338" i="2" s="1"/>
  <c r="Q388" i="2"/>
  <c r="Q387" i="2" s="1"/>
  <c r="Q339" i="2"/>
  <c r="Q338" i="2" s="1"/>
  <c r="P339" i="2"/>
  <c r="P338" i="2" s="1"/>
  <c r="N209" i="2"/>
  <c r="O222" i="2"/>
  <c r="N214" i="2"/>
  <c r="O393" i="2"/>
  <c r="O383" i="2"/>
  <c r="N383" i="2"/>
  <c r="N371" i="2"/>
  <c r="N370" i="2" s="1"/>
  <c r="Q383" i="2"/>
  <c r="Q371" i="2"/>
  <c r="Q370" i="2" s="1"/>
  <c r="P330" i="2"/>
  <c r="P320" i="2"/>
  <c r="P319" i="2" s="1"/>
  <c r="P318" i="2" s="1"/>
  <c r="N243" i="2"/>
  <c r="N244" i="2"/>
  <c r="O362" i="2"/>
  <c r="O361" i="2" s="1"/>
  <c r="O360" i="2" s="1"/>
  <c r="O349" i="2"/>
  <c r="O348" i="2" s="1"/>
  <c r="O347" i="2" s="1"/>
  <c r="O278" i="2"/>
  <c r="Q243" i="2"/>
  <c r="Q244" i="2"/>
  <c r="N239" i="2"/>
  <c r="N238" i="2" s="1"/>
  <c r="N232" i="2" s="1"/>
  <c r="N362" i="2"/>
  <c r="N349" i="2"/>
  <c r="N348" i="2" s="1"/>
  <c r="N347" i="2" s="1"/>
  <c r="N330" i="2"/>
  <c r="N320" i="2"/>
  <c r="N319" i="2" s="1"/>
  <c r="N318" i="2" s="1"/>
  <c r="N278" i="2"/>
  <c r="Q362" i="2"/>
  <c r="Q349" i="2"/>
  <c r="Q348" i="2" s="1"/>
  <c r="Q347" i="2" s="1"/>
  <c r="Q330" i="2"/>
  <c r="Q320" i="2"/>
  <c r="Q319" i="2" s="1"/>
  <c r="Q318" i="2" s="1"/>
  <c r="Q278" i="2"/>
  <c r="Q256" i="2" s="1"/>
  <c r="O243" i="2"/>
  <c r="O244" i="2"/>
  <c r="P243" i="2"/>
  <c r="P244" i="2"/>
  <c r="P239" i="2"/>
  <c r="P238" i="2" s="1"/>
  <c r="P222" i="2"/>
  <c r="P201" i="2"/>
  <c r="P184" i="2"/>
  <c r="N200" i="2"/>
  <c r="N201" i="2"/>
  <c r="Q239" i="2"/>
  <c r="Q238" i="2" s="1"/>
  <c r="Q232" i="2" s="1"/>
  <c r="N176" i="2"/>
  <c r="O214" i="2"/>
  <c r="O209" i="2"/>
  <c r="O200" i="2"/>
  <c r="O201" i="2"/>
  <c r="O184" i="2"/>
  <c r="O176" i="2"/>
  <c r="Q214" i="2"/>
  <c r="Q209" i="2"/>
  <c r="Q200" i="2"/>
  <c r="Q201" i="2"/>
  <c r="Q176" i="2"/>
  <c r="Q126" i="2"/>
  <c r="Q125" i="2" s="1"/>
  <c r="O126" i="2"/>
  <c r="O125" i="2" s="1"/>
  <c r="N126" i="2"/>
  <c r="N125" i="2" s="1"/>
  <c r="P82" i="2"/>
  <c r="P81" i="2" s="1"/>
  <c r="P80" i="2" s="1"/>
  <c r="Q62" i="2"/>
  <c r="Q61" i="2" s="1"/>
  <c r="Q60" i="2" s="1"/>
  <c r="Q16" i="2"/>
  <c r="Q9" i="2"/>
  <c r="P16" i="2"/>
  <c r="P9" i="2"/>
  <c r="O62" i="2"/>
  <c r="O61" i="2" s="1"/>
  <c r="O60" i="2" s="1"/>
  <c r="N62" i="2"/>
  <c r="N61" i="2" s="1"/>
  <c r="N60" i="2" s="1"/>
  <c r="N16" i="2"/>
  <c r="N9" i="2"/>
  <c r="U256" i="2" l="1"/>
  <c r="U255" i="2" s="1"/>
  <c r="U9" i="2"/>
  <c r="S208" i="2"/>
  <c r="S207" i="2" s="1"/>
  <c r="S206" i="2" s="1"/>
  <c r="S378" i="2"/>
  <c r="T9" i="2"/>
  <c r="U326" i="2"/>
  <c r="U325" i="2" s="1"/>
  <c r="T326" i="2"/>
  <c r="T325" i="2" s="1"/>
  <c r="P126" i="2"/>
  <c r="P125" i="2" s="1"/>
  <c r="N184" i="2"/>
  <c r="N166" i="2" s="1"/>
  <c r="N164" i="2" s="1"/>
  <c r="N256" i="2"/>
  <c r="N255" i="2" s="1"/>
  <c r="Q255" i="2"/>
  <c r="O256" i="2"/>
  <c r="O255" i="2" s="1"/>
  <c r="R85" i="2"/>
  <c r="R63" i="2"/>
  <c r="R67" i="2"/>
  <c r="R128" i="2"/>
  <c r="R17" i="2"/>
  <c r="R115" i="2"/>
  <c r="R118" i="2"/>
  <c r="R146" i="2"/>
  <c r="R321" i="2"/>
  <c r="R279" i="2"/>
  <c r="R264" i="2"/>
  <c r="R331" i="2"/>
  <c r="R365" i="2"/>
  <c r="R373" i="2"/>
  <c r="R389" i="2"/>
  <c r="R388" i="2" s="1"/>
  <c r="R401" i="2"/>
  <c r="R149" i="2"/>
  <c r="R168" i="2"/>
  <c r="R174" i="2"/>
  <c r="R179" i="2"/>
  <c r="R185" i="2"/>
  <c r="R10" i="2"/>
  <c r="R14" i="2"/>
  <c r="R141" i="2"/>
  <c r="R267" i="2"/>
  <c r="R304" i="2"/>
  <c r="R357" i="2"/>
  <c r="R75" i="2"/>
  <c r="R223" i="2"/>
  <c r="R261" i="2"/>
  <c r="R289" i="2"/>
  <c r="R258" i="2"/>
  <c r="R28" i="2"/>
  <c r="R34" i="2"/>
  <c r="R40" i="2"/>
  <c r="R22" i="2"/>
  <c r="R193" i="2"/>
  <c r="R236" i="2"/>
  <c r="R241" i="2"/>
  <c r="R212" i="2"/>
  <c r="R217" i="2"/>
  <c r="R136" i="2"/>
  <c r="R97" i="2"/>
  <c r="R187" i="2"/>
  <c r="R253" i="2"/>
  <c r="R323" i="2"/>
  <c r="R336" i="2"/>
  <c r="R368" i="2"/>
  <c r="R391" i="2"/>
  <c r="R87" i="2"/>
  <c r="R65" i="2"/>
  <c r="R70" i="2"/>
  <c r="R131" i="2"/>
  <c r="R109" i="2"/>
  <c r="R100" i="2"/>
  <c r="R352" i="2"/>
  <c r="R283" i="2"/>
  <c r="R333" i="2"/>
  <c r="R385" i="2"/>
  <c r="R376" i="2"/>
  <c r="R395" i="2"/>
  <c r="R157" i="2"/>
  <c r="R171" i="2"/>
  <c r="R177" i="2"/>
  <c r="R182" i="2"/>
  <c r="R123" i="2"/>
  <c r="R12" i="2"/>
  <c r="R225" i="2"/>
  <c r="R273" i="2"/>
  <c r="R310" i="2"/>
  <c r="R295" i="2"/>
  <c r="R25" i="2"/>
  <c r="R52" i="2"/>
  <c r="R58" i="2"/>
  <c r="R83" i="2"/>
  <c r="R230" i="2"/>
  <c r="R270" i="2"/>
  <c r="R286" i="2"/>
  <c r="R307" i="2"/>
  <c r="R30" i="2"/>
  <c r="R37" i="2"/>
  <c r="R49" i="2"/>
  <c r="R204" i="2"/>
  <c r="R381" i="2"/>
  <c r="R247" i="2"/>
  <c r="R210" i="2"/>
  <c r="R215" i="2"/>
  <c r="R220" i="2"/>
  <c r="R19" i="2"/>
  <c r="R112" i="2"/>
  <c r="R291" i="2"/>
  <c r="R350" i="2"/>
  <c r="R281" i="2"/>
  <c r="R328" i="2"/>
  <c r="R345" i="2"/>
  <c r="R363" i="2"/>
  <c r="R398" i="2"/>
  <c r="R78" i="2"/>
  <c r="R339" i="2"/>
  <c r="O208" i="2"/>
  <c r="O207" i="2" s="1"/>
  <c r="O206" i="2" s="1"/>
  <c r="P214" i="2"/>
  <c r="P95" i="2"/>
  <c r="P94" i="2" s="1"/>
  <c r="O95" i="2"/>
  <c r="O94" i="2" s="1"/>
  <c r="N82" i="2"/>
  <c r="N81" i="2" s="1"/>
  <c r="N80" i="2" s="1"/>
  <c r="P349" i="2"/>
  <c r="P348" i="2" s="1"/>
  <c r="P347" i="2" s="1"/>
  <c r="P393" i="2"/>
  <c r="P362" i="2"/>
  <c r="P361" i="2" s="1"/>
  <c r="P360" i="2" s="1"/>
  <c r="P359" i="2" s="1"/>
  <c r="P209" i="2"/>
  <c r="P62" i="2"/>
  <c r="P61" i="2" s="1"/>
  <c r="P60" i="2" s="1"/>
  <c r="O320" i="2"/>
  <c r="O319" i="2" s="1"/>
  <c r="O318" i="2" s="1"/>
  <c r="N361" i="2"/>
  <c r="N360" i="2" s="1"/>
  <c r="N359" i="2" s="1"/>
  <c r="P144" i="2"/>
  <c r="P143" i="2" s="1"/>
  <c r="O9" i="2"/>
  <c r="O330" i="2"/>
  <c r="O16" i="2"/>
  <c r="P326" i="2"/>
  <c r="P325" i="2" s="1"/>
  <c r="P278" i="2"/>
  <c r="N222" i="2"/>
  <c r="N208" i="2" s="1"/>
  <c r="N8" i="2"/>
  <c r="N7" i="2" s="1"/>
  <c r="P232" i="2"/>
  <c r="P27" i="2"/>
  <c r="P8" i="2" s="1"/>
  <c r="P7" i="2" s="1"/>
  <c r="N326" i="2"/>
  <c r="N325" i="2" s="1"/>
  <c r="Q326" i="2"/>
  <c r="Q325" i="2" s="1"/>
  <c r="O166" i="2"/>
  <c r="O164" i="2" s="1"/>
  <c r="N378" i="2"/>
  <c r="P176" i="2"/>
  <c r="P166" i="2" s="1"/>
  <c r="P164" i="2" s="1"/>
  <c r="O359" i="2"/>
  <c r="O378" i="2"/>
  <c r="Q84" i="2"/>
  <c r="Q83" i="2" s="1"/>
  <c r="Q82" i="2" s="1"/>
  <c r="Q81" i="2" s="1"/>
  <c r="Q80" i="2" s="1"/>
  <c r="P388" i="2"/>
  <c r="P387" i="2" s="1"/>
  <c r="Q188" i="2"/>
  <c r="Q187" i="2" s="1"/>
  <c r="Q402" i="2"/>
  <c r="Q401" i="2" s="1"/>
  <c r="Q400" i="2" s="1"/>
  <c r="Q393" i="2" s="1"/>
  <c r="Q378" i="2" s="1"/>
  <c r="Q369" i="2"/>
  <c r="Q368" i="2" s="1"/>
  <c r="Q367" i="2" s="1"/>
  <c r="Q361" i="2" s="1"/>
  <c r="Q360" i="2" s="1"/>
  <c r="Q359" i="2" s="1"/>
  <c r="O339" i="2"/>
  <c r="O338" i="2" s="1"/>
  <c r="Q226" i="2"/>
  <c r="Q225" i="2" s="1"/>
  <c r="Q59" i="2"/>
  <c r="Q58" i="2" s="1"/>
  <c r="Q57" i="2" s="1"/>
  <c r="Q8" i="2" s="1"/>
  <c r="Q224" i="2"/>
  <c r="Q223" i="2" s="1"/>
  <c r="Q186" i="2"/>
  <c r="Q185" i="2" s="1"/>
  <c r="Q249" i="2" l="1"/>
  <c r="R176" i="2"/>
  <c r="R320" i="2"/>
  <c r="O326" i="2"/>
  <c r="O325" i="2" s="1"/>
  <c r="O249" i="2" s="1"/>
  <c r="R222" i="2"/>
  <c r="U249" i="2"/>
  <c r="R209" i="2"/>
  <c r="R184" i="2"/>
  <c r="R82" i="2"/>
  <c r="R81" i="2" s="1"/>
  <c r="N165" i="2"/>
  <c r="R214" i="2"/>
  <c r="R27" i="2"/>
  <c r="R330" i="2"/>
  <c r="P378" i="2"/>
  <c r="R278" i="2"/>
  <c r="R62" i="2"/>
  <c r="N249" i="2"/>
  <c r="P256" i="2"/>
  <c r="P255" i="2" s="1"/>
  <c r="P249" i="2" s="1"/>
  <c r="R9" i="2"/>
  <c r="R387" i="2"/>
  <c r="R246" i="2"/>
  <c r="R203" i="2"/>
  <c r="R48" i="2"/>
  <c r="R306" i="2"/>
  <c r="R269" i="2"/>
  <c r="R57" i="2"/>
  <c r="R294" i="2"/>
  <c r="R272" i="2"/>
  <c r="R181" i="2"/>
  <c r="R170" i="2"/>
  <c r="R375" i="2"/>
  <c r="R367" i="2"/>
  <c r="R74" i="2"/>
  <c r="R356" i="2"/>
  <c r="R266" i="2"/>
  <c r="R173" i="2"/>
  <c r="R148" i="2"/>
  <c r="R362" i="2"/>
  <c r="R263" i="2"/>
  <c r="R117" i="2"/>
  <c r="R16" i="2"/>
  <c r="R319" i="2"/>
  <c r="R77" i="2"/>
  <c r="R344" i="2"/>
  <c r="R349" i="2"/>
  <c r="R99" i="2"/>
  <c r="R130" i="2"/>
  <c r="R96" i="2"/>
  <c r="R235" i="2"/>
  <c r="R21" i="2"/>
  <c r="R288" i="2"/>
  <c r="R260" i="2"/>
  <c r="R327" i="2"/>
  <c r="R111" i="2"/>
  <c r="R219" i="2"/>
  <c r="R380" i="2"/>
  <c r="R36" i="2"/>
  <c r="R285" i="2"/>
  <c r="R229" i="2"/>
  <c r="R51" i="2"/>
  <c r="R24" i="2"/>
  <c r="R309" i="2"/>
  <c r="R122" i="2"/>
  <c r="R156" i="2"/>
  <c r="R394" i="2"/>
  <c r="R384" i="2"/>
  <c r="R383" i="2" s="1"/>
  <c r="R335" i="2"/>
  <c r="R303" i="2"/>
  <c r="R140" i="2"/>
  <c r="R167" i="2"/>
  <c r="R400" i="2"/>
  <c r="R372" i="2"/>
  <c r="R145" i="2"/>
  <c r="R114" i="2"/>
  <c r="R127" i="2"/>
  <c r="R126" i="2" s="1"/>
  <c r="R338" i="2"/>
  <c r="R397" i="2"/>
  <c r="R108" i="2"/>
  <c r="R69" i="2"/>
  <c r="R252" i="2"/>
  <c r="R135" i="2"/>
  <c r="R240" i="2"/>
  <c r="R239" i="2" s="1"/>
  <c r="R192" i="2"/>
  <c r="R39" i="2"/>
  <c r="R257" i="2"/>
  <c r="O165" i="2"/>
  <c r="O8" i="2"/>
  <c r="O7" i="2" s="1"/>
  <c r="O6" i="2" s="1"/>
  <c r="N207" i="2"/>
  <c r="N206" i="2" s="1"/>
  <c r="N6" i="2" s="1"/>
  <c r="P208" i="2"/>
  <c r="P207" i="2" s="1"/>
  <c r="P206" i="2" s="1"/>
  <c r="P6" i="2" s="1"/>
  <c r="Q184" i="2"/>
  <c r="Q166" i="2" s="1"/>
  <c r="Q164" i="2" s="1"/>
  <c r="Q7" i="2"/>
  <c r="P165" i="2"/>
  <c r="Q222" i="2"/>
  <c r="R95" i="2" l="1"/>
  <c r="R144" i="2"/>
  <c r="R208" i="2"/>
  <c r="R207" i="2" s="1"/>
  <c r="R371" i="2"/>
  <c r="R134" i="2"/>
  <c r="R61" i="2"/>
  <c r="R139" i="2"/>
  <c r="R393" i="2"/>
  <c r="R121" i="2"/>
  <c r="R379" i="2"/>
  <c r="R326" i="2"/>
  <c r="R73" i="2"/>
  <c r="R80" i="2"/>
  <c r="R348" i="2"/>
  <c r="R361" i="2"/>
  <c r="R202" i="2"/>
  <c r="R228" i="2"/>
  <c r="R251" i="2"/>
  <c r="R155" i="2"/>
  <c r="R234" i="2"/>
  <c r="R343" i="2"/>
  <c r="R318" i="2"/>
  <c r="R355" i="2"/>
  <c r="R245" i="2"/>
  <c r="O403" i="2"/>
  <c r="O404" i="2" s="1"/>
  <c r="N403" i="2"/>
  <c r="N404" i="2" s="1"/>
  <c r="P403" i="2"/>
  <c r="P404" i="2" s="1"/>
  <c r="Q208" i="2"/>
  <c r="Q207" i="2" s="1"/>
  <c r="Q206" i="2" s="1"/>
  <c r="Q6" i="2" s="1"/>
  <c r="Q165" i="2"/>
  <c r="R244" i="2" l="1"/>
  <c r="R243" i="2"/>
  <c r="R154" i="2"/>
  <c r="R94" i="2"/>
  <c r="R370" i="2"/>
  <c r="R125" i="2"/>
  <c r="R354" i="2"/>
  <c r="R342" i="2"/>
  <c r="R250" i="2"/>
  <c r="R200" i="2"/>
  <c r="R201" i="2"/>
  <c r="R360" i="2"/>
  <c r="R72" i="2"/>
  <c r="R325" i="2"/>
  <c r="R138" i="2"/>
  <c r="R60" i="2"/>
  <c r="R347" i="2"/>
  <c r="R120" i="2"/>
  <c r="R133" i="2"/>
  <c r="R233" i="2"/>
  <c r="R227" i="2"/>
  <c r="R206" i="2" s="1"/>
  <c r="R238" i="2"/>
  <c r="R143" i="2"/>
  <c r="R378" i="2"/>
  <c r="Q403" i="2"/>
  <c r="Q404" i="2" s="1"/>
  <c r="R44" i="2"/>
  <c r="T321" i="1"/>
  <c r="T314" i="2" s="1"/>
  <c r="T313" i="2" s="1"/>
  <c r="T312" i="2" s="1"/>
  <c r="R43" i="2" l="1"/>
  <c r="R359" i="2"/>
  <c r="R232" i="2"/>
  <c r="S321" i="1"/>
  <c r="S314" i="2" s="1"/>
  <c r="S313" i="2" s="1"/>
  <c r="S312" i="2" s="1"/>
  <c r="R93" i="2"/>
  <c r="T199" i="1"/>
  <c r="T191" i="2" s="1"/>
  <c r="T190" i="2" s="1"/>
  <c r="T189" i="2" s="1"/>
  <c r="T306" i="1"/>
  <c r="T299" i="2" s="1"/>
  <c r="T298" i="2" s="1"/>
  <c r="T297" i="2" s="1"/>
  <c r="T169" i="1"/>
  <c r="T340" i="1"/>
  <c r="T296" i="2" s="1"/>
  <c r="T295" i="2" s="1"/>
  <c r="T294" i="2" s="1"/>
  <c r="R92" i="2" l="1"/>
  <c r="R42" i="2"/>
  <c r="R8" i="2" s="1"/>
  <c r="S167" i="1"/>
  <c r="S168" i="1"/>
  <c r="R191" i="2"/>
  <c r="U167" i="1"/>
  <c r="U168" i="1"/>
  <c r="R91" i="2" l="1"/>
  <c r="R190" i="2"/>
  <c r="R314" i="2"/>
  <c r="R299" i="2"/>
  <c r="T167" i="1"/>
  <c r="T168" i="1"/>
  <c r="R277" i="2"/>
  <c r="R276" i="2" l="1"/>
  <c r="R298" i="2"/>
  <c r="R7" i="2"/>
  <c r="R189" i="2"/>
  <c r="R166" i="2" s="1"/>
  <c r="R90" i="2"/>
  <c r="R313" i="2"/>
  <c r="R89" i="2" l="1"/>
  <c r="R297" i="2"/>
  <c r="R312" i="2"/>
  <c r="R275" i="2"/>
  <c r="R256" i="2" s="1"/>
  <c r="R164" i="2" l="1"/>
  <c r="R165" i="2"/>
  <c r="R255" i="2" l="1"/>
  <c r="R249" i="2" l="1"/>
  <c r="L23" i="2" l="1"/>
  <c r="L22" i="2" s="1"/>
  <c r="L21" i="2" s="1"/>
  <c r="M23" i="2"/>
  <c r="M22" i="2" s="1"/>
  <c r="M21" i="2" s="1"/>
  <c r="J23" i="2"/>
  <c r="K311" i="2"/>
  <c r="K310" i="2" s="1"/>
  <c r="K309" i="2" s="1"/>
  <c r="L311" i="2"/>
  <c r="L310" i="2" s="1"/>
  <c r="L309" i="2" s="1"/>
  <c r="M311" i="2"/>
  <c r="M310" i="2" s="1"/>
  <c r="M309" i="2" s="1"/>
  <c r="K314" i="2"/>
  <c r="K313" i="2" s="1"/>
  <c r="K312" i="2" s="1"/>
  <c r="L314" i="2"/>
  <c r="L313" i="2" s="1"/>
  <c r="L312" i="2" s="1"/>
  <c r="M314" i="2"/>
  <c r="M313" i="2" s="1"/>
  <c r="M312" i="2" s="1"/>
  <c r="J311" i="2"/>
  <c r="J314" i="2"/>
  <c r="K147" i="2"/>
  <c r="K146" i="2" s="1"/>
  <c r="K145" i="2" s="1"/>
  <c r="M147" i="2"/>
  <c r="M146" i="2" s="1"/>
  <c r="M145" i="2" s="1"/>
  <c r="K150" i="2"/>
  <c r="K149" i="2" s="1"/>
  <c r="K148" i="2" s="1"/>
  <c r="M150" i="2"/>
  <c r="M149" i="2" s="1"/>
  <c r="M148" i="2" s="1"/>
  <c r="L158" i="2"/>
  <c r="L157" i="2" s="1"/>
  <c r="L156" i="2" s="1"/>
  <c r="L155" i="2" s="1"/>
  <c r="L154" i="2" s="1"/>
  <c r="M158" i="2"/>
  <c r="M157" i="2" s="1"/>
  <c r="M156" i="2" s="1"/>
  <c r="M155" i="2" s="1"/>
  <c r="M154" i="2" s="1"/>
  <c r="K41" i="2"/>
  <c r="K40" i="2" s="1"/>
  <c r="K39" i="2" s="1"/>
  <c r="M41" i="2"/>
  <c r="M40" i="2" s="1"/>
  <c r="M39" i="2" s="1"/>
  <c r="J41" i="2"/>
  <c r="J150" i="2"/>
  <c r="J147" i="2"/>
  <c r="J158" i="2"/>
  <c r="J11" i="2"/>
  <c r="L11" i="2"/>
  <c r="L10" i="2" s="1"/>
  <c r="M11" i="2"/>
  <c r="M10" i="2" s="1"/>
  <c r="J13" i="2"/>
  <c r="L13" i="2"/>
  <c r="L12" i="2" s="1"/>
  <c r="M13" i="2"/>
  <c r="M12" i="2" s="1"/>
  <c r="J15" i="2"/>
  <c r="L15" i="2"/>
  <c r="L14" i="2" s="1"/>
  <c r="M15" i="2"/>
  <c r="M14" i="2" s="1"/>
  <c r="J18" i="2"/>
  <c r="L18" i="2"/>
  <c r="L17" i="2" s="1"/>
  <c r="M18" i="2"/>
  <c r="M17" i="2" s="1"/>
  <c r="J20" i="2"/>
  <c r="L20" i="2"/>
  <c r="L19" i="2" s="1"/>
  <c r="M20" i="2"/>
  <c r="M19" i="2" s="1"/>
  <c r="J26" i="2"/>
  <c r="K26" i="2"/>
  <c r="K25" i="2" s="1"/>
  <c r="K24" i="2" s="1"/>
  <c r="M26" i="2"/>
  <c r="M25" i="2" s="1"/>
  <c r="M24" i="2" s="1"/>
  <c r="J29" i="2"/>
  <c r="K29" i="2"/>
  <c r="K28" i="2" s="1"/>
  <c r="M29" i="2"/>
  <c r="M28" i="2" s="1"/>
  <c r="J31" i="2"/>
  <c r="K31" i="2"/>
  <c r="K30" i="2" s="1"/>
  <c r="M31" i="2"/>
  <c r="M30" i="2" s="1"/>
  <c r="J35" i="2"/>
  <c r="K35" i="2"/>
  <c r="K34" i="2" s="1"/>
  <c r="M35" i="2"/>
  <c r="M34" i="2" s="1"/>
  <c r="J38" i="2"/>
  <c r="K38" i="2"/>
  <c r="K37" i="2" s="1"/>
  <c r="K36" i="2" s="1"/>
  <c r="M38" i="2"/>
  <c r="M37" i="2" s="1"/>
  <c r="M36" i="2" s="1"/>
  <c r="J44" i="2"/>
  <c r="K44" i="2"/>
  <c r="K43" i="2" s="1"/>
  <c r="K42" i="2" s="1"/>
  <c r="M44" i="2"/>
  <c r="M43" i="2" s="1"/>
  <c r="M42" i="2" s="1"/>
  <c r="J50" i="2"/>
  <c r="K50" i="2"/>
  <c r="K49" i="2" s="1"/>
  <c r="K48" i="2" s="1"/>
  <c r="M50" i="2"/>
  <c r="M49" i="2" s="1"/>
  <c r="M48" i="2" s="1"/>
  <c r="J53" i="2"/>
  <c r="K53" i="2"/>
  <c r="K52" i="2" s="1"/>
  <c r="K51" i="2" s="1"/>
  <c r="M53" i="2"/>
  <c r="M52" i="2" s="1"/>
  <c r="M51" i="2" s="1"/>
  <c r="J59" i="2"/>
  <c r="K59" i="2"/>
  <c r="K58" i="2" s="1"/>
  <c r="K57" i="2" s="1"/>
  <c r="L59" i="2"/>
  <c r="L58" i="2" s="1"/>
  <c r="L57" i="2" s="1"/>
  <c r="J64" i="2"/>
  <c r="K64" i="2"/>
  <c r="K63" i="2" s="1"/>
  <c r="M64" i="2"/>
  <c r="M63" i="2" s="1"/>
  <c r="J66" i="2"/>
  <c r="K66" i="2"/>
  <c r="K65" i="2" s="1"/>
  <c r="M66" i="2"/>
  <c r="M65" i="2" s="1"/>
  <c r="J68" i="2"/>
  <c r="K68" i="2"/>
  <c r="K67" i="2" s="1"/>
  <c r="M68" i="2"/>
  <c r="M67" i="2" s="1"/>
  <c r="J71" i="2"/>
  <c r="K71" i="2"/>
  <c r="K70" i="2" s="1"/>
  <c r="K69" i="2" s="1"/>
  <c r="M71" i="2"/>
  <c r="M70" i="2" s="1"/>
  <c r="M69" i="2" s="1"/>
  <c r="J76" i="2"/>
  <c r="K76" i="2"/>
  <c r="K75" i="2" s="1"/>
  <c r="K74" i="2" s="1"/>
  <c r="M76" i="2"/>
  <c r="M75" i="2" s="1"/>
  <c r="M74" i="2" s="1"/>
  <c r="J78" i="2"/>
  <c r="L78" i="2"/>
  <c r="L77" i="2" s="1"/>
  <c r="M78" i="2"/>
  <c r="M77" i="2" s="1"/>
  <c r="J84" i="2"/>
  <c r="K84" i="2"/>
  <c r="K83" i="2" s="1"/>
  <c r="L84" i="2"/>
  <c r="L83" i="2" s="1"/>
  <c r="J86" i="2"/>
  <c r="K86" i="2"/>
  <c r="K85" i="2" s="1"/>
  <c r="L86" i="2"/>
  <c r="L85" i="2" s="1"/>
  <c r="J88" i="2"/>
  <c r="L88" i="2"/>
  <c r="L87" i="2" s="1"/>
  <c r="M88" i="2"/>
  <c r="M87" i="2" s="1"/>
  <c r="J93" i="2"/>
  <c r="L93" i="2"/>
  <c r="L92" i="2" s="1"/>
  <c r="L91" i="2" s="1"/>
  <c r="L90" i="2" s="1"/>
  <c r="L89" i="2" s="1"/>
  <c r="M93" i="2"/>
  <c r="M92" i="2" s="1"/>
  <c r="M91" i="2" s="1"/>
  <c r="M90" i="2" s="1"/>
  <c r="M89" i="2" s="1"/>
  <c r="J98" i="2"/>
  <c r="K98" i="2"/>
  <c r="K97" i="2" s="1"/>
  <c r="K96" i="2" s="1"/>
  <c r="M98" i="2"/>
  <c r="M97" i="2" s="1"/>
  <c r="M96" i="2" s="1"/>
  <c r="J101" i="2"/>
  <c r="K101" i="2"/>
  <c r="K100" i="2" s="1"/>
  <c r="K99" i="2" s="1"/>
  <c r="M101" i="2"/>
  <c r="M100" i="2" s="1"/>
  <c r="M99" i="2" s="1"/>
  <c r="J110" i="2"/>
  <c r="K110" i="2"/>
  <c r="K109" i="2" s="1"/>
  <c r="K108" i="2" s="1"/>
  <c r="M110" i="2"/>
  <c r="M109" i="2" s="1"/>
  <c r="M108" i="2" s="1"/>
  <c r="J113" i="2"/>
  <c r="K113" i="2"/>
  <c r="K112" i="2" s="1"/>
  <c r="K111" i="2" s="1"/>
  <c r="M113" i="2"/>
  <c r="M112" i="2" s="1"/>
  <c r="M111" i="2" s="1"/>
  <c r="J116" i="2"/>
  <c r="K116" i="2"/>
  <c r="K115" i="2" s="1"/>
  <c r="K114" i="2" s="1"/>
  <c r="M116" i="2"/>
  <c r="M115" i="2" s="1"/>
  <c r="M114" i="2" s="1"/>
  <c r="J119" i="2"/>
  <c r="K119" i="2"/>
  <c r="K118" i="2" s="1"/>
  <c r="K117" i="2" s="1"/>
  <c r="L119" i="2"/>
  <c r="L118" i="2" s="1"/>
  <c r="L117" i="2" s="1"/>
  <c r="M119" i="2"/>
  <c r="M118" i="2" s="1"/>
  <c r="M117" i="2" s="1"/>
  <c r="J124" i="2"/>
  <c r="L124" i="2"/>
  <c r="L123" i="2" s="1"/>
  <c r="L122" i="2" s="1"/>
  <c r="L121" i="2" s="1"/>
  <c r="L120" i="2" s="1"/>
  <c r="M124" i="2"/>
  <c r="M123" i="2" s="1"/>
  <c r="M122" i="2" s="1"/>
  <c r="M121" i="2" s="1"/>
  <c r="M120" i="2" s="1"/>
  <c r="J129" i="2"/>
  <c r="K129" i="2"/>
  <c r="K128" i="2" s="1"/>
  <c r="K127" i="2" s="1"/>
  <c r="M129" i="2"/>
  <c r="M128" i="2" s="1"/>
  <c r="M127" i="2" s="1"/>
  <c r="J132" i="2"/>
  <c r="K132" i="2"/>
  <c r="K131" i="2" s="1"/>
  <c r="K130" i="2" s="1"/>
  <c r="M132" i="2"/>
  <c r="M131" i="2" s="1"/>
  <c r="M130" i="2" s="1"/>
  <c r="J137" i="2"/>
  <c r="K137" i="2"/>
  <c r="K136" i="2" s="1"/>
  <c r="K135" i="2" s="1"/>
  <c r="K134" i="2" s="1"/>
  <c r="K133" i="2" s="1"/>
  <c r="M137" i="2"/>
  <c r="M136" i="2" s="1"/>
  <c r="M135" i="2" s="1"/>
  <c r="M134" i="2" s="1"/>
  <c r="M133" i="2" s="1"/>
  <c r="J142" i="2"/>
  <c r="K142" i="2"/>
  <c r="K141" i="2" s="1"/>
  <c r="K140" i="2" s="1"/>
  <c r="K139" i="2" s="1"/>
  <c r="K138" i="2" s="1"/>
  <c r="L142" i="2"/>
  <c r="L141" i="2" s="1"/>
  <c r="L140" i="2" s="1"/>
  <c r="L139" i="2" s="1"/>
  <c r="L138" i="2" s="1"/>
  <c r="M142" i="2"/>
  <c r="M141" i="2" s="1"/>
  <c r="M140" i="2" s="1"/>
  <c r="M139" i="2" s="1"/>
  <c r="M138" i="2" s="1"/>
  <c r="J169" i="2"/>
  <c r="L169" i="2"/>
  <c r="L168" i="2" s="1"/>
  <c r="L167" i="2" s="1"/>
  <c r="M169" i="2"/>
  <c r="M168" i="2" s="1"/>
  <c r="M167" i="2" s="1"/>
  <c r="J172" i="2"/>
  <c r="K172" i="2"/>
  <c r="K171" i="2" s="1"/>
  <c r="K170" i="2" s="1"/>
  <c r="M172" i="2"/>
  <c r="M171" i="2" s="1"/>
  <c r="M170" i="2" s="1"/>
  <c r="J175" i="2"/>
  <c r="K175" i="2"/>
  <c r="K174" i="2" s="1"/>
  <c r="K173" i="2" s="1"/>
  <c r="M175" i="2"/>
  <c r="M174" i="2" s="1"/>
  <c r="M173" i="2" s="1"/>
  <c r="J178" i="2"/>
  <c r="K178" i="2"/>
  <c r="K177" i="2" s="1"/>
  <c r="M178" i="2"/>
  <c r="M177" i="2" s="1"/>
  <c r="J180" i="2"/>
  <c r="K180" i="2"/>
  <c r="K179" i="2" s="1"/>
  <c r="M180" i="2"/>
  <c r="M179" i="2" s="1"/>
  <c r="J183" i="2"/>
  <c r="K183" i="2"/>
  <c r="K182" i="2" s="1"/>
  <c r="K181" i="2" s="1"/>
  <c r="M183" i="2"/>
  <c r="M182" i="2" s="1"/>
  <c r="M181" i="2" s="1"/>
  <c r="J186" i="2"/>
  <c r="K186" i="2"/>
  <c r="K185" i="2" s="1"/>
  <c r="L186" i="2"/>
  <c r="L185" i="2" s="1"/>
  <c r="J188" i="2"/>
  <c r="K188" i="2"/>
  <c r="K187" i="2" s="1"/>
  <c r="L188" i="2"/>
  <c r="L187" i="2" s="1"/>
  <c r="J191" i="2"/>
  <c r="K191" i="2"/>
  <c r="K190" i="2" s="1"/>
  <c r="K189" i="2" s="1"/>
  <c r="L191" i="2"/>
  <c r="L190" i="2" s="1"/>
  <c r="L189" i="2" s="1"/>
  <c r="M191" i="2"/>
  <c r="M190" i="2" s="1"/>
  <c r="M189" i="2" s="1"/>
  <c r="J194" i="2"/>
  <c r="K194" i="2"/>
  <c r="K193" i="2" s="1"/>
  <c r="K192" i="2" s="1"/>
  <c r="L194" i="2"/>
  <c r="L193" i="2" s="1"/>
  <c r="L192" i="2" s="1"/>
  <c r="M194" i="2"/>
  <c r="M193" i="2" s="1"/>
  <c r="M192" i="2" s="1"/>
  <c r="J205" i="2"/>
  <c r="K205" i="2"/>
  <c r="K204" i="2" s="1"/>
  <c r="K203" i="2" s="1"/>
  <c r="K202" i="2" s="1"/>
  <c r="K201" i="2" s="1"/>
  <c r="M205" i="2"/>
  <c r="M204" i="2" s="1"/>
  <c r="M203" i="2" s="1"/>
  <c r="M202" i="2" s="1"/>
  <c r="J211" i="2"/>
  <c r="K211" i="2"/>
  <c r="K210" i="2" s="1"/>
  <c r="M211" i="2"/>
  <c r="M210" i="2" s="1"/>
  <c r="J213" i="2"/>
  <c r="K213" i="2"/>
  <c r="K212" i="2" s="1"/>
  <c r="M213" i="2"/>
  <c r="M212" i="2" s="1"/>
  <c r="J216" i="2"/>
  <c r="K216" i="2"/>
  <c r="K215" i="2" s="1"/>
  <c r="M216" i="2"/>
  <c r="M215" i="2" s="1"/>
  <c r="J218" i="2"/>
  <c r="K218" i="2"/>
  <c r="K217" i="2" s="1"/>
  <c r="M218" i="2"/>
  <c r="M217" i="2" s="1"/>
  <c r="J221" i="2"/>
  <c r="K221" i="2"/>
  <c r="K220" i="2" s="1"/>
  <c r="K219" i="2" s="1"/>
  <c r="M221" i="2"/>
  <c r="M220" i="2" s="1"/>
  <c r="M219" i="2" s="1"/>
  <c r="J224" i="2"/>
  <c r="K224" i="2"/>
  <c r="K223" i="2" s="1"/>
  <c r="L224" i="2"/>
  <c r="L223" i="2" s="1"/>
  <c r="J226" i="2"/>
  <c r="K226" i="2"/>
  <c r="K225" i="2" s="1"/>
  <c r="L226" i="2"/>
  <c r="L225" i="2" s="1"/>
  <c r="J231" i="2"/>
  <c r="K231" i="2"/>
  <c r="K230" i="2" s="1"/>
  <c r="K229" i="2" s="1"/>
  <c r="K228" i="2" s="1"/>
  <c r="K227" i="2" s="1"/>
  <c r="L231" i="2"/>
  <c r="L230" i="2" s="1"/>
  <c r="L229" i="2" s="1"/>
  <c r="L228" i="2" s="1"/>
  <c r="L227" i="2" s="1"/>
  <c r="M231" i="2"/>
  <c r="M230" i="2" s="1"/>
  <c r="M229" i="2" s="1"/>
  <c r="M228" i="2" s="1"/>
  <c r="M227" i="2" s="1"/>
  <c r="J237" i="2"/>
  <c r="K237" i="2"/>
  <c r="K236" i="2" s="1"/>
  <c r="K235" i="2" s="1"/>
  <c r="K234" i="2" s="1"/>
  <c r="K233" i="2" s="1"/>
  <c r="M237" i="2"/>
  <c r="M236" i="2" s="1"/>
  <c r="M235" i="2" s="1"/>
  <c r="M234" i="2" s="1"/>
  <c r="M233" i="2" s="1"/>
  <c r="J242" i="2"/>
  <c r="L242" i="2"/>
  <c r="L241" i="2" s="1"/>
  <c r="L240" i="2" s="1"/>
  <c r="M242" i="2"/>
  <c r="M241" i="2" s="1"/>
  <c r="M240" i="2" s="1"/>
  <c r="J248" i="2"/>
  <c r="K248" i="2"/>
  <c r="K247" i="2" s="1"/>
  <c r="K246" i="2" s="1"/>
  <c r="K245" i="2" s="1"/>
  <c r="L248" i="2"/>
  <c r="L247" i="2" s="1"/>
  <c r="L246" i="2" s="1"/>
  <c r="L245" i="2" s="1"/>
  <c r="M248" i="2"/>
  <c r="M247" i="2" s="1"/>
  <c r="M246" i="2" s="1"/>
  <c r="M245" i="2" s="1"/>
  <c r="J254" i="2"/>
  <c r="K254" i="2"/>
  <c r="K253" i="2" s="1"/>
  <c r="K252" i="2" s="1"/>
  <c r="K251" i="2" s="1"/>
  <c r="K250" i="2" s="1"/>
  <c r="M254" i="2"/>
  <c r="M253" i="2" s="1"/>
  <c r="M252" i="2" s="1"/>
  <c r="M251" i="2" s="1"/>
  <c r="M250" i="2" s="1"/>
  <c r="J259" i="2"/>
  <c r="L259" i="2"/>
  <c r="L258" i="2" s="1"/>
  <c r="L257" i="2" s="1"/>
  <c r="M259" i="2"/>
  <c r="M258" i="2" s="1"/>
  <c r="M257" i="2" s="1"/>
  <c r="J262" i="2"/>
  <c r="L262" i="2"/>
  <c r="L261" i="2" s="1"/>
  <c r="L260" i="2" s="1"/>
  <c r="M262" i="2"/>
  <c r="M261" i="2" s="1"/>
  <c r="M260" i="2" s="1"/>
  <c r="J265" i="2"/>
  <c r="L265" i="2"/>
  <c r="L264" i="2" s="1"/>
  <c r="L263" i="2" s="1"/>
  <c r="M265" i="2"/>
  <c r="M264" i="2" s="1"/>
  <c r="M263" i="2" s="1"/>
  <c r="J268" i="2"/>
  <c r="L268" i="2"/>
  <c r="L267" i="2" s="1"/>
  <c r="L266" i="2" s="1"/>
  <c r="M268" i="2"/>
  <c r="M267" i="2" s="1"/>
  <c r="M266" i="2" s="1"/>
  <c r="J271" i="2"/>
  <c r="K271" i="2"/>
  <c r="K270" i="2" s="1"/>
  <c r="K269" i="2" s="1"/>
  <c r="M271" i="2"/>
  <c r="M270" i="2" s="1"/>
  <c r="M269" i="2" s="1"/>
  <c r="J274" i="2"/>
  <c r="K274" i="2"/>
  <c r="K273" i="2" s="1"/>
  <c r="K272" i="2" s="1"/>
  <c r="M274" i="2"/>
  <c r="M273" i="2" s="1"/>
  <c r="M272" i="2" s="1"/>
  <c r="J277" i="2"/>
  <c r="K277" i="2"/>
  <c r="K276" i="2" s="1"/>
  <c r="K275" i="2" s="1"/>
  <c r="M277" i="2"/>
  <c r="M276" i="2" s="1"/>
  <c r="M275" i="2" s="1"/>
  <c r="J280" i="2"/>
  <c r="K280" i="2"/>
  <c r="K279" i="2" s="1"/>
  <c r="M280" i="2"/>
  <c r="M279" i="2" s="1"/>
  <c r="J282" i="2"/>
  <c r="K282" i="2"/>
  <c r="K281" i="2" s="1"/>
  <c r="M282" i="2"/>
  <c r="M281" i="2" s="1"/>
  <c r="J284" i="2"/>
  <c r="K284" i="2"/>
  <c r="K283" i="2" s="1"/>
  <c r="M284" i="2"/>
  <c r="M283" i="2" s="1"/>
  <c r="J287" i="2"/>
  <c r="K287" i="2"/>
  <c r="K286" i="2" s="1"/>
  <c r="K285" i="2" s="1"/>
  <c r="M287" i="2"/>
  <c r="M286" i="2" s="1"/>
  <c r="M285" i="2" s="1"/>
  <c r="J290" i="2"/>
  <c r="K290" i="2"/>
  <c r="K289" i="2" s="1"/>
  <c r="K288" i="2" s="1"/>
  <c r="M290" i="2"/>
  <c r="M289" i="2" s="1"/>
  <c r="M288" i="2" s="1"/>
  <c r="K292" i="2"/>
  <c r="K291" i="2" s="1"/>
  <c r="M292" i="2"/>
  <c r="M291" i="2" s="1"/>
  <c r="J296" i="2"/>
  <c r="K296" i="2"/>
  <c r="K295" i="2" s="1"/>
  <c r="K294" i="2" s="1"/>
  <c r="L296" i="2"/>
  <c r="L295" i="2" s="1"/>
  <c r="L294" i="2" s="1"/>
  <c r="M296" i="2"/>
  <c r="M295" i="2" s="1"/>
  <c r="M294" i="2" s="1"/>
  <c r="J299" i="2"/>
  <c r="K299" i="2"/>
  <c r="K298" i="2" s="1"/>
  <c r="K297" i="2" s="1"/>
  <c r="L299" i="2"/>
  <c r="L298" i="2" s="1"/>
  <c r="L297" i="2" s="1"/>
  <c r="M299" i="2"/>
  <c r="M298" i="2" s="1"/>
  <c r="M297" i="2" s="1"/>
  <c r="J305" i="2"/>
  <c r="K305" i="2"/>
  <c r="K304" i="2" s="1"/>
  <c r="K303" i="2" s="1"/>
  <c r="L305" i="2"/>
  <c r="L304" i="2" s="1"/>
  <c r="L303" i="2" s="1"/>
  <c r="M305" i="2"/>
  <c r="M304" i="2" s="1"/>
  <c r="M303" i="2" s="1"/>
  <c r="J308" i="2"/>
  <c r="K308" i="2"/>
  <c r="K307" i="2" s="1"/>
  <c r="K306" i="2" s="1"/>
  <c r="L308" i="2"/>
  <c r="L307" i="2" s="1"/>
  <c r="L306" i="2" s="1"/>
  <c r="M308" i="2"/>
  <c r="M307" i="2" s="1"/>
  <c r="M306" i="2" s="1"/>
  <c r="J322" i="2"/>
  <c r="L322" i="2"/>
  <c r="L321" i="2" s="1"/>
  <c r="M322" i="2"/>
  <c r="M321" i="2" s="1"/>
  <c r="J324" i="2"/>
  <c r="L324" i="2"/>
  <c r="L323" i="2" s="1"/>
  <c r="M324" i="2"/>
  <c r="M323" i="2" s="1"/>
  <c r="L328" i="2"/>
  <c r="L327" i="2" s="1"/>
  <c r="M328" i="2"/>
  <c r="M327" i="2" s="1"/>
  <c r="J332" i="2"/>
  <c r="L332" i="2"/>
  <c r="L331" i="2" s="1"/>
  <c r="M332" i="2"/>
  <c r="M331" i="2" s="1"/>
  <c r="J334" i="2"/>
  <c r="L334" i="2"/>
  <c r="L333" i="2" s="1"/>
  <c r="M334" i="2"/>
  <c r="M333" i="2" s="1"/>
  <c r="J337" i="2"/>
  <c r="L337" i="2"/>
  <c r="L336" i="2" s="1"/>
  <c r="L335" i="2" s="1"/>
  <c r="M337" i="2"/>
  <c r="M336" i="2" s="1"/>
  <c r="M335" i="2" s="1"/>
  <c r="J340" i="2"/>
  <c r="L340" i="2"/>
  <c r="M340" i="2"/>
  <c r="J341" i="2"/>
  <c r="L341" i="2"/>
  <c r="M341" i="2"/>
  <c r="J346" i="2"/>
  <c r="L346" i="2"/>
  <c r="L345" i="2" s="1"/>
  <c r="L344" i="2" s="1"/>
  <c r="L343" i="2" s="1"/>
  <c r="L342" i="2" s="1"/>
  <c r="M346" i="2"/>
  <c r="M345" i="2" s="1"/>
  <c r="M344" i="2" s="1"/>
  <c r="M343" i="2" s="1"/>
  <c r="M342" i="2" s="1"/>
  <c r="J351" i="2"/>
  <c r="K351" i="2"/>
  <c r="K350" i="2" s="1"/>
  <c r="M351" i="2"/>
  <c r="M350" i="2" s="1"/>
  <c r="J353" i="2"/>
  <c r="K353" i="2"/>
  <c r="K352" i="2" s="1"/>
  <c r="M353" i="2"/>
  <c r="M352" i="2" s="1"/>
  <c r="J358" i="2"/>
  <c r="K358" i="2"/>
  <c r="K357" i="2" s="1"/>
  <c r="K356" i="2" s="1"/>
  <c r="K355" i="2" s="1"/>
  <c r="K354" i="2" s="1"/>
  <c r="L358" i="2"/>
  <c r="L357" i="2" s="1"/>
  <c r="L356" i="2" s="1"/>
  <c r="L355" i="2" s="1"/>
  <c r="L354" i="2" s="1"/>
  <c r="M358" i="2"/>
  <c r="M357" i="2" s="1"/>
  <c r="M356" i="2" s="1"/>
  <c r="M355" i="2" s="1"/>
  <c r="M354" i="2" s="1"/>
  <c r="J364" i="2"/>
  <c r="K364" i="2"/>
  <c r="K363" i="2" s="1"/>
  <c r="M364" i="2"/>
  <c r="M363" i="2" s="1"/>
  <c r="J366" i="2"/>
  <c r="K366" i="2"/>
  <c r="K365" i="2" s="1"/>
  <c r="M366" i="2"/>
  <c r="M365" i="2" s="1"/>
  <c r="J369" i="2"/>
  <c r="K369" i="2"/>
  <c r="K368" i="2" s="1"/>
  <c r="K367" i="2" s="1"/>
  <c r="L369" i="2"/>
  <c r="L368" i="2" s="1"/>
  <c r="L367" i="2" s="1"/>
  <c r="J374" i="2"/>
  <c r="L374" i="2"/>
  <c r="L373" i="2" s="1"/>
  <c r="L372" i="2" s="1"/>
  <c r="M374" i="2"/>
  <c r="M373" i="2" s="1"/>
  <c r="M372" i="2" s="1"/>
  <c r="J377" i="2"/>
  <c r="K377" i="2"/>
  <c r="K376" i="2" s="1"/>
  <c r="K375" i="2" s="1"/>
  <c r="M377" i="2"/>
  <c r="M376" i="2" s="1"/>
  <c r="M375" i="2" s="1"/>
  <c r="J382" i="2"/>
  <c r="K382" i="2"/>
  <c r="K381" i="2" s="1"/>
  <c r="K380" i="2" s="1"/>
  <c r="K379" i="2" s="1"/>
  <c r="M382" i="2"/>
  <c r="M381" i="2" s="1"/>
  <c r="M380" i="2" s="1"/>
  <c r="M379" i="2" s="1"/>
  <c r="J386" i="2"/>
  <c r="K386" i="2"/>
  <c r="K385" i="2" s="1"/>
  <c r="K384" i="2" s="1"/>
  <c r="M386" i="2"/>
  <c r="M385" i="2" s="1"/>
  <c r="M384" i="2" s="1"/>
  <c r="J390" i="2"/>
  <c r="K390" i="2"/>
  <c r="K389" i="2" s="1"/>
  <c r="M390" i="2"/>
  <c r="M389" i="2" s="1"/>
  <c r="J392" i="2"/>
  <c r="K392" i="2"/>
  <c r="K391" i="2" s="1"/>
  <c r="M392" i="2"/>
  <c r="M391" i="2" s="1"/>
  <c r="J396" i="2"/>
  <c r="K396" i="2"/>
  <c r="K395" i="2" s="1"/>
  <c r="K394" i="2" s="1"/>
  <c r="M396" i="2"/>
  <c r="M395" i="2" s="1"/>
  <c r="M394" i="2" s="1"/>
  <c r="J399" i="2"/>
  <c r="K399" i="2"/>
  <c r="K398" i="2" s="1"/>
  <c r="K397" i="2" s="1"/>
  <c r="M399" i="2"/>
  <c r="M398" i="2" s="1"/>
  <c r="M397" i="2" s="1"/>
  <c r="J402" i="2"/>
  <c r="K402" i="2"/>
  <c r="K401" i="2" s="1"/>
  <c r="K400" i="2" s="1"/>
  <c r="L402" i="2"/>
  <c r="L401" i="2" s="1"/>
  <c r="L400" i="2" s="1"/>
  <c r="M436" i="1" l="1"/>
  <c r="M437" i="1" s="1"/>
  <c r="M438" i="1"/>
  <c r="M95" i="2"/>
  <c r="M94" i="2" s="1"/>
  <c r="M144" i="2"/>
  <c r="M143" i="2" s="1"/>
  <c r="K144" i="2"/>
  <c r="K143" i="2" s="1"/>
  <c r="M27" i="2"/>
  <c r="K27" i="2"/>
  <c r="J352" i="2"/>
  <c r="J217" i="2"/>
  <c r="J187" i="2"/>
  <c r="J52" i="2"/>
  <c r="J51" i="2" s="1"/>
  <c r="J146" i="2"/>
  <c r="J310" i="2"/>
  <c r="J401" i="2"/>
  <c r="J400" i="2" s="1"/>
  <c r="J389" i="2"/>
  <c r="J388" i="2" s="1"/>
  <c r="J247" i="2"/>
  <c r="J225" i="2"/>
  <c r="J131" i="2"/>
  <c r="J130" i="2" s="1"/>
  <c r="J49" i="2"/>
  <c r="J48" i="2" s="1"/>
  <c r="J37" i="2"/>
  <c r="J36" i="2" s="1"/>
  <c r="J149" i="2"/>
  <c r="J385" i="2"/>
  <c r="J384" i="2" s="1"/>
  <c r="J298" i="2"/>
  <c r="J297" i="2" s="1"/>
  <c r="J223" i="2"/>
  <c r="J171" i="2"/>
  <c r="J170" i="2" s="1"/>
  <c r="J75" i="2"/>
  <c r="J74" i="2" s="1"/>
  <c r="J63" i="2"/>
  <c r="J40" i="2"/>
  <c r="J22" i="2"/>
  <c r="J261" i="2"/>
  <c r="J260" i="2" s="1"/>
  <c r="J230" i="2"/>
  <c r="J229" i="2" s="1"/>
  <c r="J179" i="2"/>
  <c r="J157" i="2"/>
  <c r="J313" i="2"/>
  <c r="L239" i="2"/>
  <c r="L238" i="2" s="1"/>
  <c r="M320" i="2"/>
  <c r="M319" i="2" s="1"/>
  <c r="M318" i="2" s="1"/>
  <c r="K349" i="2"/>
  <c r="K348" i="2" s="1"/>
  <c r="K347" i="2" s="1"/>
  <c r="J398" i="2"/>
  <c r="J391" i="2"/>
  <c r="J381" i="2"/>
  <c r="J321" i="2"/>
  <c r="J253" i="2"/>
  <c r="J376" i="2"/>
  <c r="J333" i="2"/>
  <c r="J279" i="2"/>
  <c r="J241" i="2"/>
  <c r="J365" i="2"/>
  <c r="J336" i="2"/>
  <c r="J328" i="2"/>
  <c r="J323" i="2"/>
  <c r="J292" i="2"/>
  <c r="J395" i="2"/>
  <c r="J373" i="2"/>
  <c r="J304" i="2"/>
  <c r="J289" i="2"/>
  <c r="J276" i="2"/>
  <c r="J267" i="2"/>
  <c r="J258" i="2"/>
  <c r="J357" i="2"/>
  <c r="J307" i="2"/>
  <c r="J295" i="2"/>
  <c r="J281" i="2"/>
  <c r="J368" i="2"/>
  <c r="J363" i="2"/>
  <c r="J350" i="2"/>
  <c r="J345" i="2"/>
  <c r="J339" i="2"/>
  <c r="J331" i="2"/>
  <c r="J286" i="2"/>
  <c r="J283" i="2"/>
  <c r="J273" i="2"/>
  <c r="J270" i="2"/>
  <c r="J236" i="2"/>
  <c r="J215" i="2"/>
  <c r="J168" i="2"/>
  <c r="K126" i="2"/>
  <c r="K125" i="2" s="1"/>
  <c r="J112" i="2"/>
  <c r="J100" i="2"/>
  <c r="J97" i="2"/>
  <c r="J92" i="2"/>
  <c r="J87" i="2"/>
  <c r="J70" i="2"/>
  <c r="J67" i="2"/>
  <c r="J19" i="2"/>
  <c r="J264" i="2"/>
  <c r="J220" i="2"/>
  <c r="J210" i="2"/>
  <c r="J136" i="2"/>
  <c r="J128" i="2"/>
  <c r="J115" i="2"/>
  <c r="J14" i="2"/>
  <c r="J12" i="2"/>
  <c r="J212" i="2"/>
  <c r="J190" i="2"/>
  <c r="J177" i="2"/>
  <c r="J141" i="2"/>
  <c r="J123" i="2"/>
  <c r="J109" i="2"/>
  <c r="J85" i="2"/>
  <c r="J77" i="2"/>
  <c r="J65" i="2"/>
  <c r="J58" i="2"/>
  <c r="J30" i="2"/>
  <c r="J28" i="2"/>
  <c r="J25" i="2"/>
  <c r="J17" i="2"/>
  <c r="J10" i="2"/>
  <c r="J204" i="2"/>
  <c r="J193" i="2"/>
  <c r="J185" i="2"/>
  <c r="J182" i="2"/>
  <c r="J174" i="2"/>
  <c r="J118" i="2"/>
  <c r="J83" i="2"/>
  <c r="J43" i="2"/>
  <c r="J34" i="2"/>
  <c r="M388" i="2"/>
  <c r="M387" i="2" s="1"/>
  <c r="M362" i="2"/>
  <c r="M349" i="2"/>
  <c r="M348" i="2" s="1"/>
  <c r="M347" i="2" s="1"/>
  <c r="K383" i="2"/>
  <c r="M339" i="2"/>
  <c r="M338" i="2" s="1"/>
  <c r="M371" i="2"/>
  <c r="M370" i="2" s="1"/>
  <c r="L320" i="2"/>
  <c r="L319" i="2" s="1"/>
  <c r="L318" i="2" s="1"/>
  <c r="K209" i="2"/>
  <c r="M278" i="2"/>
  <c r="K278" i="2"/>
  <c r="M330" i="2"/>
  <c r="K222" i="2"/>
  <c r="M214" i="2"/>
  <c r="M209" i="2"/>
  <c r="M176" i="2"/>
  <c r="M126" i="2"/>
  <c r="M125" i="2" s="1"/>
  <c r="M239" i="2"/>
  <c r="M238" i="2" s="1"/>
  <c r="M232" i="2" s="1"/>
  <c r="K214" i="2"/>
  <c r="M62" i="2"/>
  <c r="M61" i="2" s="1"/>
  <c r="M60" i="2" s="1"/>
  <c r="L222" i="2"/>
  <c r="L82" i="2"/>
  <c r="L81" i="2" s="1"/>
  <c r="L80" i="2" s="1"/>
  <c r="M16" i="2"/>
  <c r="M73" i="2"/>
  <c r="M72" i="2" s="1"/>
  <c r="K62" i="2"/>
  <c r="K61" i="2" s="1"/>
  <c r="K60" i="2" s="1"/>
  <c r="L9" i="2"/>
  <c r="K393" i="2"/>
  <c r="K362" i="2"/>
  <c r="K361" i="2" s="1"/>
  <c r="K360" i="2" s="1"/>
  <c r="M383" i="2"/>
  <c r="L339" i="2"/>
  <c r="L338" i="2" s="1"/>
  <c r="M243" i="2"/>
  <c r="M244" i="2"/>
  <c r="K244" i="2"/>
  <c r="K243" i="2"/>
  <c r="K388" i="2"/>
  <c r="K387" i="2" s="1"/>
  <c r="L243" i="2"/>
  <c r="L244" i="2"/>
  <c r="L330" i="2"/>
  <c r="K184" i="2"/>
  <c r="K200" i="2"/>
  <c r="K176" i="2"/>
  <c r="M200" i="2"/>
  <c r="M201" i="2"/>
  <c r="L184" i="2"/>
  <c r="L16" i="2"/>
  <c r="M9" i="2"/>
  <c r="K436" i="1" l="1"/>
  <c r="K438" i="1"/>
  <c r="M256" i="2"/>
  <c r="M255" i="2" s="1"/>
  <c r="K208" i="2"/>
  <c r="K207" i="2" s="1"/>
  <c r="K206" i="2" s="1"/>
  <c r="J27" i="2"/>
  <c r="J73" i="2"/>
  <c r="J222" i="2"/>
  <c r="J82" i="2"/>
  <c r="J81" i="2" s="1"/>
  <c r="J156" i="2"/>
  <c r="J21" i="2"/>
  <c r="J246" i="2"/>
  <c r="J62" i="2"/>
  <c r="J176" i="2"/>
  <c r="J312" i="2"/>
  <c r="J39" i="2"/>
  <c r="J145" i="2"/>
  <c r="J148" i="2"/>
  <c r="J309" i="2"/>
  <c r="J320" i="2"/>
  <c r="J319" i="2" s="1"/>
  <c r="M326" i="2"/>
  <c r="M325" i="2" s="1"/>
  <c r="J278" i="2"/>
  <c r="L326" i="2"/>
  <c r="L325" i="2" s="1"/>
  <c r="J184" i="2"/>
  <c r="J16" i="2"/>
  <c r="J108" i="2"/>
  <c r="J122" i="2"/>
  <c r="J209" i="2"/>
  <c r="J91" i="2"/>
  <c r="J99" i="2"/>
  <c r="J285" i="2"/>
  <c r="J42" i="2"/>
  <c r="J117" i="2"/>
  <c r="J173" i="2"/>
  <c r="J192" i="2"/>
  <c r="J24" i="2"/>
  <c r="J114" i="2"/>
  <c r="J219" i="2"/>
  <c r="J235" i="2"/>
  <c r="J272" i="2"/>
  <c r="J338" i="2"/>
  <c r="J344" i="2"/>
  <c r="J306" i="2"/>
  <c r="J257" i="2"/>
  <c r="J275" i="2"/>
  <c r="J335" i="2"/>
  <c r="J228" i="2"/>
  <c r="J375" i="2"/>
  <c r="J252" i="2"/>
  <c r="J9" i="2"/>
  <c r="J383" i="2"/>
  <c r="J189" i="2"/>
  <c r="J127" i="2"/>
  <c r="J135" i="2"/>
  <c r="J263" i="2"/>
  <c r="J69" i="2"/>
  <c r="J96" i="2"/>
  <c r="J111" i="2"/>
  <c r="J167" i="2"/>
  <c r="J367" i="2"/>
  <c r="J303" i="2"/>
  <c r="J372" i="2"/>
  <c r="J394" i="2"/>
  <c r="J380" i="2"/>
  <c r="J379" i="2" s="1"/>
  <c r="J387" i="2"/>
  <c r="J397" i="2"/>
  <c r="J181" i="2"/>
  <c r="J203" i="2"/>
  <c r="J57" i="2"/>
  <c r="J140" i="2"/>
  <c r="J214" i="2"/>
  <c r="J269" i="2"/>
  <c r="J330" i="2"/>
  <c r="J349" i="2"/>
  <c r="J362" i="2"/>
  <c r="J294" i="2"/>
  <c r="J356" i="2"/>
  <c r="J266" i="2"/>
  <c r="J288" i="2"/>
  <c r="J291" i="2"/>
  <c r="J327" i="2"/>
  <c r="J240" i="2"/>
  <c r="L436" i="1" l="1"/>
  <c r="L437" i="1" s="1"/>
  <c r="L438" i="1"/>
  <c r="K437" i="1"/>
  <c r="J256" i="2"/>
  <c r="M249" i="2"/>
  <c r="J208" i="2"/>
  <c r="J95" i="2"/>
  <c r="J144" i="2"/>
  <c r="J438" i="1"/>
  <c r="J8" i="2"/>
  <c r="S438" i="1"/>
  <c r="J245" i="2"/>
  <c r="J155" i="2"/>
  <c r="J61" i="2"/>
  <c r="J355" i="2"/>
  <c r="J139" i="2"/>
  <c r="J202" i="2"/>
  <c r="J251" i="2"/>
  <c r="J234" i="2"/>
  <c r="J72" i="2"/>
  <c r="J371" i="2"/>
  <c r="J134" i="2"/>
  <c r="J80" i="2"/>
  <c r="J348" i="2"/>
  <c r="J318" i="2"/>
  <c r="J343" i="2"/>
  <c r="J90" i="2"/>
  <c r="J121" i="2"/>
  <c r="J239" i="2"/>
  <c r="J393" i="2"/>
  <c r="J126" i="2"/>
  <c r="J166" i="2"/>
  <c r="J164" i="2" s="1"/>
  <c r="J326" i="2"/>
  <c r="J361" i="2"/>
  <c r="J227" i="2"/>
  <c r="J436" i="1" l="1"/>
  <c r="J437" i="1" s="1"/>
  <c r="J244" i="2"/>
  <c r="J243" i="2"/>
  <c r="J60" i="2"/>
  <c r="J154" i="2"/>
  <c r="J143" i="2"/>
  <c r="J342" i="2"/>
  <c r="J238" i="2"/>
  <c r="J378" i="2"/>
  <c r="J207" i="2"/>
  <c r="J89" i="2"/>
  <c r="J7" i="2"/>
  <c r="J347" i="2"/>
  <c r="J133" i="2"/>
  <c r="J255" i="2"/>
  <c r="J138" i="2"/>
  <c r="J354" i="2"/>
  <c r="J360" i="2"/>
  <c r="J165" i="2"/>
  <c r="J125" i="2"/>
  <c r="J94" i="2"/>
  <c r="J370" i="2"/>
  <c r="J233" i="2"/>
  <c r="J120" i="2"/>
  <c r="J200" i="2"/>
  <c r="J201" i="2"/>
  <c r="J250" i="2"/>
  <c r="J325" i="2"/>
  <c r="J249" i="2" l="1"/>
  <c r="J359" i="2"/>
  <c r="J206" i="2"/>
  <c r="J232" i="2"/>
  <c r="T160" i="1" l="1"/>
  <c r="T147" i="2" s="1"/>
  <c r="T146" i="2" s="1"/>
  <c r="T145" i="2" s="1"/>
  <c r="T163" i="1"/>
  <c r="T150" i="2" s="1"/>
  <c r="T149" i="2" s="1"/>
  <c r="T148" i="2" s="1"/>
  <c r="S172" i="1"/>
  <c r="S158" i="2" s="1"/>
  <c r="S157" i="2" s="1"/>
  <c r="S156" i="2" s="1"/>
  <c r="S155" i="2" s="1"/>
  <c r="S154" i="2" s="1"/>
  <c r="T144" i="2" l="1"/>
  <c r="T143" i="2" s="1"/>
  <c r="K158" i="2"/>
  <c r="K157" i="2" s="1"/>
  <c r="K156" i="2" s="1"/>
  <c r="K155" i="2" s="1"/>
  <c r="K154" i="2" s="1"/>
  <c r="L150" i="2"/>
  <c r="L149" i="2" s="1"/>
  <c r="L148" i="2" s="1"/>
  <c r="L147" i="2"/>
  <c r="L146" i="2" s="1"/>
  <c r="L145" i="2" s="1"/>
  <c r="L144" i="2" l="1"/>
  <c r="L143" i="2" s="1"/>
  <c r="T159" i="1" l="1"/>
  <c r="T162" i="1"/>
  <c r="S171" i="1"/>
  <c r="S159" i="1" l="1"/>
  <c r="S161" i="1"/>
  <c r="S162" i="1"/>
  <c r="T170" i="1"/>
  <c r="T171" i="1"/>
  <c r="U159" i="1"/>
  <c r="U170" i="1"/>
  <c r="U171" i="1"/>
  <c r="U161" i="1"/>
  <c r="U162" i="1"/>
  <c r="T161" i="1"/>
  <c r="T26" i="1"/>
  <c r="T41" i="2" s="1"/>
  <c r="T40" i="2" s="1"/>
  <c r="T39" i="2" s="1"/>
  <c r="U434" i="1"/>
  <c r="U402" i="2" s="1"/>
  <c r="U401" i="2" s="1"/>
  <c r="U400" i="2" s="1"/>
  <c r="U393" i="2" s="1"/>
  <c r="U378" i="2" s="1"/>
  <c r="T431" i="1"/>
  <c r="T399" i="2" s="1"/>
  <c r="T398" i="2" s="1"/>
  <c r="T397" i="2" s="1"/>
  <c r="T428" i="1"/>
  <c r="T396" i="2" s="1"/>
  <c r="T395" i="2" s="1"/>
  <c r="T394" i="2" s="1"/>
  <c r="T422" i="1"/>
  <c r="T392" i="2" s="1"/>
  <c r="T391" i="2" s="1"/>
  <c r="U421" i="1"/>
  <c r="S421" i="1"/>
  <c r="T420" i="1"/>
  <c r="T390" i="2" s="1"/>
  <c r="T389" i="2" s="1"/>
  <c r="U419" i="1"/>
  <c r="S419" i="1"/>
  <c r="T414" i="1"/>
  <c r="T377" i="2" s="1"/>
  <c r="T376" i="2" s="1"/>
  <c r="T375" i="2" s="1"/>
  <c r="S410" i="1"/>
  <c r="S374" i="2" s="1"/>
  <c r="S373" i="2" s="1"/>
  <c r="S372" i="2" s="1"/>
  <c r="T405" i="1"/>
  <c r="T386" i="2" s="1"/>
  <c r="T385" i="2" s="1"/>
  <c r="T384" i="2" s="1"/>
  <c r="T383" i="2" s="1"/>
  <c r="U401" i="1"/>
  <c r="U369" i="2" s="1"/>
  <c r="U368" i="2" s="1"/>
  <c r="U367" i="2" s="1"/>
  <c r="U361" i="2" s="1"/>
  <c r="U360" i="2" s="1"/>
  <c r="U359" i="2" s="1"/>
  <c r="T398" i="1"/>
  <c r="T366" i="2" s="1"/>
  <c r="T365" i="2" s="1"/>
  <c r="U397" i="1"/>
  <c r="S397" i="1"/>
  <c r="T396" i="1"/>
  <c r="T364" i="2" s="1"/>
  <c r="T363" i="2" s="1"/>
  <c r="U395" i="1"/>
  <c r="S390" i="1"/>
  <c r="S337" i="2" s="1"/>
  <c r="S336" i="2" s="1"/>
  <c r="S335" i="2" s="1"/>
  <c r="S387" i="1"/>
  <c r="S334" i="2" s="1"/>
  <c r="S333" i="2" s="1"/>
  <c r="U386" i="1"/>
  <c r="T386" i="1"/>
  <c r="S385" i="1"/>
  <c r="S332" i="2" s="1"/>
  <c r="S331" i="2" s="1"/>
  <c r="U384" i="1"/>
  <c r="T384" i="1"/>
  <c r="S381" i="1"/>
  <c r="S346" i="2" s="1"/>
  <c r="S345" i="2" s="1"/>
  <c r="S344" i="2" s="1"/>
  <c r="S343" i="2" s="1"/>
  <c r="S342" i="2" s="1"/>
  <c r="S378" i="1"/>
  <c r="S341" i="2" s="1"/>
  <c r="S377" i="1"/>
  <c r="S340" i="2" s="1"/>
  <c r="S371" i="1"/>
  <c r="S265" i="2" s="1"/>
  <c r="S264" i="2" s="1"/>
  <c r="S263" i="2" s="1"/>
  <c r="S366" i="1"/>
  <c r="S324" i="2" s="1"/>
  <c r="S323" i="2" s="1"/>
  <c r="U365" i="1"/>
  <c r="T363" i="1"/>
  <c r="T284" i="2" s="1"/>
  <c r="T283" i="2" s="1"/>
  <c r="U362" i="1"/>
  <c r="S362" i="1"/>
  <c r="T361" i="1"/>
  <c r="T282" i="2" s="1"/>
  <c r="T281" i="2" s="1"/>
  <c r="U360" i="1"/>
  <c r="S360" i="1"/>
  <c r="T359" i="1"/>
  <c r="T280" i="2" s="1"/>
  <c r="T279" i="2" s="1"/>
  <c r="U358" i="1"/>
  <c r="T356" i="1"/>
  <c r="T254" i="2" s="1"/>
  <c r="T253" i="2" s="1"/>
  <c r="T252" i="2" s="1"/>
  <c r="T251" i="2" s="1"/>
  <c r="T250" i="2" s="1"/>
  <c r="T352" i="1"/>
  <c r="T353" i="2" s="1"/>
  <c r="T352" i="2" s="1"/>
  <c r="U351" i="1"/>
  <c r="S351" i="1"/>
  <c r="T350" i="1"/>
  <c r="T351" i="2" s="1"/>
  <c r="T350" i="2" s="1"/>
  <c r="U349" i="1"/>
  <c r="S346" i="1"/>
  <c r="U339" i="1"/>
  <c r="T339" i="1"/>
  <c r="S339" i="1"/>
  <c r="U338" i="1"/>
  <c r="T338" i="1"/>
  <c r="S338" i="1"/>
  <c r="T334" i="1"/>
  <c r="T331" i="1"/>
  <c r="T277" i="2" s="1"/>
  <c r="T276" i="2" s="1"/>
  <c r="T275" i="2" s="1"/>
  <c r="U326" i="1"/>
  <c r="T326" i="1"/>
  <c r="S326" i="1"/>
  <c r="U325" i="1"/>
  <c r="T325" i="1"/>
  <c r="S325" i="1"/>
  <c r="S324" i="1"/>
  <c r="U320" i="1"/>
  <c r="T320" i="1"/>
  <c r="S320" i="1"/>
  <c r="U319" i="1"/>
  <c r="T319" i="1"/>
  <c r="U317" i="1"/>
  <c r="T317" i="1"/>
  <c r="U316" i="1"/>
  <c r="T316" i="1"/>
  <c r="U314" i="1"/>
  <c r="T314" i="1"/>
  <c r="U313" i="1"/>
  <c r="T313" i="1"/>
  <c r="U311" i="1"/>
  <c r="T311" i="1"/>
  <c r="U310" i="1"/>
  <c r="T310" i="1"/>
  <c r="U305" i="1"/>
  <c r="U304" i="1"/>
  <c r="T300" i="1"/>
  <c r="T297" i="1"/>
  <c r="T294" i="1"/>
  <c r="T274" i="2" s="1"/>
  <c r="T273" i="2" s="1"/>
  <c r="T272" i="2" s="1"/>
  <c r="S291" i="1"/>
  <c r="S268" i="2" s="1"/>
  <c r="S267" i="2" s="1"/>
  <c r="S266" i="2" s="1"/>
  <c r="S288" i="1"/>
  <c r="S259" i="2" s="1"/>
  <c r="S258" i="2" s="1"/>
  <c r="S257" i="2" s="1"/>
  <c r="S284" i="1"/>
  <c r="U280" i="1"/>
  <c r="T280" i="1"/>
  <c r="T278" i="1"/>
  <c r="T275" i="1"/>
  <c r="T272" i="1"/>
  <c r="T269" i="1"/>
  <c r="T271" i="2" s="1"/>
  <c r="T270" i="2" s="1"/>
  <c r="T269" i="2" s="1"/>
  <c r="S266" i="1"/>
  <c r="S262" i="2" s="1"/>
  <c r="S261" i="2" s="1"/>
  <c r="S260" i="2" s="1"/>
  <c r="U257" i="1"/>
  <c r="U226" i="2" s="1"/>
  <c r="U225" i="2" s="1"/>
  <c r="T256" i="1"/>
  <c r="S256" i="1"/>
  <c r="U255" i="1"/>
  <c r="U224" i="2" s="1"/>
  <c r="U223" i="2" s="1"/>
  <c r="T254" i="1"/>
  <c r="S254" i="1"/>
  <c r="T249" i="1"/>
  <c r="T221" i="2" s="1"/>
  <c r="T220" i="2" s="1"/>
  <c r="T219" i="2" s="1"/>
  <c r="T246" i="1"/>
  <c r="T218" i="2" s="1"/>
  <c r="T217" i="2" s="1"/>
  <c r="U245" i="1"/>
  <c r="S245" i="1"/>
  <c r="T244" i="1"/>
  <c r="T216" i="2" s="1"/>
  <c r="T215" i="2" s="1"/>
  <c r="U243" i="1"/>
  <c r="S243" i="1"/>
  <c r="T241" i="1"/>
  <c r="T213" i="2" s="1"/>
  <c r="T212" i="2" s="1"/>
  <c r="U240" i="1"/>
  <c r="S240" i="1"/>
  <c r="T239" i="1"/>
  <c r="T211" i="2" s="1"/>
  <c r="T210" i="2" s="1"/>
  <c r="S238" i="1"/>
  <c r="T234" i="1"/>
  <c r="S231" i="1"/>
  <c r="U230" i="1"/>
  <c r="T230" i="1"/>
  <c r="S229" i="1"/>
  <c r="U228" i="1"/>
  <c r="S222" i="1"/>
  <c r="S242" i="2" s="1"/>
  <c r="S241" i="2" s="1"/>
  <c r="S240" i="2" s="1"/>
  <c r="T218" i="1"/>
  <c r="T214" i="1"/>
  <c r="T237" i="2" s="1"/>
  <c r="T236" i="2" s="1"/>
  <c r="T235" i="2" s="1"/>
  <c r="T234" i="2" s="1"/>
  <c r="T233" i="2" s="1"/>
  <c r="T232" i="2" s="1"/>
  <c r="U213" i="1"/>
  <c r="S213" i="1"/>
  <c r="T209" i="1"/>
  <c r="T205" i="2" s="1"/>
  <c r="T204" i="2" s="1"/>
  <c r="T203" i="2" s="1"/>
  <c r="T202" i="2" s="1"/>
  <c r="U201" i="1"/>
  <c r="T201" i="1"/>
  <c r="S201" i="1"/>
  <c r="U200" i="1"/>
  <c r="T200" i="1"/>
  <c r="S200" i="1"/>
  <c r="T198" i="1"/>
  <c r="S198" i="1"/>
  <c r="U196" i="1"/>
  <c r="U188" i="2" s="1"/>
  <c r="U187" i="2" s="1"/>
  <c r="T195" i="1"/>
  <c r="S195" i="1"/>
  <c r="U194" i="1"/>
  <c r="U186" i="2" s="1"/>
  <c r="U185" i="2" s="1"/>
  <c r="T193" i="1"/>
  <c r="T191" i="1"/>
  <c r="T183" i="2" s="1"/>
  <c r="T182" i="2" s="1"/>
  <c r="T181" i="2" s="1"/>
  <c r="T188" i="1"/>
  <c r="T180" i="2" s="1"/>
  <c r="T179" i="2" s="1"/>
  <c r="U187" i="1"/>
  <c r="S187" i="1"/>
  <c r="T186" i="1"/>
  <c r="T178" i="2" s="1"/>
  <c r="T177" i="2" s="1"/>
  <c r="U185" i="1"/>
  <c r="S185" i="1"/>
  <c r="T183" i="1"/>
  <c r="T175" i="2" s="1"/>
  <c r="T174" i="2" s="1"/>
  <c r="T173" i="2" s="1"/>
  <c r="T180" i="1"/>
  <c r="T172" i="2" s="1"/>
  <c r="T171" i="2" s="1"/>
  <c r="T170" i="2" s="1"/>
  <c r="S177" i="1"/>
  <c r="S169" i="2" s="1"/>
  <c r="S168" i="2" s="1"/>
  <c r="S167" i="2" s="1"/>
  <c r="S166" i="2" s="1"/>
  <c r="S148" i="1"/>
  <c r="S94" i="2" s="1"/>
  <c r="M160" i="2"/>
  <c r="M159" i="2" s="1"/>
  <c r="L160" i="2"/>
  <c r="L159" i="2" s="1"/>
  <c r="T143" i="1"/>
  <c r="S143" i="1"/>
  <c r="S140" i="1"/>
  <c r="T138" i="1"/>
  <c r="T113" i="2" s="1"/>
  <c r="T112" i="2" s="1"/>
  <c r="T111" i="2" s="1"/>
  <c r="T132" i="1"/>
  <c r="T101" i="2" s="1"/>
  <c r="T100" i="2" s="1"/>
  <c r="T99" i="2" s="1"/>
  <c r="T129" i="1"/>
  <c r="T98" i="2" s="1"/>
  <c r="T97" i="2" s="1"/>
  <c r="T96" i="2" s="1"/>
  <c r="T125" i="1"/>
  <c r="T116" i="2" s="1"/>
  <c r="T115" i="2" s="1"/>
  <c r="T114" i="2" s="1"/>
  <c r="T122" i="1"/>
  <c r="T110" i="2" s="1"/>
  <c r="T109" i="2" s="1"/>
  <c r="T108" i="2" s="1"/>
  <c r="S108" i="1"/>
  <c r="S20" i="2" s="1"/>
  <c r="S19" i="2" s="1"/>
  <c r="U107" i="1"/>
  <c r="T107" i="1"/>
  <c r="S106" i="1"/>
  <c r="S18" i="2" s="1"/>
  <c r="S17" i="2" s="1"/>
  <c r="T102" i="1"/>
  <c r="T137" i="2" s="1"/>
  <c r="T136" i="2" s="1"/>
  <c r="T135" i="2" s="1"/>
  <c r="T134" i="2" s="1"/>
  <c r="T133" i="2" s="1"/>
  <c r="T98" i="1"/>
  <c r="T132" i="2" s="1"/>
  <c r="T131" i="2" s="1"/>
  <c r="T130" i="2" s="1"/>
  <c r="T95" i="1"/>
  <c r="T129" i="2" s="1"/>
  <c r="T128" i="2" s="1"/>
  <c r="T127" i="2" s="1"/>
  <c r="S91" i="1"/>
  <c r="S93" i="2" s="1"/>
  <c r="S92" i="2" s="1"/>
  <c r="S91" i="2" s="1"/>
  <c r="S90" i="2" s="1"/>
  <c r="S89" i="2" s="1"/>
  <c r="T86" i="1"/>
  <c r="T71" i="2" s="1"/>
  <c r="T70" i="2" s="1"/>
  <c r="T69" i="2" s="1"/>
  <c r="T83" i="1"/>
  <c r="T68" i="2" s="1"/>
  <c r="T67" i="2" s="1"/>
  <c r="U82" i="1"/>
  <c r="S82" i="1"/>
  <c r="T81" i="1"/>
  <c r="T66" i="2" s="1"/>
  <c r="T65" i="2" s="1"/>
  <c r="U80" i="1"/>
  <c r="S80" i="1"/>
  <c r="T79" i="1"/>
  <c r="T64" i="2" s="1"/>
  <c r="T63" i="2" s="1"/>
  <c r="U78" i="1"/>
  <c r="S78" i="1"/>
  <c r="S74" i="1"/>
  <c r="S88" i="2" s="1"/>
  <c r="S87" i="2" s="1"/>
  <c r="S82" i="2" s="1"/>
  <c r="S81" i="2" s="1"/>
  <c r="S80" i="2" s="1"/>
  <c r="U73" i="1"/>
  <c r="T73" i="1"/>
  <c r="U72" i="1"/>
  <c r="U86" i="2" s="1"/>
  <c r="U85" i="2" s="1"/>
  <c r="T71" i="1"/>
  <c r="S71" i="1"/>
  <c r="U70" i="1"/>
  <c r="U84" i="2" s="1"/>
  <c r="U83" i="2" s="1"/>
  <c r="T69" i="1"/>
  <c r="S69" i="1"/>
  <c r="T62" i="1"/>
  <c r="T76" i="2" s="1"/>
  <c r="T75" i="2" s="1"/>
  <c r="T74" i="2" s="1"/>
  <c r="T73" i="2" s="1"/>
  <c r="T72" i="2" s="1"/>
  <c r="T59" i="1"/>
  <c r="T53" i="2" s="1"/>
  <c r="T52" i="2" s="1"/>
  <c r="T51" i="2" s="1"/>
  <c r="T53" i="1"/>
  <c r="T50" i="1"/>
  <c r="T44" i="2" s="1"/>
  <c r="T43" i="2" s="1"/>
  <c r="T42" i="2" s="1"/>
  <c r="S47" i="1"/>
  <c r="S23" i="2" s="1"/>
  <c r="S22" i="2" s="1"/>
  <c r="S21" i="2" s="1"/>
  <c r="S44" i="1"/>
  <c r="S15" i="2" s="1"/>
  <c r="S14" i="2" s="1"/>
  <c r="U43" i="1"/>
  <c r="T43" i="1"/>
  <c r="S42" i="1"/>
  <c r="U41" i="1"/>
  <c r="T41" i="1"/>
  <c r="S40" i="1"/>
  <c r="U39" i="1"/>
  <c r="T39" i="1"/>
  <c r="S36" i="1"/>
  <c r="S124" i="2" s="1"/>
  <c r="S123" i="2" s="1"/>
  <c r="S122" i="2" s="1"/>
  <c r="S121" i="2" s="1"/>
  <c r="S120" i="2" s="1"/>
  <c r="U32" i="1"/>
  <c r="U59" i="2" s="1"/>
  <c r="U58" i="2" s="1"/>
  <c r="U57" i="2" s="1"/>
  <c r="T29" i="1"/>
  <c r="T50" i="2" s="1"/>
  <c r="T49" i="2" s="1"/>
  <c r="T48" i="2" s="1"/>
  <c r="T23" i="1"/>
  <c r="T38" i="2" s="1"/>
  <c r="T37" i="2" s="1"/>
  <c r="T36" i="2" s="1"/>
  <c r="T20" i="1"/>
  <c r="T35" i="2" s="1"/>
  <c r="T34" i="2" s="1"/>
  <c r="U19" i="1"/>
  <c r="S19" i="1"/>
  <c r="T16" i="1"/>
  <c r="T31" i="2" s="1"/>
  <c r="T30" i="2" s="1"/>
  <c r="U15" i="1"/>
  <c r="S15" i="1"/>
  <c r="T14" i="1"/>
  <c r="T29" i="2" s="1"/>
  <c r="T28" i="2" s="1"/>
  <c r="T11" i="1"/>
  <c r="T26" i="2" s="1"/>
  <c r="T25" i="2" s="1"/>
  <c r="T24" i="2" s="1"/>
  <c r="T209" i="2" l="1"/>
  <c r="T126" i="2"/>
  <c r="T125" i="2" s="1"/>
  <c r="S256" i="2"/>
  <c r="S255" i="2" s="1"/>
  <c r="T278" i="2"/>
  <c r="U8" i="2"/>
  <c r="U7" i="2" s="1"/>
  <c r="T95" i="2"/>
  <c r="T94" i="2" s="1"/>
  <c r="S16" i="2"/>
  <c r="T176" i="2"/>
  <c r="T166" i="2" s="1"/>
  <c r="T165" i="2" s="1"/>
  <c r="T62" i="2"/>
  <c r="T61" i="2" s="1"/>
  <c r="T60" i="2" s="1"/>
  <c r="U222" i="2"/>
  <c r="T362" i="2"/>
  <c r="T361" i="2" s="1"/>
  <c r="T360" i="2" s="1"/>
  <c r="T27" i="2"/>
  <c r="U82" i="2"/>
  <c r="U81" i="2" s="1"/>
  <c r="U80" i="2" s="1"/>
  <c r="S239" i="2"/>
  <c r="S238" i="2" s="1"/>
  <c r="S232" i="2" s="1"/>
  <c r="T371" i="2"/>
  <c r="T370" i="2" s="1"/>
  <c r="S371" i="2"/>
  <c r="S370" i="2" s="1"/>
  <c r="S359" i="2" s="1"/>
  <c r="S330" i="2"/>
  <c r="U184" i="2"/>
  <c r="T349" i="2"/>
  <c r="T348" i="2" s="1"/>
  <c r="T347" i="2" s="1"/>
  <c r="T393" i="2"/>
  <c r="T388" i="2"/>
  <c r="T387" i="2" s="1"/>
  <c r="T214" i="2"/>
  <c r="S13" i="2"/>
  <c r="S12" i="2" s="1"/>
  <c r="S11" i="2"/>
  <c r="S10" i="2" s="1"/>
  <c r="T382" i="2"/>
  <c r="T381" i="2" s="1"/>
  <c r="T380" i="2" s="1"/>
  <c r="T379" i="2" s="1"/>
  <c r="S164" i="2"/>
  <c r="S165" i="2"/>
  <c r="T200" i="2"/>
  <c r="T201" i="2"/>
  <c r="T287" i="2"/>
  <c r="T286" i="2" s="1"/>
  <c r="T285" i="2" s="1"/>
  <c r="T290" i="2"/>
  <c r="T289" i="2" s="1"/>
  <c r="T288" i="2" s="1"/>
  <c r="S322" i="2"/>
  <c r="S321" i="2" s="1"/>
  <c r="S320" i="2" s="1"/>
  <c r="S319" i="2" s="1"/>
  <c r="S318" i="2" s="1"/>
  <c r="S339" i="2"/>
  <c r="S338" i="2" s="1"/>
  <c r="T279" i="1"/>
  <c r="J160" i="2"/>
  <c r="J159" i="2" s="1"/>
  <c r="J6" i="2" s="1"/>
  <c r="T158" i="1"/>
  <c r="U158" i="1"/>
  <c r="S158" i="1"/>
  <c r="T303" i="1"/>
  <c r="T293" i="2" s="1"/>
  <c r="T292" i="2" s="1"/>
  <c r="T291" i="2" s="1"/>
  <c r="L293" i="2"/>
  <c r="L292" i="2" s="1"/>
  <c r="L291" i="2" s="1"/>
  <c r="S319" i="1"/>
  <c r="S13" i="1"/>
  <c r="U13" i="1"/>
  <c r="U212" i="1"/>
  <c r="U279" i="1"/>
  <c r="S65" i="1"/>
  <c r="S79" i="2" s="1"/>
  <c r="S78" i="2" s="1"/>
  <c r="S77" i="2" s="1"/>
  <c r="S73" i="2" s="1"/>
  <c r="S72" i="2" s="1"/>
  <c r="K79" i="2"/>
  <c r="K78" i="2" s="1"/>
  <c r="K77" i="2" s="1"/>
  <c r="K73" i="2" s="1"/>
  <c r="K72" i="2" s="1"/>
  <c r="S328" i="2"/>
  <c r="S327" i="2" s="1"/>
  <c r="K329" i="2"/>
  <c r="K328" i="2" s="1"/>
  <c r="K327" i="2" s="1"/>
  <c r="U364" i="1"/>
  <c r="S212" i="1"/>
  <c r="T142" i="1"/>
  <c r="S142" i="1"/>
  <c r="T10" i="1"/>
  <c r="T139" i="1"/>
  <c r="T140" i="1"/>
  <c r="U149" i="1"/>
  <c r="U150" i="1"/>
  <c r="S197" i="1"/>
  <c r="U208" i="1"/>
  <c r="U217" i="1"/>
  <c r="U220" i="1"/>
  <c r="U221" i="1"/>
  <c r="T223" i="1"/>
  <c r="T224" i="1"/>
  <c r="U232" i="1"/>
  <c r="U233" i="1"/>
  <c r="U238" i="1"/>
  <c r="U247" i="1"/>
  <c r="U248" i="1"/>
  <c r="T258" i="1"/>
  <c r="T259" i="1"/>
  <c r="U264" i="1"/>
  <c r="U265" i="1"/>
  <c r="U267" i="1"/>
  <c r="U268" i="1"/>
  <c r="U270" i="1"/>
  <c r="U271" i="1"/>
  <c r="U273" i="1"/>
  <c r="U274" i="1"/>
  <c r="U276" i="1"/>
  <c r="U277" i="1"/>
  <c r="T304" i="1"/>
  <c r="T305" i="1"/>
  <c r="S330" i="1"/>
  <c r="S332" i="1"/>
  <c r="S333" i="1"/>
  <c r="T344" i="1"/>
  <c r="T345" i="1"/>
  <c r="S349" i="1"/>
  <c r="S354" i="1"/>
  <c r="S355" i="1"/>
  <c r="S357" i="1"/>
  <c r="S358" i="1"/>
  <c r="U379" i="1"/>
  <c r="U380" i="1"/>
  <c r="U388" i="1"/>
  <c r="U389" i="1"/>
  <c r="T399" i="1"/>
  <c r="T400" i="1"/>
  <c r="U404" i="1"/>
  <c r="U409" i="1"/>
  <c r="U413" i="1"/>
  <c r="U426" i="1"/>
  <c r="U427" i="1"/>
  <c r="U429" i="1"/>
  <c r="U430" i="1"/>
  <c r="T432" i="1"/>
  <c r="T433" i="1"/>
  <c r="S21" i="1"/>
  <c r="S22" i="1"/>
  <c r="S27" i="1"/>
  <c r="S28" i="1"/>
  <c r="S30" i="1"/>
  <c r="S31" i="1"/>
  <c r="T35" i="1"/>
  <c r="T46" i="1"/>
  <c r="S48" i="1"/>
  <c r="S49" i="1"/>
  <c r="S51" i="1"/>
  <c r="S52" i="1"/>
  <c r="S57" i="1"/>
  <c r="S58" i="1"/>
  <c r="S60" i="1"/>
  <c r="S61" i="1"/>
  <c r="T63" i="1"/>
  <c r="T64" i="1"/>
  <c r="S84" i="1"/>
  <c r="S85" i="1"/>
  <c r="T90" i="1"/>
  <c r="S93" i="1"/>
  <c r="S94" i="1"/>
  <c r="S96" i="1"/>
  <c r="S97" i="1"/>
  <c r="S101" i="1"/>
  <c r="T105" i="1"/>
  <c r="S121" i="1"/>
  <c r="S123" i="1"/>
  <c r="S124" i="1"/>
  <c r="S128" i="1"/>
  <c r="S130" i="1"/>
  <c r="S131" i="1"/>
  <c r="S137" i="1"/>
  <c r="S139" i="1"/>
  <c r="U139" i="1"/>
  <c r="U140" i="1"/>
  <c r="T146" i="1"/>
  <c r="T147" i="1"/>
  <c r="T159" i="2" s="1"/>
  <c r="T175" i="1"/>
  <c r="T176" i="1"/>
  <c r="S178" i="1"/>
  <c r="S179" i="1"/>
  <c r="S181" i="1"/>
  <c r="S182" i="1"/>
  <c r="S190" i="1"/>
  <c r="S192" i="1"/>
  <c r="S193" i="1"/>
  <c r="T197" i="1"/>
  <c r="U197" i="1"/>
  <c r="U198" i="1"/>
  <c r="U223" i="1"/>
  <c r="U224" i="1"/>
  <c r="U258" i="1"/>
  <c r="U259" i="1"/>
  <c r="S310" i="1"/>
  <c r="S311" i="1"/>
  <c r="T322" i="1"/>
  <c r="T323" i="1"/>
  <c r="U330" i="1"/>
  <c r="U332" i="1"/>
  <c r="U333" i="1"/>
  <c r="U344" i="1"/>
  <c r="U345" i="1"/>
  <c r="U354" i="1"/>
  <c r="U355" i="1"/>
  <c r="S364" i="1"/>
  <c r="S365" i="1"/>
  <c r="S24" i="1"/>
  <c r="S25" i="1"/>
  <c r="U27" i="1"/>
  <c r="U28" i="1"/>
  <c r="U46" i="1"/>
  <c r="U48" i="1"/>
  <c r="U49" i="1"/>
  <c r="U51" i="1"/>
  <c r="U52" i="1"/>
  <c r="U57" i="1"/>
  <c r="U58" i="1"/>
  <c r="U60" i="1"/>
  <c r="U61" i="1"/>
  <c r="U63" i="1"/>
  <c r="U64" i="1"/>
  <c r="U84" i="1"/>
  <c r="U85" i="1"/>
  <c r="U90" i="1"/>
  <c r="U93" i="1"/>
  <c r="U94" i="1"/>
  <c r="U96" i="1"/>
  <c r="U97" i="1"/>
  <c r="U101" i="1"/>
  <c r="U105" i="1"/>
  <c r="U121" i="1"/>
  <c r="U123" i="1"/>
  <c r="U124" i="1"/>
  <c r="U128" i="1"/>
  <c r="U130" i="1"/>
  <c r="U131" i="1"/>
  <c r="U137" i="1"/>
  <c r="U146" i="1"/>
  <c r="U147" i="1"/>
  <c r="U159" i="2" s="1"/>
  <c r="S149" i="1"/>
  <c r="S150" i="1"/>
  <c r="U175" i="1"/>
  <c r="U176" i="1"/>
  <c r="U178" i="1"/>
  <c r="U179" i="1"/>
  <c r="U181" i="1"/>
  <c r="U182" i="1"/>
  <c r="U190" i="1"/>
  <c r="S211" i="1"/>
  <c r="S279" i="1"/>
  <c r="S280" i="1"/>
  <c r="T282" i="1"/>
  <c r="T283" i="1"/>
  <c r="T286" i="1"/>
  <c r="T287" i="1"/>
  <c r="T289" i="1"/>
  <c r="T290" i="1"/>
  <c r="S292" i="1"/>
  <c r="S293" i="1"/>
  <c r="S295" i="1"/>
  <c r="S296" i="1"/>
  <c r="S298" i="1"/>
  <c r="S299" i="1"/>
  <c r="S301" i="1"/>
  <c r="S302" i="1"/>
  <c r="S316" i="1"/>
  <c r="S317" i="1"/>
  <c r="U322" i="1"/>
  <c r="U323" i="1"/>
  <c r="T364" i="1"/>
  <c r="T365" i="1"/>
  <c r="T370" i="1"/>
  <c r="T375" i="1"/>
  <c r="T376" i="1"/>
  <c r="T24" i="1"/>
  <c r="T25" i="1"/>
  <c r="U21" i="1"/>
  <c r="U22" i="1"/>
  <c r="T30" i="1"/>
  <c r="T31" i="1"/>
  <c r="U35" i="1"/>
  <c r="U142" i="1"/>
  <c r="U143" i="1"/>
  <c r="T149" i="1"/>
  <c r="T150" i="1"/>
  <c r="S208" i="1"/>
  <c r="S217" i="1"/>
  <c r="T220" i="1"/>
  <c r="T221" i="1"/>
  <c r="S223" i="1"/>
  <c r="S224" i="1"/>
  <c r="T227" i="1"/>
  <c r="T228" i="1"/>
  <c r="S232" i="1"/>
  <c r="S233" i="1"/>
  <c r="S247" i="1"/>
  <c r="S248" i="1"/>
  <c r="S258" i="1"/>
  <c r="S259" i="1"/>
  <c r="T264" i="1"/>
  <c r="T265" i="1"/>
  <c r="S267" i="1"/>
  <c r="S268" i="1"/>
  <c r="S270" i="1"/>
  <c r="S271" i="1"/>
  <c r="S273" i="1"/>
  <c r="S274" i="1"/>
  <c r="S276" i="1"/>
  <c r="S277" i="1"/>
  <c r="U282" i="1"/>
  <c r="U283" i="1"/>
  <c r="U286" i="1"/>
  <c r="U287" i="1"/>
  <c r="U289" i="1"/>
  <c r="U290" i="1"/>
  <c r="U292" i="1"/>
  <c r="U293" i="1"/>
  <c r="U295" i="1"/>
  <c r="U296" i="1"/>
  <c r="U298" i="1"/>
  <c r="U299" i="1"/>
  <c r="U301" i="1"/>
  <c r="U302" i="1"/>
  <c r="S304" i="1"/>
  <c r="S305" i="1"/>
  <c r="S313" i="1"/>
  <c r="S314" i="1"/>
  <c r="U370" i="1"/>
  <c r="U375" i="1"/>
  <c r="U376" i="1"/>
  <c r="T379" i="1"/>
  <c r="T380" i="1"/>
  <c r="T388" i="1"/>
  <c r="T389" i="1"/>
  <c r="S394" i="1"/>
  <c r="S395" i="1"/>
  <c r="S399" i="1"/>
  <c r="S400" i="1"/>
  <c r="S404" i="1"/>
  <c r="T409" i="1"/>
  <c r="S413" i="1"/>
  <c r="S426" i="1"/>
  <c r="S427" i="1"/>
  <c r="S429" i="1"/>
  <c r="S430" i="1"/>
  <c r="S432" i="1"/>
  <c r="S433" i="1"/>
  <c r="U24" i="1"/>
  <c r="U25" i="1"/>
  <c r="S170" i="1"/>
  <c r="U156" i="1"/>
  <c r="L50" i="2"/>
  <c r="L49" i="2" s="1"/>
  <c r="L48" i="2" s="1"/>
  <c r="M59" i="2"/>
  <c r="M58" i="2" s="1"/>
  <c r="M57" i="2" s="1"/>
  <c r="M8" i="2" s="1"/>
  <c r="K124" i="2"/>
  <c r="K123" i="2" s="1"/>
  <c r="K122" i="2" s="1"/>
  <c r="K121" i="2" s="1"/>
  <c r="K120" i="2" s="1"/>
  <c r="K11" i="2"/>
  <c r="K10" i="2" s="1"/>
  <c r="K13" i="2"/>
  <c r="K12" i="2" s="1"/>
  <c r="K15" i="2"/>
  <c r="K14" i="2" s="1"/>
  <c r="K23" i="2"/>
  <c r="K22" i="2" s="1"/>
  <c r="K21" i="2" s="1"/>
  <c r="L98" i="2"/>
  <c r="L97" i="2" s="1"/>
  <c r="L96" i="2" s="1"/>
  <c r="L175" i="2"/>
  <c r="L174" i="2" s="1"/>
  <c r="L173" i="2" s="1"/>
  <c r="L178" i="2"/>
  <c r="L177" i="2" s="1"/>
  <c r="L180" i="2"/>
  <c r="L179" i="2" s="1"/>
  <c r="L221" i="2"/>
  <c r="L220" i="2" s="1"/>
  <c r="L219" i="2" s="1"/>
  <c r="M224" i="2"/>
  <c r="M223" i="2" s="1"/>
  <c r="M226" i="2"/>
  <c r="M225" i="2" s="1"/>
  <c r="K259" i="2"/>
  <c r="K258" i="2" s="1"/>
  <c r="K257" i="2" s="1"/>
  <c r="K340" i="2"/>
  <c r="L390" i="2"/>
  <c r="L389" i="2" s="1"/>
  <c r="L392" i="2"/>
  <c r="L391" i="2" s="1"/>
  <c r="L396" i="2"/>
  <c r="L395" i="2" s="1"/>
  <c r="L394" i="2" s="1"/>
  <c r="L399" i="2"/>
  <c r="L398" i="2" s="1"/>
  <c r="L397" i="2" s="1"/>
  <c r="M402" i="2"/>
  <c r="M401" i="2" s="1"/>
  <c r="M400" i="2" s="1"/>
  <c r="M393" i="2" s="1"/>
  <c r="M378" i="2" s="1"/>
  <c r="L101" i="2"/>
  <c r="L100" i="2" s="1"/>
  <c r="L99" i="2" s="1"/>
  <c r="L113" i="2"/>
  <c r="L112" i="2" s="1"/>
  <c r="L111" i="2" s="1"/>
  <c r="K95" i="2"/>
  <c r="K169" i="2"/>
  <c r="K168" i="2" s="1"/>
  <c r="K167" i="2" s="1"/>
  <c r="K166" i="2" s="1"/>
  <c r="K164" i="2" s="1"/>
  <c r="L183" i="2"/>
  <c r="L182" i="2" s="1"/>
  <c r="L181" i="2" s="1"/>
  <c r="M186" i="2"/>
  <c r="M185" i="2" s="1"/>
  <c r="M188" i="2"/>
  <c r="M187" i="2" s="1"/>
  <c r="L211" i="2"/>
  <c r="L210" i="2" s="1"/>
  <c r="L213" i="2"/>
  <c r="L212" i="2" s="1"/>
  <c r="L216" i="2"/>
  <c r="L215" i="2" s="1"/>
  <c r="L218" i="2"/>
  <c r="L217" i="2" s="1"/>
  <c r="L274" i="2"/>
  <c r="L273" i="2" s="1"/>
  <c r="L272" i="2" s="1"/>
  <c r="L351" i="2"/>
  <c r="L350" i="2" s="1"/>
  <c r="L353" i="2"/>
  <c r="L352" i="2" s="1"/>
  <c r="K341" i="2"/>
  <c r="L53" i="2"/>
  <c r="L52" i="2" s="1"/>
  <c r="L51" i="2" s="1"/>
  <c r="L76" i="2"/>
  <c r="L75" i="2" s="1"/>
  <c r="L74" i="2" s="1"/>
  <c r="L73" i="2" s="1"/>
  <c r="L72" i="2" s="1"/>
  <c r="K378" i="2"/>
  <c r="M84" i="2"/>
  <c r="M83" i="2" s="1"/>
  <c r="M86" i="2"/>
  <c r="M85" i="2" s="1"/>
  <c r="K88" i="2"/>
  <c r="K87" i="2" s="1"/>
  <c r="K82" i="2" s="1"/>
  <c r="K81" i="2" s="1"/>
  <c r="K80" i="2" s="1"/>
  <c r="L64" i="2"/>
  <c r="L63" i="2" s="1"/>
  <c r="L66" i="2"/>
  <c r="L65" i="2" s="1"/>
  <c r="L68" i="2"/>
  <c r="L67" i="2" s="1"/>
  <c r="L71" i="2"/>
  <c r="L70" i="2" s="1"/>
  <c r="L69" i="2" s="1"/>
  <c r="L129" i="2"/>
  <c r="L128" i="2" s="1"/>
  <c r="L127" i="2" s="1"/>
  <c r="L132" i="2"/>
  <c r="L131" i="2" s="1"/>
  <c r="L130" i="2" s="1"/>
  <c r="L137" i="2"/>
  <c r="L136" i="2" s="1"/>
  <c r="L135" i="2" s="1"/>
  <c r="L134" i="2" s="1"/>
  <c r="L133" i="2" s="1"/>
  <c r="K18" i="2"/>
  <c r="K17" i="2" s="1"/>
  <c r="K20" i="2"/>
  <c r="K19" i="2" s="1"/>
  <c r="L110" i="2"/>
  <c r="L109" i="2" s="1"/>
  <c r="L108" i="2" s="1"/>
  <c r="L116" i="2"/>
  <c r="L115" i="2" s="1"/>
  <c r="L114" i="2" s="1"/>
  <c r="L205" i="2"/>
  <c r="L204" i="2" s="1"/>
  <c r="L203" i="2" s="1"/>
  <c r="L202" i="2" s="1"/>
  <c r="L287" i="2"/>
  <c r="L286" i="2" s="1"/>
  <c r="L285" i="2" s="1"/>
  <c r="L290" i="2"/>
  <c r="L289" i="2" s="1"/>
  <c r="L288" i="2" s="1"/>
  <c r="L254" i="2"/>
  <c r="L253" i="2" s="1"/>
  <c r="L252" i="2" s="1"/>
  <c r="L251" i="2" s="1"/>
  <c r="L250" i="2" s="1"/>
  <c r="L280" i="2"/>
  <c r="L279" i="2" s="1"/>
  <c r="L282" i="2"/>
  <c r="L281" i="2" s="1"/>
  <c r="L284" i="2"/>
  <c r="L283" i="2" s="1"/>
  <c r="K346" i="2"/>
  <c r="K345" i="2" s="1"/>
  <c r="K344" i="2" s="1"/>
  <c r="K343" i="2" s="1"/>
  <c r="K342" i="2" s="1"/>
  <c r="K332" i="2"/>
  <c r="K331" i="2" s="1"/>
  <c r="K334" i="2"/>
  <c r="K333" i="2" s="1"/>
  <c r="K337" i="2"/>
  <c r="K336" i="2" s="1"/>
  <c r="K335" i="2" s="1"/>
  <c r="L364" i="2"/>
  <c r="L363" i="2" s="1"/>
  <c r="L366" i="2"/>
  <c r="L365" i="2" s="1"/>
  <c r="M369" i="2"/>
  <c r="M368" i="2" s="1"/>
  <c r="M367" i="2" s="1"/>
  <c r="M361" i="2" s="1"/>
  <c r="M360" i="2" s="1"/>
  <c r="M359" i="2" s="1"/>
  <c r="T419" i="1"/>
  <c r="L41" i="2"/>
  <c r="L40" i="2" s="1"/>
  <c r="L39" i="2" s="1"/>
  <c r="L26" i="2"/>
  <c r="L25" i="2" s="1"/>
  <c r="L24" i="2" s="1"/>
  <c r="L29" i="2"/>
  <c r="L28" i="2" s="1"/>
  <c r="L31" i="2"/>
  <c r="L30" i="2" s="1"/>
  <c r="L35" i="2"/>
  <c r="L34" i="2" s="1"/>
  <c r="L38" i="2"/>
  <c r="L37" i="2" s="1"/>
  <c r="L36" i="2" s="1"/>
  <c r="L172" i="2"/>
  <c r="L171" i="2" s="1"/>
  <c r="L170" i="2" s="1"/>
  <c r="L237" i="2"/>
  <c r="L236" i="2" s="1"/>
  <c r="L235" i="2" s="1"/>
  <c r="L234" i="2" s="1"/>
  <c r="L233" i="2" s="1"/>
  <c r="L232" i="2" s="1"/>
  <c r="L382" i="2"/>
  <c r="L381" i="2" s="1"/>
  <c r="L380" i="2" s="1"/>
  <c r="L379" i="2" s="1"/>
  <c r="K242" i="2"/>
  <c r="K241" i="2" s="1"/>
  <c r="K240" i="2" s="1"/>
  <c r="K239" i="2" s="1"/>
  <c r="K238" i="2" s="1"/>
  <c r="K232" i="2" s="1"/>
  <c r="K262" i="2"/>
  <c r="K261" i="2" s="1"/>
  <c r="K260" i="2" s="1"/>
  <c r="L271" i="2"/>
  <c r="L270" i="2" s="1"/>
  <c r="L269" i="2" s="1"/>
  <c r="K322" i="2"/>
  <c r="K321" i="2" s="1"/>
  <c r="K324" i="2"/>
  <c r="K323" i="2" s="1"/>
  <c r="K265" i="2"/>
  <c r="K264" i="2" s="1"/>
  <c r="K263" i="2" s="1"/>
  <c r="L386" i="2"/>
  <c r="L385" i="2" s="1"/>
  <c r="L384" i="2" s="1"/>
  <c r="L383" i="2" s="1"/>
  <c r="K374" i="2"/>
  <c r="K373" i="2" s="1"/>
  <c r="K372" i="2" s="1"/>
  <c r="K371" i="2" s="1"/>
  <c r="K370" i="2" s="1"/>
  <c r="K359" i="2" s="1"/>
  <c r="L377" i="2"/>
  <c r="L376" i="2" s="1"/>
  <c r="L375" i="2" s="1"/>
  <c r="L371" i="2" s="1"/>
  <c r="L370" i="2" s="1"/>
  <c r="S253" i="1"/>
  <c r="S242" i="1"/>
  <c r="K93" i="2"/>
  <c r="K92" i="2" s="1"/>
  <c r="K91" i="2" s="1"/>
  <c r="K90" i="2" s="1"/>
  <c r="K89" i="2" s="1"/>
  <c r="K268" i="2"/>
  <c r="K267" i="2" s="1"/>
  <c r="K266" i="2" s="1"/>
  <c r="L44" i="2"/>
  <c r="L43" i="2" s="1"/>
  <c r="L42" i="2" s="1"/>
  <c r="L277" i="2"/>
  <c r="L276" i="2" s="1"/>
  <c r="L275" i="2" s="1"/>
  <c r="S39" i="1"/>
  <c r="S41" i="1"/>
  <c r="S43" i="1"/>
  <c r="U69" i="1"/>
  <c r="U71" i="1"/>
  <c r="T78" i="1"/>
  <c r="T80" i="1"/>
  <c r="K160" i="2"/>
  <c r="K159" i="2" s="1"/>
  <c r="T185" i="1"/>
  <c r="S228" i="1"/>
  <c r="S230" i="1"/>
  <c r="T15" i="1"/>
  <c r="T19" i="1"/>
  <c r="T349" i="1"/>
  <c r="T351" i="1"/>
  <c r="T395" i="1"/>
  <c r="T397" i="1"/>
  <c r="T82" i="1"/>
  <c r="S105" i="1"/>
  <c r="S107" i="1"/>
  <c r="U193" i="1"/>
  <c r="U195" i="1"/>
  <c r="T240" i="1"/>
  <c r="T243" i="1"/>
  <c r="T245" i="1"/>
  <c r="U254" i="1"/>
  <c r="U256" i="1"/>
  <c r="T358" i="1"/>
  <c r="T360" i="1"/>
  <c r="T362" i="1"/>
  <c r="S384" i="1"/>
  <c r="S386" i="1"/>
  <c r="U184" i="1"/>
  <c r="T253" i="1"/>
  <c r="U219" i="1"/>
  <c r="T145" i="1"/>
  <c r="T38" i="1"/>
  <c r="S184" i="1"/>
  <c r="T192" i="1"/>
  <c r="T219" i="1"/>
  <c r="U242" i="1"/>
  <c r="S353" i="1"/>
  <c r="T256" i="2" l="1"/>
  <c r="T255" i="2" s="1"/>
  <c r="T249" i="2" s="1"/>
  <c r="T8" i="2"/>
  <c r="T7" i="2" s="1"/>
  <c r="U166" i="2"/>
  <c r="U164" i="2" s="1"/>
  <c r="U208" i="2"/>
  <c r="U207" i="2" s="1"/>
  <c r="U206" i="2" s="1"/>
  <c r="T208" i="2"/>
  <c r="T207" i="2" s="1"/>
  <c r="T206" i="2" s="1"/>
  <c r="T359" i="2"/>
  <c r="S326" i="2"/>
  <c r="S325" i="2" s="1"/>
  <c r="S249" i="2" s="1"/>
  <c r="T164" i="2"/>
  <c r="T378" i="2"/>
  <c r="S9" i="2"/>
  <c r="K256" i="2"/>
  <c r="K255" i="2" s="1"/>
  <c r="U12" i="1"/>
  <c r="U157" i="1"/>
  <c r="S12" i="1"/>
  <c r="S8" i="1" s="1"/>
  <c r="T157" i="1"/>
  <c r="T9" i="1"/>
  <c r="U237" i="1"/>
  <c r="J403" i="2"/>
  <c r="J404" i="2" s="1"/>
  <c r="S237" i="1"/>
  <c r="L95" i="2"/>
  <c r="L94" i="2" s="1"/>
  <c r="U120" i="1"/>
  <c r="S120" i="1"/>
  <c r="S157" i="1"/>
  <c r="U145" i="1"/>
  <c r="S329" i="1"/>
  <c r="T13" i="1"/>
  <c r="S393" i="1"/>
  <c r="U329" i="1"/>
  <c r="U211" i="1"/>
  <c r="S92" i="1"/>
  <c r="U92" i="1"/>
  <c r="U45" i="1"/>
  <c r="T45" i="1"/>
  <c r="S189" i="1"/>
  <c r="U189" i="1"/>
  <c r="K94" i="2"/>
  <c r="L27" i="2"/>
  <c r="L8" i="2" s="1"/>
  <c r="M7" i="2"/>
  <c r="U127" i="1"/>
  <c r="S127" i="1"/>
  <c r="U136" i="1"/>
  <c r="S136" i="1"/>
  <c r="T369" i="1"/>
  <c r="U369" i="1"/>
  <c r="T213" i="1"/>
  <c r="T60" i="1"/>
  <c r="T61" i="1"/>
  <c r="S375" i="1"/>
  <c r="S376" i="1"/>
  <c r="U394" i="1"/>
  <c r="S77" i="1"/>
  <c r="U425" i="1"/>
  <c r="U432" i="1"/>
  <c r="U433" i="1"/>
  <c r="U38" i="1"/>
  <c r="S90" i="1"/>
  <c r="S345" i="1"/>
  <c r="S282" i="1"/>
  <c r="S283" i="1"/>
  <c r="T217" i="1"/>
  <c r="T137" i="1"/>
  <c r="S46" i="1"/>
  <c r="T404" i="1"/>
  <c r="S370" i="1"/>
  <c r="T181" i="1"/>
  <c r="T182" i="1"/>
  <c r="T121" i="1"/>
  <c r="S63" i="1"/>
  <c r="S64" i="1"/>
  <c r="S35" i="1"/>
  <c r="T190" i="1"/>
  <c r="T130" i="1"/>
  <c r="T131" i="1"/>
  <c r="T128" i="1"/>
  <c r="T354" i="1"/>
  <c r="T355" i="1"/>
  <c r="T51" i="1"/>
  <c r="T52" i="1"/>
  <c r="T68" i="1"/>
  <c r="U418" i="1"/>
  <c r="S289" i="1"/>
  <c r="S290" i="1"/>
  <c r="T413" i="1"/>
  <c r="T276" i="1"/>
  <c r="T277" i="1"/>
  <c r="T208" i="1"/>
  <c r="S409" i="1"/>
  <c r="T301" i="1"/>
  <c r="T302" i="1"/>
  <c r="T273" i="1"/>
  <c r="T274" i="1"/>
  <c r="T292" i="1"/>
  <c r="T293" i="1"/>
  <c r="S411" i="1"/>
  <c r="S412" i="1"/>
  <c r="U99" i="1"/>
  <c r="U100" i="1"/>
  <c r="S99" i="1"/>
  <c r="S100" i="1"/>
  <c r="T33" i="1"/>
  <c r="T34" i="1"/>
  <c r="U411" i="1"/>
  <c r="U412" i="1"/>
  <c r="S347" i="1"/>
  <c r="S348" i="1"/>
  <c r="U347" i="1"/>
  <c r="U348" i="1"/>
  <c r="S221" i="1"/>
  <c r="T84" i="1"/>
  <c r="T85" i="1"/>
  <c r="T295" i="1"/>
  <c r="T296" i="1"/>
  <c r="T382" i="1"/>
  <c r="T383" i="1"/>
  <c r="U353" i="1"/>
  <c r="U357" i="1"/>
  <c r="S265" i="1"/>
  <c r="T184" i="1"/>
  <c r="T187" i="1"/>
  <c r="U31" i="1"/>
  <c r="T430" i="1"/>
  <c r="T96" i="1"/>
  <c r="T97" i="1"/>
  <c r="T233" i="1"/>
  <c r="S175" i="1"/>
  <c r="S176" i="1"/>
  <c r="T48" i="1"/>
  <c r="T49" i="1"/>
  <c r="T21" i="1"/>
  <c r="T22" i="1"/>
  <c r="S388" i="1"/>
  <c r="S389" i="1"/>
  <c r="S147" i="1"/>
  <c r="S159" i="2" s="1"/>
  <c r="S73" i="1"/>
  <c r="T238" i="1"/>
  <c r="S425" i="1"/>
  <c r="T332" i="1"/>
  <c r="T333" i="1"/>
  <c r="T101" i="1"/>
  <c r="S418" i="1"/>
  <c r="U382" i="1"/>
  <c r="U383" i="1"/>
  <c r="U226" i="1"/>
  <c r="U227" i="1"/>
  <c r="T330" i="1"/>
  <c r="T270" i="1"/>
  <c r="T271" i="1"/>
  <c r="T93" i="1"/>
  <c r="T94" i="1"/>
  <c r="U77" i="1"/>
  <c r="T57" i="1"/>
  <c r="T58" i="1"/>
  <c r="T421" i="1"/>
  <c r="U399" i="1"/>
  <c r="U400" i="1"/>
  <c r="S322" i="1"/>
  <c r="S323" i="1"/>
  <c r="S286" i="1"/>
  <c r="S287" i="1"/>
  <c r="T123" i="1"/>
  <c r="T124" i="1"/>
  <c r="T426" i="1"/>
  <c r="T427" i="1"/>
  <c r="T298" i="1"/>
  <c r="T299" i="1"/>
  <c r="T267" i="1"/>
  <c r="T268" i="1"/>
  <c r="T156" i="1"/>
  <c r="T247" i="1"/>
  <c r="T248" i="1"/>
  <c r="S379" i="1"/>
  <c r="S380" i="1"/>
  <c r="T178" i="1"/>
  <c r="T179" i="1"/>
  <c r="T27" i="1"/>
  <c r="T28" i="1"/>
  <c r="T407" i="1"/>
  <c r="T408" i="1"/>
  <c r="S402" i="1"/>
  <c r="S403" i="1"/>
  <c r="S215" i="1"/>
  <c r="S216" i="1"/>
  <c r="S206" i="1"/>
  <c r="S207" i="1"/>
  <c r="U33" i="1"/>
  <c r="U34" i="1"/>
  <c r="U104" i="1"/>
  <c r="U89" i="1"/>
  <c r="T104" i="1"/>
  <c r="T88" i="1"/>
  <c r="T89" i="1"/>
  <c r="U408" i="1"/>
  <c r="U402" i="1"/>
  <c r="U403" i="1"/>
  <c r="U215" i="1"/>
  <c r="U216" i="1"/>
  <c r="U206" i="1"/>
  <c r="U207" i="1"/>
  <c r="M222" i="2"/>
  <c r="L393" i="2"/>
  <c r="L214" i="2"/>
  <c r="L176" i="2"/>
  <c r="L166" i="2" s="1"/>
  <c r="L164" i="2" s="1"/>
  <c r="T77" i="1"/>
  <c r="L362" i="2"/>
  <c r="L361" i="2" s="1"/>
  <c r="L360" i="2" s="1"/>
  <c r="L359" i="2" s="1"/>
  <c r="L126" i="2"/>
  <c r="L125" i="2" s="1"/>
  <c r="L388" i="2"/>
  <c r="L387" i="2" s="1"/>
  <c r="K330" i="2"/>
  <c r="L62" i="2"/>
  <c r="L61" i="2" s="1"/>
  <c r="L60" i="2" s="1"/>
  <c r="K320" i="2"/>
  <c r="K319" i="2" s="1"/>
  <c r="K318" i="2" s="1"/>
  <c r="L278" i="2"/>
  <c r="L209" i="2"/>
  <c r="K339" i="2"/>
  <c r="K338" i="2" s="1"/>
  <c r="M82" i="2"/>
  <c r="M81" i="2" s="1"/>
  <c r="M80" i="2" s="1"/>
  <c r="L349" i="2"/>
  <c r="L348" i="2" s="1"/>
  <c r="L347" i="2" s="1"/>
  <c r="M184" i="2"/>
  <c r="M166" i="2" s="1"/>
  <c r="M164" i="2" s="1"/>
  <c r="L201" i="2"/>
  <c r="L200" i="2"/>
  <c r="K16" i="2"/>
  <c r="K165" i="2"/>
  <c r="K9" i="2"/>
  <c r="T348" i="1"/>
  <c r="S156" i="1"/>
  <c r="S174" i="1" l="1"/>
  <c r="U6" i="2"/>
  <c r="U403" i="2" s="1"/>
  <c r="T6" i="2"/>
  <c r="T403" i="2" s="1"/>
  <c r="S8" i="2"/>
  <c r="S7" i="2" s="1"/>
  <c r="S6" i="2" s="1"/>
  <c r="S403" i="2" s="1"/>
  <c r="U37" i="1"/>
  <c r="U165" i="2"/>
  <c r="S392" i="1"/>
  <c r="T37" i="1"/>
  <c r="S126" i="1"/>
  <c r="U126" i="1"/>
  <c r="L256" i="2"/>
  <c r="L255" i="2" s="1"/>
  <c r="L249" i="2" s="1"/>
  <c r="U103" i="1"/>
  <c r="T12" i="1"/>
  <c r="T8" i="1" s="1"/>
  <c r="S116" i="1"/>
  <c r="U116" i="1"/>
  <c r="S236" i="1"/>
  <c r="S235" i="1" s="1"/>
  <c r="U368" i="1"/>
  <c r="U367" i="1" s="1"/>
  <c r="T368" i="1"/>
  <c r="T367" i="1" s="1"/>
  <c r="T103" i="1"/>
  <c r="T237" i="1"/>
  <c r="L208" i="2"/>
  <c r="L207" i="2" s="1"/>
  <c r="L206" i="2" s="1"/>
  <c r="M208" i="2"/>
  <c r="M207" i="2" s="1"/>
  <c r="M206" i="2" s="1"/>
  <c r="M6" i="2" s="1"/>
  <c r="U210" i="1"/>
  <c r="S45" i="1"/>
  <c r="K8" i="2"/>
  <c r="K7" i="2" s="1"/>
  <c r="K6" i="2" s="1"/>
  <c r="T189" i="1"/>
  <c r="T174" i="1" s="1"/>
  <c r="L7" i="2"/>
  <c r="L6" i="2" s="1"/>
  <c r="T127" i="1"/>
  <c r="T136" i="1"/>
  <c r="S369" i="1"/>
  <c r="T212" i="1"/>
  <c r="T211" i="1"/>
  <c r="S423" i="1"/>
  <c r="S424" i="1"/>
  <c r="S146" i="1"/>
  <c r="T226" i="1"/>
  <c r="T232" i="1"/>
  <c r="S226" i="1"/>
  <c r="S227" i="1"/>
  <c r="T329" i="1"/>
  <c r="U30" i="1"/>
  <c r="S264" i="1"/>
  <c r="S408" i="1"/>
  <c r="T206" i="1"/>
  <c r="T207" i="1"/>
  <c r="U417" i="1"/>
  <c r="T67" i="1"/>
  <c r="T402" i="1"/>
  <c r="T403" i="1"/>
  <c r="T216" i="1"/>
  <c r="S344" i="1"/>
  <c r="T394" i="1"/>
  <c r="T242" i="1"/>
  <c r="S104" i="1"/>
  <c r="S38" i="1"/>
  <c r="U407" i="1"/>
  <c r="T99" i="1"/>
  <c r="T100" i="1"/>
  <c r="S68" i="1"/>
  <c r="T429" i="1"/>
  <c r="S220" i="1"/>
  <c r="S382" i="1"/>
  <c r="S383" i="1"/>
  <c r="T92" i="1"/>
  <c r="L378" i="2"/>
  <c r="U192" i="1"/>
  <c r="U174" i="1" s="1"/>
  <c r="U253" i="1"/>
  <c r="U68" i="1"/>
  <c r="T353" i="1"/>
  <c r="T357" i="1"/>
  <c r="U88" i="1"/>
  <c r="T418" i="1"/>
  <c r="U76" i="1"/>
  <c r="S417" i="1"/>
  <c r="T412" i="1"/>
  <c r="S33" i="1"/>
  <c r="S34" i="1"/>
  <c r="T120" i="1"/>
  <c r="S89" i="1"/>
  <c r="U423" i="1"/>
  <c r="U424" i="1"/>
  <c r="S76" i="1"/>
  <c r="L165" i="2"/>
  <c r="K326" i="2"/>
  <c r="K325" i="2" s="1"/>
  <c r="K249" i="2" s="1"/>
  <c r="T347" i="1"/>
  <c r="M165" i="2"/>
  <c r="U115" i="1" l="1"/>
  <c r="S37" i="1"/>
  <c r="S7" i="1" s="1"/>
  <c r="T126" i="1"/>
  <c r="S103" i="1"/>
  <c r="S368" i="1"/>
  <c r="S367" i="1" s="1"/>
  <c r="T116" i="1"/>
  <c r="U236" i="1"/>
  <c r="U235" i="1" s="1"/>
  <c r="U8" i="1"/>
  <c r="U7" i="1" s="1"/>
  <c r="M403" i="2"/>
  <c r="M404" i="2" s="1"/>
  <c r="T236" i="1"/>
  <c r="T235" i="1" s="1"/>
  <c r="T76" i="1"/>
  <c r="U262" i="1"/>
  <c r="U261" i="1" s="1"/>
  <c r="T87" i="1"/>
  <c r="T173" i="1"/>
  <c r="L403" i="2"/>
  <c r="L404" i="2" s="1"/>
  <c r="T7" i="1"/>
  <c r="U87" i="1"/>
  <c r="T75" i="1"/>
  <c r="S219" i="1"/>
  <c r="S210" i="1"/>
  <c r="S67" i="1"/>
  <c r="T411" i="1"/>
  <c r="S415" i="1"/>
  <c r="S416" i="1"/>
  <c r="T417" i="1"/>
  <c r="U406" i="1"/>
  <c r="S173" i="1"/>
  <c r="U393" i="1"/>
  <c r="U392" i="1" s="1"/>
  <c r="T215" i="1"/>
  <c r="T66" i="1"/>
  <c r="S407" i="1"/>
  <c r="U67" i="1"/>
  <c r="T425" i="1"/>
  <c r="T393" i="1"/>
  <c r="T392" i="1" s="1"/>
  <c r="S145" i="1"/>
  <c r="S115" i="1" s="1"/>
  <c r="S75" i="1"/>
  <c r="S88" i="1"/>
  <c r="U75" i="1"/>
  <c r="U415" i="1"/>
  <c r="U416" i="1"/>
  <c r="K403" i="2"/>
  <c r="K404" i="2" s="1"/>
  <c r="T262" i="1"/>
  <c r="T261" i="1" s="1"/>
  <c r="U391" i="1" l="1"/>
  <c r="T115" i="1"/>
  <c r="S87" i="1"/>
  <c r="S406" i="1"/>
  <c r="S391" i="1" s="1"/>
  <c r="S262" i="1"/>
  <c r="S261" i="1" s="1"/>
  <c r="S66" i="1"/>
  <c r="U173" i="1"/>
  <c r="T423" i="1"/>
  <c r="T424" i="1"/>
  <c r="T415" i="1"/>
  <c r="T416" i="1"/>
  <c r="T406" i="1"/>
  <c r="T391" i="1" s="1"/>
  <c r="U66" i="1"/>
  <c r="T210" i="1"/>
  <c r="R437" i="1" l="1"/>
  <c r="R159" i="2"/>
  <c r="R6" i="2" s="1"/>
  <c r="T6" i="1"/>
  <c r="S6" i="1"/>
  <c r="S435" i="1" s="1"/>
  <c r="U6" i="1"/>
  <c r="Y296" i="2"/>
  <c r="Y295" i="2" s="1"/>
  <c r="Y294" i="2" s="1"/>
  <c r="Z296" i="2"/>
  <c r="Z295" i="2" s="1"/>
  <c r="Z294" i="2" s="1"/>
  <c r="AA296" i="2"/>
  <c r="AA295" i="2" s="1"/>
  <c r="AA294" i="2" s="1"/>
  <c r="AB296" i="2"/>
  <c r="AB295" i="2" s="1"/>
  <c r="AB294" i="2" s="1"/>
  <c r="AC296" i="2"/>
  <c r="AC295" i="2" s="1"/>
  <c r="AC294" i="2" s="1"/>
  <c r="AD296" i="2"/>
  <c r="AD295" i="2" s="1"/>
  <c r="AD294" i="2" s="1"/>
  <c r="AE296" i="2"/>
  <c r="AE295" i="2" s="1"/>
  <c r="AE294" i="2" s="1"/>
  <c r="U435" i="1" l="1"/>
  <c r="T435" i="1"/>
  <c r="R403" i="2"/>
  <c r="R404" i="2" s="1"/>
  <c r="U436" i="1" l="1"/>
  <c r="T436" i="1"/>
  <c r="U404" i="2"/>
  <c r="U437" i="1"/>
  <c r="T404" i="2"/>
  <c r="S437" i="1"/>
  <c r="S404" i="2"/>
  <c r="S436" i="1"/>
  <c r="Y95" i="2"/>
  <c r="AA95" i="2"/>
  <c r="AB95" i="2"/>
  <c r="Y268" i="2"/>
  <c r="Y267" i="2" s="1"/>
  <c r="Y266" i="2" s="1"/>
  <c r="Z268" i="2"/>
  <c r="Z267" i="2" s="1"/>
  <c r="Z266" i="2" s="1"/>
  <c r="AA268" i="2"/>
  <c r="AA267" i="2" s="1"/>
  <c r="AA266" i="2" s="1"/>
  <c r="AB268" i="2"/>
  <c r="AB267" i="2" s="1"/>
  <c r="AB266" i="2" s="1"/>
  <c r="AC268" i="2"/>
  <c r="AC267" i="2" s="1"/>
  <c r="AC266" i="2" s="1"/>
  <c r="AD268" i="2"/>
  <c r="AD267" i="2" s="1"/>
  <c r="AD266" i="2" s="1"/>
  <c r="AE268" i="2"/>
  <c r="AE267" i="2" s="1"/>
  <c r="AE266" i="2" s="1"/>
  <c r="Y299" i="2"/>
  <c r="Y298" i="2" s="1"/>
  <c r="Y297" i="2" s="1"/>
  <c r="Z299" i="2"/>
  <c r="Z298" i="2" s="1"/>
  <c r="Z297" i="2" s="1"/>
  <c r="AA299" i="2"/>
  <c r="AA298" i="2" s="1"/>
  <c r="AA297" i="2" s="1"/>
  <c r="AB299" i="2"/>
  <c r="AB298" i="2" s="1"/>
  <c r="AB297" i="2" s="1"/>
  <c r="AC299" i="2"/>
  <c r="AC298" i="2" s="1"/>
  <c r="AC297" i="2" s="1"/>
  <c r="AD299" i="2"/>
  <c r="AD298" i="2" s="1"/>
  <c r="AD297" i="2" s="1"/>
  <c r="AE299" i="2"/>
  <c r="AE298" i="2" s="1"/>
  <c r="AE297" i="2" s="1"/>
  <c r="Y311" i="2"/>
  <c r="Y310" i="2" s="1"/>
  <c r="Y309" i="2" s="1"/>
  <c r="Z311" i="2"/>
  <c r="Z310" i="2" s="1"/>
  <c r="Z309" i="2" s="1"/>
  <c r="AA311" i="2"/>
  <c r="AA310" i="2" s="1"/>
  <c r="AA309" i="2" s="1"/>
  <c r="AB311" i="2"/>
  <c r="AB310" i="2" s="1"/>
  <c r="AB309" i="2" s="1"/>
  <c r="AC311" i="2"/>
  <c r="AC310" i="2" s="1"/>
  <c r="AC309" i="2" s="1"/>
  <c r="AD311" i="2"/>
  <c r="AD310" i="2" s="1"/>
  <c r="AD309" i="2" s="1"/>
  <c r="AE311" i="2"/>
  <c r="AE310" i="2" s="1"/>
  <c r="AE309" i="2" s="1"/>
  <c r="Y314" i="2"/>
  <c r="Y313" i="2" s="1"/>
  <c r="Y312" i="2" s="1"/>
  <c r="Z314" i="2"/>
  <c r="Z313" i="2" s="1"/>
  <c r="Z312" i="2" s="1"/>
  <c r="AA314" i="2"/>
  <c r="AA313" i="2" s="1"/>
  <c r="AA312" i="2" s="1"/>
  <c r="AB314" i="2"/>
  <c r="AB313" i="2" s="1"/>
  <c r="AB312" i="2" s="1"/>
  <c r="AC314" i="2"/>
  <c r="AC313" i="2" s="1"/>
  <c r="AC312" i="2" s="1"/>
  <c r="AD314" i="2"/>
  <c r="AD313" i="2" s="1"/>
  <c r="AD312" i="2" s="1"/>
  <c r="AE314" i="2"/>
  <c r="AE313" i="2" s="1"/>
  <c r="AE312" i="2" s="1"/>
  <c r="Y382" i="2"/>
  <c r="Z382" i="2"/>
  <c r="AA382" i="2"/>
  <c r="AB382" i="2"/>
  <c r="AC382" i="2"/>
  <c r="AD382" i="2"/>
  <c r="AE382" i="2"/>
  <c r="Y379" i="2"/>
  <c r="Z379" i="2"/>
  <c r="AA379" i="2"/>
  <c r="AB379" i="2"/>
  <c r="AC379" i="2"/>
  <c r="AD379" i="2"/>
  <c r="AE379" i="2"/>
  <c r="AD256" i="2" l="1"/>
  <c r="Z256" i="2"/>
  <c r="AC256" i="2"/>
  <c r="Y256" i="2"/>
  <c r="AB256" i="2"/>
  <c r="AE256" i="2"/>
  <c r="AA256" i="2"/>
  <c r="AC95" i="2" l="1"/>
  <c r="Z95" i="2"/>
  <c r="AE95" i="2"/>
  <c r="AD95" i="2" l="1"/>
  <c r="H21" i="13" l="1"/>
  <c r="E21" i="13"/>
  <c r="H20" i="13"/>
  <c r="E20" i="13"/>
  <c r="E22" i="13" l="1"/>
  <c r="H22" i="13"/>
  <c r="P437" i="1" l="1"/>
  <c r="P438" i="1"/>
  <c r="P436" i="1"/>
  <c r="T438" i="1"/>
  <c r="T437" i="1" s="1"/>
  <c r="W403" i="2" l="1"/>
  <c r="W115" i="1" l="1"/>
  <c r="W6" i="1" l="1"/>
  <c r="W435" i="1" l="1"/>
  <c r="W437" i="1" l="1"/>
  <c r="W404" i="2"/>
  <c r="V403" i="2"/>
  <c r="X403" i="2" s="1"/>
  <c r="X152" i="1" l="1"/>
  <c r="V115" i="1"/>
  <c r="X115" i="1" l="1"/>
  <c r="V6" i="1"/>
  <c r="V435" i="1" l="1"/>
  <c r="X6" i="1"/>
  <c r="X435" i="1" l="1"/>
  <c r="X404" i="2" s="1"/>
  <c r="V437" i="1"/>
  <c r="V404" i="2"/>
</calcChain>
</file>

<file path=xl/sharedStrings.xml><?xml version="1.0" encoding="utf-8"?>
<sst xmlns="http://schemas.openxmlformats.org/spreadsheetml/2006/main" count="4213" uniqueCount="817">
  <si>
    <t>Наименование</t>
  </si>
  <si>
    <t>Гл</t>
  </si>
  <si>
    <t>Рз</t>
  </si>
  <si>
    <t>Пр</t>
  </si>
  <si>
    <t>ЦСР</t>
  </si>
  <si>
    <t>ВР</t>
  </si>
  <si>
    <t>Администрация Клетнянского района</t>
  </si>
  <si>
    <t>Расходы на выплаты персоналу казенных учреждений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</si>
  <si>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</si>
  <si>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</si>
  <si>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</si>
  <si>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</si>
  <si>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</si>
  <si>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</si>
  <si>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Обеспечение деятельности главы местной администрации (исполнительно-распорядительного органа муниципального образования) </t>
  </si>
  <si>
    <t>51 0 11 80020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</si>
  <si>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</si>
  <si>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01 </t>
  </si>
  <si>
    <t>100</t>
  </si>
  <si>
    <t>120</t>
  </si>
  <si>
    <t>Руководство и управление в сфере установленных функций органов местного самоуправления</t>
  </si>
  <si>
    <t>51 0 11 80040</t>
  </si>
  <si>
    <t>Закупка товаров, работ и услуг для обеспечения государственных (муниципальных) нужд</t>
  </si>
  <si>
    <t>200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</si>
  <si>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</si>
  <si>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</si>
  <si>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</si>
  <si>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</si>
  <si>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</si>
  <si>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</si>
  <si>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51 0 11 84220</t>
  </si>
  <si>
    <t>51 0 11 80070</t>
  </si>
  <si>
    <t>Членские взносы некоммерческим организациям</t>
  </si>
  <si>
    <t>51 0 11 81410</t>
  </si>
  <si>
    <t>Судебная система</t>
  </si>
  <si>
    <t>05</t>
  </si>
  <si>
    <t>51 0 41 51200</t>
  </si>
  <si>
    <t>Другие общегосударственные вопросы</t>
  </si>
  <si>
    <t>13</t>
  </si>
  <si>
    <t>Профилактика безнадзорности и  правонарушений несовершеннолетних,  организация  деятельности  административных комиссий и определение перечня должностных лиц  органов местного самоуправления, уполномоченных составлять протоколы об административных правонарушениях</t>
  </si>
  <si>
    <t>51 0 11 12020</t>
  </si>
  <si>
    <t>Межбюджетные трансферты</t>
  </si>
  <si>
    <t>500</t>
  </si>
  <si>
    <t>Субвенции</t>
  </si>
  <si>
    <t>530</t>
  </si>
  <si>
    <t>Оценка имущества, признание прав и регулирование отношений муниципальной собственности</t>
  </si>
  <si>
    <t>51 0 11 80900</t>
  </si>
  <si>
    <t>51 0 11 83260</t>
  </si>
  <si>
    <t>Многофункциональные центры предоставления государственных и муниципальных услуг</t>
  </si>
  <si>
    <t>51 0 14 80710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</si>
  <si>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</si>
  <si>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</si>
  <si>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</si>
  <si>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</si>
  <si>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</si>
  <si>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</si>
  <si>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</si>
  <si>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51 0 15 51180</t>
  </si>
  <si>
    <t/>
  </si>
  <si>
    <t>Национальная безопасность и правоохранительная деятельность</t>
  </si>
  <si>
    <t>09</t>
  </si>
  <si>
    <t>Единые дежурно-диспетчерские службы</t>
  </si>
  <si>
    <t>51 0 12 80700</t>
  </si>
  <si>
    <t>110</t>
  </si>
  <si>
    <t>Национальная экономика</t>
  </si>
  <si>
    <t>Сельское хозяйство и рыболовство</t>
  </si>
  <si>
    <t>51 0 21 12510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</si>
  <si>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</si>
  <si>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</si>
  <si>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Транспорт</t>
  </si>
  <si>
    <t>08</t>
  </si>
  <si>
    <t>51 0 51 81630</t>
  </si>
  <si>
    <t>Уплата налогв, сборов и иных обязательных платежей</t>
  </si>
  <si>
    <t>Дорожное хозяйство (дорожные фонды)</t>
  </si>
  <si>
    <t>Иные межбюджетные трансферты</t>
  </si>
  <si>
    <t>540</t>
  </si>
  <si>
    <t>Другие вопросы в области национальной экономики</t>
  </si>
  <si>
    <t>12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</si>
  <si>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</si>
  <si>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51 0 11 17900</t>
  </si>
  <si>
    <t>Жилищно-коммунальное хозяйство</t>
  </si>
  <si>
    <t>Жилищное хозяйство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</si>
  <si>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</si>
  <si>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51 0 31 81830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</si>
  <si>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</si>
  <si>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51 0 31 83760</t>
  </si>
  <si>
    <t>Коммунальное хозяйство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</si>
  <si>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</si>
  <si>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</si>
  <si>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</si>
  <si>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</si>
  <si>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 xml:space="preserve">Бюджетные инвестиции в объекты капитального строительства муниципальной собственности </t>
  </si>
  <si>
    <t>51 0 31 81680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</si>
  <si>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 </t>
  </si>
  <si>
    <t>51 0 31 S1270</t>
  </si>
  <si>
    <t>Образование</t>
  </si>
  <si>
    <t>07</t>
  </si>
  <si>
    <t>Общее образование</t>
  </si>
  <si>
    <t>Культура, кинематография</t>
  </si>
  <si>
    <t>Культура</t>
  </si>
  <si>
    <t>Библиотеки</t>
  </si>
  <si>
    <t>51 2 11 80450</t>
  </si>
  <si>
    <t>600</t>
  </si>
  <si>
    <t>Субсидии бюджетным учреждениям</t>
  </si>
  <si>
    <t>610</t>
  </si>
  <si>
    <t>Дворцы и дома культуры, клубы, выставочные залы</t>
  </si>
  <si>
    <t>51 2 11 80480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</si>
  <si>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</t>
  </si>
  <si>
    <t>51 2 11 84260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</si>
  <si>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</si>
  <si>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51 2 11 14210</t>
  </si>
  <si>
    <t>Мероприятия по развитию культуры</t>
  </si>
  <si>
    <t>51 2 11 82400</t>
  </si>
  <si>
    <t xml:space="preserve">Другие вопросы в области культуры, кинематографии </t>
  </si>
  <si>
    <t>Противодействие злоупотреблению наркотиками и их незаконному обороту</t>
  </si>
  <si>
    <t>51 3 11 81150</t>
  </si>
  <si>
    <t>Социальная политика</t>
  </si>
  <si>
    <t>10</t>
  </si>
  <si>
    <t>Пенсионное обеспечение</t>
  </si>
  <si>
    <t>Выплата муниципальных пенсий (доплат к государственным пенсиям)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</si>
  <si>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</si>
  <si>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</si>
  <si>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</si>
  <si>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</si>
  <si>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</si>
  <si>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 xml:space="preserve">Резервный фонд местной администрации </t>
  </si>
  <si>
    <t>Охрана семьи и детства</t>
  </si>
  <si>
    <t>51 5 12 R0820</t>
  </si>
  <si>
    <t>Другие вопросы в области социальной политики</t>
  </si>
  <si>
    <t>06</t>
  </si>
  <si>
    <t>Публичные нормативные социальные выплаты гражданам</t>
  </si>
  <si>
    <t>310</t>
  </si>
  <si>
    <t>Физическая культура и спорт</t>
  </si>
  <si>
    <t>11</t>
  </si>
  <si>
    <t>Массовый спорт</t>
  </si>
  <si>
    <t>Мероприятия по развитию физической культуры и спорта</t>
  </si>
  <si>
    <t>51 4 11 82300</t>
  </si>
  <si>
    <t>Оказание поддержки спортивным сборным командам</t>
  </si>
  <si>
    <t>51 4 11 82310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</si>
  <si>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</si>
  <si>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51 4 11 84290</t>
  </si>
  <si>
    <t>Реализация мероприятий по поэтапному внедрению Всероссийского физкультурно-спортивного комплекса «Готов к труду и обороне» (ГТО)</t>
  </si>
  <si>
    <t>51 4 11 82320</t>
  </si>
  <si>
    <t>Управление образования администрации Клетнянского района</t>
  </si>
  <si>
    <t>Дошкольное образование</t>
  </si>
  <si>
    <t>Дошкольные образовательные организации</t>
  </si>
  <si>
    <t>52 0 12 80300</t>
  </si>
  <si>
    <t>Организация питания в образовательных организациях</t>
  </si>
  <si>
    <t>52 0 12 82350</t>
  </si>
  <si>
    <t>Мероприятия по развитию образования</t>
  </si>
  <si>
    <t>52 0 12 82330</t>
  </si>
  <si>
    <t>Мероприятия по комплексной безопасности муниципальных учреждений</t>
  </si>
  <si>
    <t>52 0 12 82430</t>
  </si>
  <si>
    <t>Общеобразовательные организации</t>
  </si>
  <si>
    <t>52 0 12 80310</t>
  </si>
  <si>
    <t>Мероприятия по проведению оздоровительной кампании детей</t>
  </si>
  <si>
    <t>52 0 32 S4790</t>
  </si>
  <si>
    <t>Организации дополнительного образования</t>
  </si>
  <si>
    <t>52 0 12 80320</t>
  </si>
  <si>
    <t>Молодежная политика</t>
  </si>
  <si>
    <t>Мероприятия по работе с семьей, детьми и молодежью</t>
  </si>
  <si>
    <t>52 0 31 82360</t>
  </si>
  <si>
    <t>Другие вопросы в области образования</t>
  </si>
  <si>
    <t>52 0 11 80040</t>
  </si>
  <si>
    <t>Учреждения, обеспечивающие деятельность органов местного самоуправления и муниципальных учреждений</t>
  </si>
  <si>
    <t>52 0 12 80720</t>
  </si>
  <si>
    <t>Обеспечение сохранности жилых помещений, закрепленных за детьми-сиротами и детьми, оставшимися без попечения родителей</t>
  </si>
  <si>
    <t>52 0 21 16710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</si>
  <si>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</si>
  <si>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52 0 12 14780</t>
  </si>
  <si>
    <t>52 0 22 52600</t>
  </si>
  <si>
    <t>Финансовое управление администрации Клетнянского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</si>
  <si>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</si>
  <si>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53 0 11 80040</t>
  </si>
  <si>
    <t>Резервные фонды</t>
  </si>
  <si>
    <t>Резервные средства</t>
  </si>
  <si>
    <t>870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</si>
  <si>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</si>
  <si>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</si>
  <si>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53 0 12 83020</t>
  </si>
  <si>
    <t xml:space="preserve">Дотации             </t>
  </si>
  <si>
    <t>510</t>
  </si>
  <si>
    <t>Иные дотации</t>
  </si>
  <si>
    <t>Дотации</t>
  </si>
  <si>
    <t>Клетнянский районный Совет 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</si>
  <si>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</si>
  <si>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70 0 00 80040</t>
  </si>
  <si>
    <t>Контрольно-счетная палата Клетнянского муниципального района</t>
  </si>
  <si>
    <t>Обеспечение деятельности руководителя контрольно-счетного органа муниципального образования и его заместителей</t>
  </si>
  <si>
    <t>70 0 00 80050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</si>
  <si>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</si>
  <si>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70 0 00 84200</t>
  </si>
  <si>
    <t>ВСЕГО РАСХОДОВ</t>
  </si>
  <si>
    <t>МП</t>
  </si>
  <si>
    <t>ППМП</t>
  </si>
  <si>
    <t>ОМ</t>
  </si>
  <si>
    <t>ГРБС</t>
  </si>
  <si>
    <t>НР</t>
  </si>
  <si>
    <t xml:space="preserve">Создание условий для эффективной деятельности главы и аппарата исполнительно-распорядительного органа муниципального образования </t>
  </si>
  <si>
    <t>12020</t>
  </si>
  <si>
    <t>17900</t>
  </si>
  <si>
    <t xml:space="preserve">Повышение защиты населения и территории Клетнянского района от чрезвычайных ситуаций природного и техногенного характера </t>
  </si>
  <si>
    <t>S1270</t>
  </si>
  <si>
    <t>Повышение качества и доступности предоставления муниципальных услуг в Клетнянском районе</t>
  </si>
  <si>
    <t>Обеспечение первичного воинского учета на территориях, где отсутствуют военные комиссариаты</t>
  </si>
  <si>
    <t>15</t>
  </si>
  <si>
    <t>Предупреждение и ликвидация заразных и иных болезней</t>
  </si>
  <si>
    <t>21</t>
  </si>
  <si>
    <t>12510</t>
  </si>
  <si>
    <t>Газификация Клетнянского района; содействие реформированию жилищно-коммунального хозяйства; создание благоприятных условий проживания граждан</t>
  </si>
  <si>
    <t>31</t>
  </si>
  <si>
    <t>Обеспечение реализации отдельных государственных полномочий Брянской области, включая переданные на муниципальный уровень полномочия</t>
  </si>
  <si>
    <t>41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</si>
  <si>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</si>
  <si>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</si>
  <si>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Обеспечение устойчивой работы и развития автотранспортного комплекса</t>
  </si>
  <si>
    <t>51</t>
  </si>
  <si>
    <t xml:space="preserve">Субсидии юридическим лицам (кроме некоммерческих организаций), индивидуальным предпринимателям, физическим лицам </t>
  </si>
  <si>
    <t>Повышение эффективности и безопасности функционирования автомобильных дорог общего пользования местного значения</t>
  </si>
  <si>
    <t>61</t>
  </si>
  <si>
    <t>Обеспечение свободы творчества и прав граждан на участие в культурной жизни, на равный доступ к культурным ценностям</t>
  </si>
  <si>
    <t>14210</t>
  </si>
  <si>
    <t>Укрепление общественной безопасности, вовлечение в эту деятельность государственных и муниципальных органов, общественных формирований и населения</t>
  </si>
  <si>
    <t>Развитие физической культуры и спорта на территории Клетнянского района</t>
  </si>
  <si>
    <t>Осуществление мер улучшению положения отдельных категорий граждан</t>
  </si>
  <si>
    <t>Защита прав и законных интересов несовершеннолетних, лиц из числа детей-сирот и детей, оставшихся без попечения родителей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</si>
  <si>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</si>
  <si>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R0820</t>
  </si>
  <si>
    <t>Осуществление муниципальной поддержки молодых семей в улучшении жилищных условий</t>
  </si>
  <si>
    <t>Реализация муниципальной политики в сфере образования на территории Клетнянского района</t>
  </si>
  <si>
    <t>14780</t>
  </si>
  <si>
    <t>Реализация мер государственной поддержки работников образования</t>
  </si>
  <si>
    <t>00</t>
  </si>
  <si>
    <t>16710</t>
  </si>
  <si>
    <t>Реализация мероприятий, направленных на повышение социального статуса семьи и укрепление семейных ценностей</t>
  </si>
  <si>
    <t>22</t>
  </si>
  <si>
    <t>Выплата единовременного пособия при всех формах устройства детей, лишенных родительского попечения, в семью</t>
  </si>
  <si>
    <t>52600</t>
  </si>
  <si>
    <t>Создание условий эффективной самореализации молодежи</t>
  </si>
  <si>
    <t>Проведение оздоровительной кампании детей и молодежи</t>
  </si>
  <si>
    <t>32</t>
  </si>
  <si>
    <t>S4790</t>
  </si>
  <si>
    <t>Обеспечение финансовой устойчивости бюджетной системы Клетнянского района путем проведения сбалансированной финансовой политики</t>
  </si>
  <si>
    <t>Создание условий для эффективного и ответственного управления муниципальными финансами</t>
  </si>
  <si>
    <t>15840</t>
  </si>
  <si>
    <t>Поддержка мер по обеспечению сбалансированности бюджетов поселений</t>
  </si>
  <si>
    <t xml:space="preserve">Непрограммная деятельность </t>
  </si>
  <si>
    <t>80020</t>
  </si>
  <si>
    <t>80040</t>
  </si>
  <si>
    <t>84220</t>
  </si>
  <si>
    <t>80070</t>
  </si>
  <si>
    <t>81410</t>
  </si>
  <si>
    <t>80900</t>
  </si>
  <si>
    <t>83260</t>
  </si>
  <si>
    <t>80700</t>
  </si>
  <si>
    <t>80710</t>
  </si>
  <si>
    <t>81630</t>
  </si>
  <si>
    <t>51 0 51 83360</t>
  </si>
  <si>
    <t>83360</t>
  </si>
  <si>
    <t>51 0 61 83740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</si>
  <si>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 </t>
  </si>
  <si>
    <t>83740</t>
  </si>
  <si>
    <t>81830</t>
  </si>
  <si>
    <t>83760</t>
  </si>
  <si>
    <t>81680</t>
  </si>
  <si>
    <t>83710</t>
  </si>
  <si>
    <t>80450</t>
  </si>
  <si>
    <t>80480</t>
  </si>
  <si>
    <t>84260</t>
  </si>
  <si>
    <t>82400</t>
  </si>
  <si>
    <t>81150</t>
  </si>
  <si>
    <t>82450</t>
  </si>
  <si>
    <t>82300</t>
  </si>
  <si>
    <t>82310</t>
  </si>
  <si>
    <t>84290</t>
  </si>
  <si>
    <t>82320</t>
  </si>
  <si>
    <t>51 0 31 83710</t>
  </si>
  <si>
    <t>13,  06</t>
  </si>
  <si>
    <t>01,   10</t>
  </si>
  <si>
    <t>80300</t>
  </si>
  <si>
    <t>82350</t>
  </si>
  <si>
    <t xml:space="preserve">Мероприятия по развитию образования </t>
  </si>
  <si>
    <t>82330</t>
  </si>
  <si>
    <t>80310</t>
  </si>
  <si>
    <t>80320</t>
  </si>
  <si>
    <t>82360</t>
  </si>
  <si>
    <t>80720</t>
  </si>
  <si>
    <t>53 0 12 15840</t>
  </si>
  <si>
    <t>70 0 00 83030</t>
  </si>
  <si>
    <t>51 0 31 L5670</t>
  </si>
  <si>
    <t>83020</t>
  </si>
  <si>
    <t>84200</t>
  </si>
  <si>
    <t>80050</t>
  </si>
  <si>
    <t>рублей</t>
  </si>
  <si>
    <t xml:space="preserve">Выравнивание бюджетной обеспеченности поселений </t>
  </si>
  <si>
    <t>Приложение 1</t>
  </si>
  <si>
    <t>Повышение доступности и качества предоставления дошкольного, общего образования, дополнительного образования детей</t>
  </si>
  <si>
    <t>КБК</t>
  </si>
  <si>
    <t>НАИМЕНОВАНИЕ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</si>
  <si>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</si>
  <si>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</si>
  <si>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</si>
  <si>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</si>
  <si>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</si>
  <si>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</si>
  <si>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</si>
  <si>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</si>
  <si>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</si>
  <si>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Итого источников внутреннего финансирования дефицита</t>
  </si>
  <si>
    <t>L4970</t>
  </si>
  <si>
    <t>51 6 11 L4970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</si>
  <si>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</si>
  <si>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</si>
  <si>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16721</t>
  </si>
  <si>
    <t>16722</t>
  </si>
  <si>
    <t>16723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</si>
  <si>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 пассажирским транспортом по муниципальным маршрутам регулярных перевозок</t>
  </si>
  <si>
    <t xml:space="preserve">Устойчивое развитие сельских территорий 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</si>
  <si>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</si>
  <si>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</si>
  <si>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 xml:space="preserve">Информационное обеспечение деятельности органов местного самоуправления </t>
  </si>
  <si>
    <t>Повышение энергетической эффективности и обеспечения энергосбережения</t>
  </si>
  <si>
    <t>Софинансирование объектов капитальных вложений муниципальной собственности за счет средств местного бюджета</t>
  </si>
  <si>
    <t>Эксплуатация и содержание имущества, находящегося в муниципальной собственности, арендованного недвижимого имущества</t>
  </si>
  <si>
    <t>51 0 11 80930</t>
  </si>
  <si>
    <t>Мероприятия по охране, сохранению и популяризации культурного наследия</t>
  </si>
  <si>
    <t>51 2 11 82410</t>
  </si>
  <si>
    <t>82410</t>
  </si>
  <si>
    <t>51 2 11 L4670</t>
  </si>
  <si>
    <t>L4670</t>
  </si>
  <si>
    <t>S4240</t>
  </si>
  <si>
    <t>51 2 11 S4240</t>
  </si>
  <si>
    <t>Мероприятия в сфере коммунального хозяйства</t>
  </si>
  <si>
    <t>51 0 31 81740</t>
  </si>
  <si>
    <t>81740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</si>
  <si>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</si>
  <si>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Реализация мероприятий по обеспечению жильем молодых семей</t>
  </si>
  <si>
    <t>Создание (развитие) многофункциональных центров предоставления государственных и муниципальных услуг на территории Брянской области</t>
  </si>
  <si>
    <t>S8640</t>
  </si>
  <si>
    <t xml:space="preserve"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</si>
  <si>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</t>
  </si>
  <si>
    <t>83030</t>
  </si>
  <si>
    <t>53 0 11 84400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</si>
  <si>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</si>
  <si>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84400</t>
  </si>
  <si>
    <t xml:space="preserve">Обеспечение реализации полномочий Клетнянского муниципального района </t>
  </si>
  <si>
    <t xml:space="preserve">Развитие системы образования Клетнянского муниципального  района </t>
  </si>
  <si>
    <t>Управление муниципальными финансами муниципального образования "Клетнянский муниципальный район"</t>
  </si>
  <si>
    <t>Подпрограмма "Обеспечение жильем молодых семей  Клетнянского района"</t>
  </si>
  <si>
    <t xml:space="preserve">Подпрограмма "Социальная политика Клетнянского района" </t>
  </si>
  <si>
    <t>Подпрограмма "Развитие молодежной политики, физической культуры и спорта Клетнянского района"</t>
  </si>
  <si>
    <t>Подпрограмма "Комплексные меры противодействия злоупотреблению наркотиками и их незаконному обороту"</t>
  </si>
  <si>
    <t>Подпрограмма "Культура Клетнянского района"</t>
  </si>
  <si>
    <t>Оповещение населения об опасностях, возникающих при ведении военных действий и возникновении чрезвычайных ситуаций</t>
  </si>
  <si>
    <t>51 0 12 81200</t>
  </si>
  <si>
    <t>81200</t>
  </si>
  <si>
    <t>52 0 12 S4850</t>
  </si>
  <si>
    <t>Капитальный ремонт кровель муниципальных образовательных организаций Брянской области</t>
  </si>
  <si>
    <t>S4850</t>
  </si>
  <si>
    <t>Другие вопросы в области жилищно-коммунального хозяйства</t>
  </si>
  <si>
    <t>Строительство и реконструкция (модернизация) объектов питьевого водоснабжения</t>
  </si>
  <si>
    <t>52430</t>
  </si>
  <si>
    <t>ИСТОЧНИКИ</t>
  </si>
  <si>
    <t>01 00 00 00 00 0000 000</t>
  </si>
  <si>
    <t>Источники внутреннего финансирования дефицитов бюджетов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</si>
  <si>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</si>
  <si>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</si>
  <si>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</si>
  <si>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</si>
  <si>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</si>
  <si>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01 05 00 00 00 0000 600</t>
  </si>
  <si>
    <t>01 05 02 00 00 0000 600</t>
  </si>
  <si>
    <t>01 05 02 01 00 0000 610</t>
  </si>
  <si>
    <t>01 05 02 01 05 0000 610</t>
  </si>
  <si>
    <t>дох</t>
  </si>
  <si>
    <t>расх</t>
  </si>
  <si>
    <t>(рублей)</t>
  </si>
  <si>
    <t>Оснащение объектов спортивной инфраструктуры спортивно-технологическим оборудованием</t>
  </si>
  <si>
    <t>851</t>
  </si>
  <si>
    <t>Благоустройство</t>
  </si>
  <si>
    <t>51 0 71 L2990</t>
  </si>
  <si>
    <t>71</t>
  </si>
  <si>
    <t>L2990</t>
  </si>
  <si>
    <t>52280</t>
  </si>
  <si>
    <t>Обустройство мест захоронения останков погибших при защите Отечества, обнаруженных в ходе проведений поисковых работ, восстановление (ремонт, реставрация, благоустройство) воинских захоронений на территории Клетнянского района, нанесение имен погибших при защите Отечества на мемориальные сооружения воинских захоронений по месту захоронения</t>
  </si>
  <si>
    <t>2021 год</t>
  </si>
  <si>
    <t xml:space="preserve"> </t>
  </si>
  <si>
    <t>Код бюджетной классификации Российской Федерации</t>
  </si>
  <si>
    <t>Наименование доходов</t>
  </si>
  <si>
    <t>1 00 00000 00 0000 000</t>
  </si>
  <si>
    <t xml:space="preserve"> 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</si>
  <si>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</si>
  <si>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</si>
  <si>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</si>
  <si>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</si>
  <si>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</si>
  <si>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</si>
  <si>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1 01 02020 01 0000 110</t>
  </si>
  <si>
    <t xml:space="preserve"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</t>
  </si>
  <si>
    <t>1 01 02030 01 0000 110</t>
  </si>
  <si>
    <t xml:space="preserve">Налог на доходы физических лиц с доходов, полученных  физическими  лицами в соответствии со статьей 228 Налогового Кодекса Российской Федерации 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</si>
  <si>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</si>
  <si>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</si>
  <si>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</si>
  <si>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</si>
  <si>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</si>
  <si>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</si>
  <si>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</si>
  <si>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</si>
  <si>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1 03 02260 01 0000 110</t>
  </si>
  <si>
    <t>1 05 00000 00 0000 000</t>
  </si>
  <si>
    <t>НАЛОГИ НА СОВОКУПНЫЙ ДОХОД</t>
  </si>
  <si>
    <t>1 05 02000 02 0000 110</t>
  </si>
  <si>
    <t>Единый  налог на  вмененный  доход для  отдельных видов  деятельности</t>
  </si>
  <si>
    <t>1 05 02010 02 0000 110</t>
  </si>
  <si>
    <t>Единый  налог на  вмененный  доход для  отдельных видов  деятельности (за налоговые периоды, истекшие до 1 января 2011 года)</t>
  </si>
  <si>
    <t>1 05 03000 01 0000 110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</si>
  <si>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</si>
  <si>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</si>
  <si>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</si>
  <si>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</si>
  <si>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</si>
  <si>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</si>
  <si>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1 08 00000 00 0000 000</t>
  </si>
  <si>
    <t xml:space="preserve"> 1 08 03000 01 0000 110</t>
  </si>
  <si>
    <t>Государственная пошлина  по делам,  рассматриваемым в судах  общей  юрисдикции, мировыми судьями</t>
  </si>
  <si>
    <t>1 08 03010 01 0000 110</t>
  </si>
  <si>
    <t>Государственная пошлина  по делам,  рассматриваемым в судах  общей  юрисдикции, мировыми судьями (за исключением  Верховного  Суда  Российской  Федерации)</t>
  </si>
  <si>
    <t xml:space="preserve"> 1 11 00000 00 0000 000</t>
  </si>
  <si>
    <t>ДОХОДЫ ОТ ИСПОЛЬЗОВАНИЯ  ИМУЩЕСТВА  НАХОДЯЩЕГОСЯ В ГОСУДАРСТВЕННОЙ И  МУНИЦИПАЛЬНОЙ СОБСТВЕННОСТИ</t>
  </si>
  <si>
    <t>1 11 05000 00 0000 120</t>
  </si>
  <si>
    <t xml:space="preserve">Доходы, получаемые  в виде арендной либо  иной платы за передачу  в возмездное  пользование  государственного  и муниципального   имущества ( за исключением  имущества автономных учреждений, а  также  имущества государственных  и муниципальных  унитарных  предприятий, в том числе казенных)  </t>
  </si>
  <si>
    <t>1 11 05010 00 0000 120</t>
  </si>
  <si>
    <t>Доходы, получаемые  в виде  арендной  платы за  земельные  участки,  государственная собственность  на которые  не разграничена, а также  средства от продажи  права на  заключение  договоров  аренды указанных  земельных  участков</t>
  </si>
  <si>
    <t>1 11 05013 05 0000 120</t>
  </si>
  <si>
    <t>Доходы,  получаемые  в виде  арендной платы за  земельные  участки,  государственная  собственность  на  которые  не разграничена  и которые  расположенны в  границах сельских поселений и межселенных территорий муниципальных районов,  а также средства от продажи  права на  заключение  договоров  аренды  указанных земельных  участков</t>
  </si>
  <si>
    <t>1 11 05013 13 0000 120</t>
  </si>
  <si>
    <t>Доходы,  получаемые  в виде  арендной платы за  земельные  участки,  государственная  собственность  на  которые  не разграничена  и которые  расположенны в  границах городских поселений,  а также средства от продажи  права на  заключение  договоров  аренды  указанных земельных  участков</t>
  </si>
  <si>
    <t>1 11 05030 00 0000 120</t>
  </si>
  <si>
    <t xml:space="preserve">Доходы от сдачи  в аренду  имущества, находяшегося в оперативном  управлении органов государственной власти, органов местного  самоуправления, государственных внебюджетных фондов и созданных ими учреждений (за исключением  имущества бюджетных и  автономных учреждений) </t>
  </si>
  <si>
    <t>1 11 05035 05 0000 120</t>
  </si>
  <si>
    <t>Доходы от сдачи  в аренду имущества,  находящегося в оперативном управлении органов управления муниципальных районов и созданных  ими  учреждений (за  исключением имущества  муниципальных бюджетных и   автономных учреждений)</t>
  </si>
  <si>
    <t xml:space="preserve">  1 11 07000 00 0000 120</t>
  </si>
  <si>
    <t>Платежи от государственных и муниципальных унитарных предприятий</t>
  </si>
  <si>
    <t xml:space="preserve">  1 11 07010 00 0000 120</t>
  </si>
  <si>
    <t>Доходы от перечисления части прибыли государственный и муниципальных унитарных предприятий, остающейся после уплаты налогов и обязательных платежей</t>
  </si>
  <si>
    <t xml:space="preserve">  1 11 07045 05 0000 120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</si>
  <si>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</si>
  <si>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1 11 09000 00 0000 120</t>
  </si>
  <si>
    <t>Прочие доходы  от использования  имущества и прав ,  находящихся в государственной и муниципальной  собственности (за исключением  имущества бюджетных и  автономных учреждений, а также имущества государственных  и муниципальных унитарных предприятий, в том числе казенных)</t>
  </si>
  <si>
    <t>1 11 09040  00 0000 120</t>
  </si>
  <si>
    <t>Прочие поступления  от использования  имущества,  находящегося в государственной и муниципальной  собственности (за исключением  имущества бюджетных и  автономных учреждений, а также имущества государственных  и муниципальных унитарных предприятий, в том числе казенных)</t>
  </si>
  <si>
    <t>1 11 09045  05  0000 120</t>
  </si>
  <si>
    <t>Прочие поступления  от использования  имущества,  находящегося в  собственности  муниципальных районов (за исключением  имущества  муниципальных бюджетных и  автономных учреждений, а также имущества 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</si>
  <si>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</si>
  <si>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</si>
  <si>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</si>
  <si>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 негативное  воздействие 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</si>
  <si>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</si>
  <si>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</si>
  <si>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</si>
  <si>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1 12 01041 01 0000 120</t>
  </si>
  <si>
    <t xml:space="preserve"> Плата за размещение отходов производства </t>
  </si>
  <si>
    <t>1 13 00000 00 0000 000</t>
  </si>
  <si>
    <t>1 13 02000 00 0000 130</t>
  </si>
  <si>
    <t>Доходы от   компенсации затрат  государства</t>
  </si>
  <si>
    <t>Прочие  доходы от   компенсации затрат  государства</t>
  </si>
  <si>
    <t>Прочие доходы от компенсации затрат бюджетов муниципальных районов</t>
  </si>
  <si>
    <t>1 14 00000 00 0000 000</t>
  </si>
  <si>
    <t>ДОХОДЫ ОТ ПРОДАЖИ  МАТЕРИАЛЬНЫХ И НЕМАТЕРИАЛЬНЫХ  АКТИВОВ</t>
  </si>
  <si>
    <t>1 14 06000 00 0000 430</t>
  </si>
  <si>
    <t xml:space="preserve">Доходы от продажи земельных участков, находящихся  в государственной  и муниципальной собственности </t>
  </si>
  <si>
    <t>1 14 06010 00 0000 430</t>
  </si>
  <si>
    <t>Доходы  от продажи  земельных участков,  государственная  собственность  на которые  не разграничена</t>
  </si>
  <si>
    <t>1 14 06013 05 0000 430</t>
  </si>
  <si>
    <t>Доходы  от продажи  земельных участков,  государственная  собственность  на которые  не разграничена и которые  расположены  в границах  сельских поселений и межселенных территорий муниципальных районов</t>
  </si>
  <si>
    <t>1 14 06013 13 0000 430</t>
  </si>
  <si>
    <t>Доходы  от продажи  земельных участков,  государственная  собственность  на которые  не разграничена и которые  расположены  в границах  городских  поселений</t>
  </si>
  <si>
    <t>1 16 00000 00 0000 000</t>
  </si>
  <si>
    <t>ШТРАФЫ. САНКЦИИ. ВОЗМЕЩЕНИЕ УЩЕРБА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</si>
  <si>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</si>
  <si>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</si>
  <si>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</si>
  <si>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</si>
  <si>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</si>
  <si>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</si>
  <si>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</si>
  <si>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</si>
  <si>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</si>
  <si>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</si>
  <si>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</si>
  <si>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</si>
  <si>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</si>
  <si>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</si>
  <si>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2 02 15001 05 0000 150</t>
  </si>
  <si>
    <t>2 02 15002 00 0000 150</t>
  </si>
  <si>
    <t>Дотации бюджетам на поддержку мер по обеспечению сбалансированности бюджетов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</si>
  <si>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</si>
  <si>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</si>
  <si>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</si>
  <si>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</si>
  <si>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2 02 25228 05 0000 150</t>
  </si>
  <si>
    <t>2 02 25243 05 0000 150</t>
  </si>
  <si>
    <t>2 02 25299 05 0000 150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</si>
  <si>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</si>
  <si>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</si>
  <si>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</si>
  <si>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по обеспечению жильем молодых семей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</si>
  <si>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</si>
  <si>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</si>
  <si>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2 02 29999 00 0000 150</t>
  </si>
  <si>
    <t>Прочие субсидии</t>
  </si>
  <si>
    <t>2 02 29999 05 0000 150</t>
  </si>
  <si>
    <t>2 02 30000 00 0000 150</t>
  </si>
  <si>
    <t>Субвенции бюджетам бюджетной системы Российской Федерации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</si>
  <si>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</si>
  <si>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</si>
  <si>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</si>
  <si>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</si>
  <si>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</si>
  <si>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</si>
  <si>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</si>
  <si>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</si>
  <si>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</si>
  <si>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</si>
  <si>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</si>
  <si>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</si>
  <si>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2 02 35118 00 0000 150</t>
  </si>
  <si>
    <t>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</si>
  <si>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</si>
  <si>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2 02 35120 05 0000 150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</si>
  <si>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</si>
  <si>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2 02 35260 00 0000 150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</si>
  <si>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</si>
  <si>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</si>
  <si>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</si>
  <si>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2 02 40000 00 0000 150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</si>
  <si>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</si>
  <si>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</si>
  <si>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</si>
  <si>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</si>
  <si>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2 02 49999 00 0000 150</t>
  </si>
  <si>
    <t>Прочие межбюджетные трансферты, передаваемые бюджетам</t>
  </si>
  <si>
    <t>2 02 49999 05 0000 150</t>
  </si>
  <si>
    <t>Прочие межбюджетные трансферты, передаваемые бюджетам муниципальных районов</t>
  </si>
  <si>
    <t>2 07 00000 00 0000 000</t>
  </si>
  <si>
    <t xml:space="preserve">Прочие безвозмездные поступления </t>
  </si>
  <si>
    <t>Прочие безвозмездные поступления в бюджеты муниципальных районов</t>
  </si>
  <si>
    <t>Всего доходов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</si>
  <si>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
</t>
  </si>
  <si>
    <t xml:space="preserve">Субсидии бюджетам муниципальных районов на оснащение объектов спортивной инфраструктуры спортивно-технологическим оборудованием
</t>
  </si>
  <si>
    <t xml:space="preserve">Субсидии бюджетам муниципальных районов на строительство и реконструкцию (модернизацию) объектов питьевого водоснабжения
</t>
  </si>
  <si>
    <t xml:space="preserve">Субсидии бюджетам муниципальных районов на обустройство и восстановление воинских захоронений, находящихся в государственной собственности
</t>
  </si>
  <si>
    <t xml:space="preserve">2 02 25228 00 0000 150
</t>
  </si>
  <si>
    <t xml:space="preserve">Субсидии бюджетам на оснащение объектов спортивной инфраструктуры спортивно-технологическим оборудованием
</t>
  </si>
  <si>
    <t xml:space="preserve">2 02 25243 00 0000 150
</t>
  </si>
  <si>
    <t xml:space="preserve">Субсидии бюджетам на строительство и реконструкцию (модернизацию) объектов питьевого водоснабжения
</t>
  </si>
  <si>
    <t xml:space="preserve">2 02 25299 00 0000 150
</t>
  </si>
  <si>
    <t xml:space="preserve">Субсидии бюджетам на обустройство и восстановление воинских захоронений, находящихся в государственной собственности
</t>
  </si>
  <si>
    <t xml:space="preserve"> -  субсидия на мероприятия по проведению оздоровительной кампании детей </t>
  </si>
  <si>
    <t xml:space="preserve"> - субсидия на капитальный ремонт кровель муниципальных образовательных организаций </t>
  </si>
  <si>
    <t>Р5</t>
  </si>
  <si>
    <t>Региональный проект "Спорт - норма жизни"</t>
  </si>
  <si>
    <t>1 03 02231 01 0000 110</t>
  </si>
  <si>
    <t>1 03 02241 01 0000 110</t>
  </si>
  <si>
    <t>1 03 02251 01 0000 110</t>
  </si>
  <si>
    <t>1 03 02261 01 0000 110</t>
  </si>
  <si>
    <t>﻿1 16 01000 01 0000 140</t>
  </si>
  <si>
    <t xml:space="preserve">﻿Административные штрафы, установленные Кодексом Российской Федерации об административных правонарушениях
</t>
  </si>
  <si>
    <t xml:space="preserve">﻿1 16 01050 01 0000 140
</t>
  </si>
  <si>
    <t xml:space="preserve"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</si>
  <si>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﻿1 16 01060 01 0000 140
</t>
  </si>
  <si>
    <t xml:space="preserve"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</si>
  <si>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 xml:space="preserve">﻿1 16 01070 01 0000 140
</t>
  </si>
  <si>
    <t xml:space="preserve"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</si>
  <si>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</si>
  <si>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</si>
  <si>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2 02 25467 00 0000 150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</si>
  <si>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</si>
  <si>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Расходы на выплаты персоналу государственных (муниципальных) органов</t>
  </si>
  <si>
    <t>Информационное обеспечение деятельности органов местного самоуправления</t>
  </si>
  <si>
    <t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</si>
  <si>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</si>
  <si>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</si>
  <si>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</si>
  <si>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</si>
  <si>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Софинансирование объектов капитальных вложений муниципальной собственности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</si>
  <si>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</si>
  <si>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</si>
  <si>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51 5 11 82450</t>
  </si>
  <si>
    <t>Бюджетные инвестиции в объекты капитального строительства муниципальной собственности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</si>
  <si>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</si>
  <si>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51 4 P5 52280</t>
  </si>
  <si>
    <t>Замена оконных блоков муниципальных образовательных организаций Брянской области</t>
  </si>
  <si>
    <t>52 0 12 S4860</t>
  </si>
  <si>
    <t>Дополнительное образование детей</t>
  </si>
  <si>
    <t>Компенсация части родительской платы за присмотр и уход за детьми в образовательных организациях. реализующих образовательную программу дошкольного образования</t>
  </si>
  <si>
    <t>52 0 21 16723</t>
  </si>
  <si>
    <t>52 0 21 16721</t>
  </si>
  <si>
    <t>52 0 21 16722</t>
  </si>
  <si>
    <t>Резервный фонд местной администрации</t>
  </si>
  <si>
    <t>Межбюджетные трансферты общего характера бюджетам бюджетной системы Российской Федерации</t>
  </si>
  <si>
    <t>Выравнивание бюджетной обеспеченности поселений</t>
  </si>
  <si>
    <t>ОБ</t>
  </si>
  <si>
    <t>МБ</t>
  </si>
  <si>
    <t>ПБ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</si>
  <si>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(муниципальных дошкольных образовательных организациях, муниципальных общеобразовательных организациях, реализующих образовательные программы дошкольного образования, частных дошкольных образовательных организациях и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образования)</t>
  </si>
  <si>
    <t>52 0 12 14722</t>
  </si>
  <si>
    <t>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области)</t>
  </si>
  <si>
    <t>52 0 13 14723</t>
  </si>
  <si>
    <t>52 0 12 14721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</si>
  <si>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организациях)</t>
  </si>
  <si>
    <t>14721</t>
  </si>
  <si>
    <t>14722</t>
  </si>
  <si>
    <t>S4860</t>
  </si>
  <si>
    <t>82430</t>
  </si>
  <si>
    <t>2 02 25497 00 0000 150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</si>
  <si>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</si>
  <si>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</si>
  <si>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52 0 12 S4910</t>
  </si>
  <si>
    <t>S4910</t>
  </si>
  <si>
    <t>52 0 12 S4900</t>
  </si>
  <si>
    <t>S4900</t>
  </si>
  <si>
    <t>Проверка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</si>
  <si>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</si>
  <si>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Реализация федеральной целевой программы "Увековечение памяти погибших при защите Отечества на 2019 - 2024 годы"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</si>
  <si>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</si>
  <si>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2 02 35469 05 0000 150</t>
  </si>
  <si>
    <t>51 0 11 54690</t>
  </si>
  <si>
    <t>Проведение Всероссийской переписи населения 2020 года</t>
  </si>
  <si>
    <t>54690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</si>
  <si>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</si>
  <si>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</si>
  <si>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52 0 12 53030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</si>
  <si>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</si>
  <si>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</si>
  <si>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</si>
  <si>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52 0 12 L3040</t>
  </si>
  <si>
    <t>L3040</t>
  </si>
  <si>
    <t>Мероприятия по решению вопросов местного значения, инициированных органами местного самоуправления муниципальных образований Брянской области, в рамках проекта "Решаем вместе"</t>
  </si>
  <si>
    <t>51 0 31 13300</t>
  </si>
  <si>
    <t>14823</t>
  </si>
  <si>
    <t>Обеспечение функционирования модели персонифицированного финансирования дополнительного образования детей</t>
  </si>
  <si>
    <t>82610</t>
  </si>
  <si>
    <t>51 0 11 80100</t>
  </si>
  <si>
    <t>51 0 81 80320</t>
  </si>
  <si>
    <t>51 0 81 82330</t>
  </si>
  <si>
    <t>51 0 82 14723</t>
  </si>
  <si>
    <t>Сумма на 2021 год</t>
  </si>
  <si>
    <t xml:space="preserve"> 1 16 01140 01 0000 140</t>
  </si>
  <si>
    <t xml:space="preserve"> 1 16 01153 01 0000 140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</si>
  <si>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</si>
  <si>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1 16 10123 01 0000 140</t>
  </si>
  <si>
    <t xml:space="preserve">  - субсидии бюджетам муниципальных районов (городских округов) на приведение в соответствии с брендбуком «Точка роста"</t>
  </si>
  <si>
    <t xml:space="preserve"> - субсидия бюджетам муниципальных районов (муниципальных округов, городских округов) на реализацию отдельных мероприятий по развитию культуры, культурного наследия, туризма, обеспечению устойчивого развития социально-культурных составляющих качества жизни населения в рамках государственной программы «Развитие культуры и туризма в Брянской области»</t>
  </si>
  <si>
    <t xml:space="preserve"> - субсидия бюджетам муниципальных районов (муниципальных округов, городских округов) на замену оконных блоков муниципальных образовательных организаций Брянской области в рамках государственной программы "Развитие образования и науки Брянской области" </t>
  </si>
  <si>
    <t xml:space="preserve"> - субсидия бюджетам муниципальных районов (муниципальных округов, городских округов) на создание 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</t>
  </si>
  <si>
    <t>Повышение доступности и качества предоставления дополнительного образования детей</t>
  </si>
  <si>
    <t>81</t>
  </si>
  <si>
    <t>14723</t>
  </si>
  <si>
    <t>82</t>
  </si>
  <si>
    <t>80100</t>
  </si>
  <si>
    <t>Организация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по организации мероприятий при осуществлении деятельности по обращению с животными без владельцев</t>
  </si>
  <si>
    <t>Приведение в соответствии с брендбуком "Точка роста" помещений муниципальных общеобразовательных организаций</t>
  </si>
  <si>
    <t>Защита населения и территории от чрезвычайных ситуаций природного и техногенного характера, пожарная безопасность</t>
  </si>
  <si>
    <t>Опубликование нормативных правовых актов муниципальных образований и иной официальной информации</t>
  </si>
  <si>
    <t>51 0 81 82610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</si>
  <si>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</si>
  <si>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</si>
  <si>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</si>
  <si>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</si>
  <si>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2 02 45303 00 0000 150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</si>
  <si>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</si>
  <si>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52 0 12 82610</t>
  </si>
  <si>
    <t>Изменения 2021 апрель</t>
  </si>
  <si>
    <t>из доходов</t>
  </si>
  <si>
    <t>Повышение качества и доступности предоставления государственных и муниципальных услуг</t>
  </si>
  <si>
    <t>51 0 14 S8640</t>
  </si>
  <si>
    <t>Государственная поддержка отрасли культуры</t>
  </si>
  <si>
    <t>51 2 А2 55190</t>
  </si>
  <si>
    <t>А2</t>
  </si>
  <si>
    <t>55190</t>
  </si>
  <si>
    <t>Региональный проект "Творческие люди (Брянская область)"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</si>
  <si>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</si>
  <si>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51011 83750</t>
  </si>
  <si>
    <t>83750</t>
  </si>
  <si>
    <t>Мероприятия по землеустройству и землепользованию</t>
  </si>
  <si>
    <t>51 0 11 80910</t>
  </si>
  <si>
    <t>80910</t>
  </si>
  <si>
    <t>Подготовка объектов ЖКХ к зиме</t>
  </si>
  <si>
    <t>51 0 31 81800</t>
  </si>
  <si>
    <t>81800</t>
  </si>
  <si>
    <t>51 0 11 81680</t>
  </si>
  <si>
    <t>51 0 81 82430</t>
  </si>
  <si>
    <t>2 19 00000 00 0000 000</t>
  </si>
  <si>
    <t>2 19 00000 05 0000 150</t>
  </si>
  <si>
    <t>2 19 45303 05 0000 150</t>
  </si>
  <si>
    <t>Мероприятия в сфере жилищного хозяйства</t>
  </si>
  <si>
    <t>51 0 31 81750</t>
  </si>
  <si>
    <t>81750</t>
  </si>
  <si>
    <t>Мероприятия, направленные на укрепление здоровья населения</t>
  </si>
  <si>
    <t>51 4 11 82500</t>
  </si>
  <si>
    <t>51 0 F5 52430</t>
  </si>
  <si>
    <t>F5</t>
  </si>
  <si>
    <t>Региональный проект "Чистая вода (Брянская область)"</t>
  </si>
  <si>
    <t>Развитие материально-технической базы муниципальных образовательных организаций в сфере физической культуры и спорта</t>
  </si>
  <si>
    <t>52 0 12 S7670</t>
  </si>
  <si>
    <t>S7670</t>
  </si>
  <si>
    <t>Утверждено на 2021 год</t>
  </si>
  <si>
    <t>Уточненная бюджетная роспись на 2021 год</t>
  </si>
  <si>
    <t>Процент исполнения к уточненной бюджетной росписи</t>
  </si>
  <si>
    <t>Прогноз доходов
на 2021 год</t>
  </si>
  <si>
    <t>Процент исполнения к прогнозным параметрам доходов</t>
  </si>
  <si>
    <t>Субсидии бюджетам на софинансирование капитальных вложений в объекты муниципальной собственности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</si>
  <si>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</si>
  <si>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</si>
  <si>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1 16 10129 01 0000 140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</si>
  <si>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</si>
  <si>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</si>
  <si>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1 16 01084 01 0000140</t>
  </si>
  <si>
    <t>Административные штрафы, установленные Главой 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</si>
  <si>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организацийстатьей 20.25 Кодекса Российской Федерации об административных правонарушениях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</si>
  <si>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</si>
  <si>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Кассовое исполнение за 9 месяцев 2021 года</t>
  </si>
  <si>
    <t>Модернизация школьных столовых муниципальных общеобразовательных организаций Брянской области</t>
  </si>
  <si>
    <t>52 0 12 S4770</t>
  </si>
  <si>
    <t>S4770</t>
  </si>
  <si>
    <t>Приложение 2</t>
  </si>
  <si>
    <t>Расходы бюджета Клетнянского муниципального района Брянской области по ведомственной структуре за 9 месяцев 2021 года</t>
  </si>
  <si>
    <t xml:space="preserve">Расходы бюджета Клетнянского муниципального района Брянской области по целевым статьям (муниципальным программам и непрограммным направлениям деятельности), группам и подгруппам видов расходов за 9 месяцев 2021 год </t>
  </si>
  <si>
    <t>Приложение 4</t>
  </si>
  <si>
    <t>Уточненные назначения</t>
  </si>
  <si>
    <t>Приложение 3</t>
  </si>
  <si>
    <t>к постановлению администрации Клетнянского района                                                                                                                       от  18 октября 2021 года №595</t>
  </si>
  <si>
    <t>к постановлению администрации Клетнянского района                                                                                                                     от 18 октября 2021 года №595</t>
  </si>
  <si>
    <t>Доходы  бюджета Клетнянского муниципального район Брянской области за 9 месяцев 2021 года</t>
  </si>
  <si>
    <t>Изменения март</t>
  </si>
  <si>
    <t>Кассовое исполнение
за 9 месяцев 2021 года</t>
  </si>
  <si>
    <t>1 0102040 01 1000 110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</si>
  <si>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</si>
  <si>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</si>
  <si>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</si>
  <si>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</si>
  <si>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</si>
  <si>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</si>
  <si>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</si>
  <si>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</si>
  <si>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1 05 02020 02 0000 110</t>
  </si>
  <si>
    <t>ГОСУДАРСТВЕННАЯ ПОШЛИНА,  СБОРЫ</t>
  </si>
  <si>
    <t>Плата за выбросы загрязняющих веществ в водные объекты</t>
  </si>
  <si>
    <t>1 12 01070 01 0000 120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</si>
  <si>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</si>
  <si>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ДОХОДЫ ОТ ОКАЗАНИЯ ПЛАТНЫХ УСЛУГ (РАБОТ) И КОМПЕНСАЦИИ ЗАТРАТ ГОСУДАРСТВА</t>
  </si>
  <si>
    <t>1 13 02065 00 0000 130</t>
  </si>
  <si>
    <t xml:space="preserve"> 1 13 02065 05 0000 130</t>
  </si>
  <si>
    <t>1 14 02000 00 0000 000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</si>
  <si>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</si>
  <si>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1 14 02050 05 0000 410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</si>
  <si>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</si>
  <si>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</si>
  <si>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</si>
  <si>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1 16 01053 01 0000 140</t>
  </si>
  <si>
    <t>842 1 16 01073 01 0000 140</t>
  </si>
  <si>
    <t xml:space="preserve"> 1 16 01083 01 0000 140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</si>
  <si>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организацийстатьей 20.25 Кодекса Российской Федерации об административных правонарушениях</t>
  </si>
  <si>
    <t xml:space="preserve">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</si>
  <si>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</si>
  <si>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1 16 01150 01 0000 140</t>
  </si>
  <si>
    <t xml:space="preserve"> 1 16 01170 01 0000 140</t>
  </si>
  <si>
    <t xml:space="preserve"> 1 16 01173 01 0000 140</t>
  </si>
  <si>
    <t xml:space="preserve">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</si>
  <si>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организацийстатьей 20.25 Кодекса Российской Федерации об административных правонарушениях</t>
  </si>
  <si>
    <t xml:space="preserve">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</si>
  <si>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</si>
  <si>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1 16 01200 01 0000 140</t>
  </si>
  <si>
    <t xml:space="preserve"> 1 16 01203 01 0000 140</t>
  </si>
  <si>
    <t xml:space="preserve">
 1 16 01333 01 0000 140
</t>
  </si>
  <si>
    <t xml:space="preserve"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
</t>
  </si>
  <si>
    <t xml:space="preserve"> 1 16 10120 00 0000 140</t>
  </si>
  <si>
    <t xml:space="preserve"> 1 16 11050 01 0000 140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</si>
  <si>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образованиязачислению в бюджет муниципального образования по нормативам, действующим до 1 января 2020 года
</t>
  </si>
  <si>
    <t xml:space="preserve">
1 16 02010 02 1111140
</t>
  </si>
  <si>
    <t>Дотации бюджетам муниципальных районов на выравнивание бюджетной обеспеченности</t>
  </si>
  <si>
    <t xml:space="preserve">2 02 19999 00 0000 151 </t>
  </si>
  <si>
    <t>Прочие дотации</t>
  </si>
  <si>
    <t xml:space="preserve">2 02 19999 05 0000 151 </t>
  </si>
  <si>
    <t>Прочие дотации бюджетам муниципальных районов</t>
  </si>
  <si>
    <t>2 02 20077 00 0000 150</t>
  </si>
  <si>
    <t>2 02 20077 05 0000 150</t>
  </si>
  <si>
    <t>2 02 25519 00 0000 150</t>
  </si>
  <si>
    <t>2 02 25519 05 0000 150</t>
  </si>
  <si>
    <t>Прочие субсидии бюджетам муниципальных районов</t>
  </si>
  <si>
    <t>Субсидии бюджетам муниципальных районов на развит. материально-технической базы мун.образ.организаций в сфере физической культуры</t>
  </si>
  <si>
    <t xml:space="preserve"> - субвенции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</si>
  <si>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 xml:space="preserve"> - субвенции бюджетам муниципальных районов на финансовое обеспечение государственных гарантий реализации прав на получение общедоступного бесплатного дошкольного образования в образовательных организациях </t>
  </si>
  <si>
    <t xml:space="preserve"> - субвенции бюджетам муниципальных районов,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  </t>
  </si>
  <si>
    <t xml:space="preserve"> - субвенции бюджетам муниципальных районов на предоставление мер социальной поддержки работникам образовательных организаций, работающим в сельских населенных пунктах или  поселках городского типа на территории Брянской области    </t>
  </si>
  <si>
    <t xml:space="preserve"> - субвенции бюджетам муниципальных районов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    </t>
  </si>
  <si>
    <t xml:space="preserve"> - 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</t>
  </si>
  <si>
    <t xml:space="preserve"> - субвенции бюджетам муниципальных районов на осуществление сохранности жилых помещений, закрепленных за детьми-сиротами и детьми, оставшимися без попечения родителей</t>
  </si>
  <si>
    <t xml:space="preserve"> - субвенции бюджетам муниципальных районов  на финансовое обеспечение  государственных гарантий реализации прав на получение общедоступного и бесплатного начального общего, среднего общего образования в общеобразовательных организациях</t>
  </si>
  <si>
    <t xml:space="preserve"> - субвенции бюджетам муниципальных районов на организацию и осуществление деятельности по опеке и попечительству, выплату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</si>
  <si>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 xml:space="preserve"> -  субвенции бюджетам муниципальных районов на осуществление отдельных государственных полномочий Брянской области по организации  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</si>
  <si>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Субвенции бюджетам  на осуществление  первичного   воинского  учета  на территориях , где  отсутствуют  военные  комиссариаты</t>
  </si>
  <si>
    <t>851 2 02 35118 05 0000 150</t>
  </si>
  <si>
    <t>Субвенции бюджетам муниципальных районов  на осуществление  первичного   воинского  учета  на территориях , где  отсутствуют  военные  комиссариаты</t>
  </si>
  <si>
    <t xml:space="preserve">
2 02 35469 00 0000 150
</t>
  </si>
  <si>
    <t xml:space="preserve">Субвенции бюджетам на проведение Всероссийской переписи населения 2020 года
</t>
  </si>
  <si>
    <t>Субвенции бюджетам муниципальных районов на проведение Всероссийской переписи населения 2020 года</t>
  </si>
  <si>
    <t>2 07 05030 05 0000 150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</si>
  <si>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</si>
  <si>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</si>
  <si>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</si>
  <si>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>2 19 60010 05 0000 150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</si>
  <si>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</si>
  <si>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внутреннего финансирования дефицита бюджета Клетнянского муниципального района Брянской области за 9 месяцев 2021 года</t>
  </si>
  <si>
    <t xml:space="preserve">к постановлению администрации Клетнянского района                                                                                                                       от        октября 2021 года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</si>
</sst>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"/>
    <numFmt numFmtId="166" formatCode="0.0"/>
  </numFmts>
  <fonts count="24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i/>
      <sz val="11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b/>
      <sz val="11"/>
      <color rgb="FF0000FF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6">
    <xf numFmtId="0" fontId="0" fillId="0" borderId="0"/>
    <xf numFmtId="0" fontId="17" fillId="0" borderId="10">
      <alignment horizontal="left" wrapText="1" indent="2"/>
    </xf>
    <xf numFmtId="49" fontId="17" fillId="0" borderId="5">
      <alignment horizontal="center"/>
    </xf>
    <xf numFmtId="49" fontId="17" fillId="0" borderId="5">
      <alignment horizontal="center"/>
    </xf>
    <xf numFmtId="4" fontId="17" fillId="0" borderId="5">
      <alignment horizontal="right"/>
    </xf>
    <xf numFmtId="49" fontId="17" fillId="0" borderId="12">
      <alignment horizontal="center" vertical="center" wrapText="1"/>
    </xf>
  </cellStyleXfs>
  <cellXfs count="209">
    <xf numFmtId="0" fontId="0" fillId="0" borderId="0" xfId="0"/>
    <xf numFmtId="0" fontId="1" fillId="0" borderId="2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49" fontId="3" fillId="0" borderId="2" xfId="0" applyNumberFormat="1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vertical="top" wrapText="1"/>
    </xf>
    <xf numFmtId="4" fontId="5" fillId="0" borderId="2" xfId="0" applyNumberFormat="1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/>
    <xf numFmtId="164" fontId="3" fillId="0" borderId="0" xfId="0" applyNumberFormat="1" applyFont="1" applyFill="1" applyAlignment="1">
      <alignment vertical="top" wrapText="1"/>
    </xf>
    <xf numFmtId="49" fontId="3" fillId="0" borderId="0" xfId="0" applyNumberFormat="1" applyFont="1" applyFill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9" fontId="5" fillId="0" borderId="2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vertical="top" wrapText="1"/>
    </xf>
    <xf numFmtId="49" fontId="2" fillId="0" borderId="2" xfId="0" applyNumberFormat="1" applyFont="1" applyFill="1" applyBorder="1" applyAlignment="1">
      <alignment horizontal="center" vertical="top"/>
    </xf>
    <xf numFmtId="4" fontId="2" fillId="0" borderId="2" xfId="0" applyNumberFormat="1" applyFont="1" applyFill="1" applyBorder="1" applyAlignment="1">
      <alignment horizontal="right" vertical="top" wrapText="1"/>
    </xf>
    <xf numFmtId="4" fontId="3" fillId="0" borderId="2" xfId="0" applyNumberFormat="1" applyFont="1" applyFill="1" applyBorder="1" applyAlignment="1">
      <alignment vertical="top"/>
    </xf>
    <xf numFmtId="4" fontId="2" fillId="0" borderId="2" xfId="0" applyNumberFormat="1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49" fontId="2" fillId="0" borderId="2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/>
    </xf>
    <xf numFmtId="4" fontId="5" fillId="0" borderId="2" xfId="0" applyNumberFormat="1" applyFont="1" applyFill="1" applyBorder="1" applyAlignment="1">
      <alignment vertical="top"/>
    </xf>
    <xf numFmtId="0" fontId="2" fillId="0" borderId="2" xfId="0" applyFont="1" applyFill="1" applyBorder="1" applyAlignment="1">
      <alignment vertical="top"/>
    </xf>
    <xf numFmtId="49" fontId="5" fillId="0" borderId="2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5" fillId="0" borderId="2" xfId="0" applyFont="1" applyFill="1" applyBorder="1" applyAlignment="1">
      <alignment vertical="top"/>
    </xf>
    <xf numFmtId="4" fontId="2" fillId="0" borderId="2" xfId="0" applyNumberFormat="1" applyFont="1" applyFill="1" applyBorder="1" applyAlignment="1">
      <alignment horizontal="right" vertical="top"/>
    </xf>
    <xf numFmtId="0" fontId="6" fillId="0" borderId="0" xfId="0" applyFont="1" applyFill="1" applyAlignment="1">
      <alignment vertical="top"/>
    </xf>
    <xf numFmtId="0" fontId="2" fillId="0" borderId="2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vertical="top" wrapText="1"/>
    </xf>
    <xf numFmtId="0" fontId="9" fillId="0" borderId="0" xfId="0" applyFont="1" applyFill="1" applyAlignment="1">
      <alignment horizontal="center"/>
    </xf>
    <xf numFmtId="0" fontId="4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/>
    </xf>
    <xf numFmtId="4" fontId="3" fillId="0" borderId="0" xfId="0" applyNumberFormat="1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164" fontId="10" fillId="0" borderId="0" xfId="0" applyNumberFormat="1" applyFont="1" applyFill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right" vertical="top" wrapText="1"/>
    </xf>
    <xf numFmtId="0" fontId="1" fillId="0" borderId="5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 wrapText="1"/>
    </xf>
    <xf numFmtId="4" fontId="2" fillId="0" borderId="2" xfId="0" applyNumberFormat="1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horizontal="center" vertical="top"/>
    </xf>
    <xf numFmtId="0" fontId="3" fillId="0" borderId="2" xfId="0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justify" vertical="top" wrapText="1"/>
    </xf>
    <xf numFmtId="0" fontId="12" fillId="0" borderId="2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vertical="top" wrapText="1"/>
    </xf>
    <xf numFmtId="4" fontId="15" fillId="0" borderId="0" xfId="0" applyNumberFormat="1" applyFont="1" applyFill="1" applyAlignment="1">
      <alignment vertical="top"/>
    </xf>
    <xf numFmtId="0" fontId="15" fillId="0" borderId="0" xfId="0" applyFont="1" applyFill="1" applyAlignment="1">
      <alignment vertical="top"/>
    </xf>
    <xf numFmtId="4" fontId="14" fillId="0" borderId="0" xfId="0" applyNumberFormat="1" applyFont="1" applyFill="1" applyAlignment="1">
      <alignment vertical="top"/>
    </xf>
    <xf numFmtId="0" fontId="14" fillId="0" borderId="0" xfId="0" applyFont="1" applyFill="1" applyAlignment="1">
      <alignment vertical="top"/>
    </xf>
    <xf numFmtId="0" fontId="5" fillId="0" borderId="2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3" fontId="3" fillId="0" borderId="0" xfId="0" applyNumberFormat="1" applyFont="1" applyFill="1" applyAlignment="1">
      <alignment horizontal="center" vertical="top"/>
    </xf>
    <xf numFmtId="0" fontId="3" fillId="0" borderId="5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49" fontId="3" fillId="0" borderId="6" xfId="0" applyNumberFormat="1" applyFont="1" applyFill="1" applyBorder="1" applyAlignment="1">
      <alignment horizontal="center" vertical="top"/>
    </xf>
    <xf numFmtId="49" fontId="3" fillId="0" borderId="6" xfId="0" applyNumberFormat="1" applyFont="1" applyFill="1" applyBorder="1" applyAlignment="1">
      <alignment horizontal="center" vertical="top" wrapText="1"/>
    </xf>
    <xf numFmtId="49" fontId="18" fillId="0" borderId="2" xfId="0" applyNumberFormat="1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top"/>
    </xf>
    <xf numFmtId="49" fontId="9" fillId="0" borderId="2" xfId="0" applyNumberFormat="1" applyFont="1" applyFill="1" applyBorder="1" applyAlignment="1">
      <alignment horizontal="center" vertical="top" wrapText="1" shrinkToFit="1"/>
    </xf>
    <xf numFmtId="0" fontId="3" fillId="0" borderId="0" xfId="0" applyFont="1" applyFill="1" applyBorder="1" applyAlignment="1">
      <alignment horizontal="center" vertical="top" wrapText="1"/>
    </xf>
    <xf numFmtId="165" fontId="3" fillId="0" borderId="2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vertical="top" wrapText="1"/>
    </xf>
    <xf numFmtId="0" fontId="5" fillId="0" borderId="2" xfId="0" applyFont="1" applyFill="1" applyBorder="1" applyAlignment="1">
      <alignment horizontal="center" vertical="top"/>
    </xf>
    <xf numFmtId="49" fontId="5" fillId="0" borderId="3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vertical="top" wrapText="1"/>
    </xf>
    <xf numFmtId="49" fontId="9" fillId="0" borderId="0" xfId="0" applyNumberFormat="1" applyFont="1" applyFill="1" applyAlignment="1">
      <alignment vertical="top"/>
    </xf>
    <xf numFmtId="49" fontId="9" fillId="0" borderId="0" xfId="0" applyNumberFormat="1" applyFont="1" applyFill="1" applyAlignment="1">
      <alignment horizontal="center" vertical="top"/>
    </xf>
    <xf numFmtId="2" fontId="15" fillId="0" borderId="0" xfId="0" applyNumberFormat="1" applyFont="1" applyFill="1" applyAlignment="1">
      <alignment vertical="top"/>
    </xf>
    <xf numFmtId="166" fontId="3" fillId="0" borderId="0" xfId="0" applyNumberFormat="1" applyFont="1" applyFill="1" applyAlignment="1">
      <alignment vertical="top"/>
    </xf>
    <xf numFmtId="0" fontId="19" fillId="0" borderId="0" xfId="0" applyFont="1" applyFill="1" applyAlignment="1">
      <alignment vertical="top"/>
    </xf>
    <xf numFmtId="49" fontId="13" fillId="0" borderId="0" xfId="0" applyNumberFormat="1" applyFont="1" applyFill="1" applyAlignment="1">
      <alignment vertical="top"/>
    </xf>
    <xf numFmtId="4" fontId="19" fillId="0" borderId="0" xfId="0" applyNumberFormat="1" applyFont="1" applyFill="1" applyAlignment="1">
      <alignment vertical="top"/>
    </xf>
    <xf numFmtId="4" fontId="16" fillId="0" borderId="0" xfId="0" applyNumberFormat="1" applyFont="1" applyFill="1" applyAlignment="1">
      <alignment vertical="top"/>
    </xf>
    <xf numFmtId="4" fontId="2" fillId="0" borderId="6" xfId="0" applyNumberFormat="1" applyFont="1" applyFill="1" applyBorder="1" applyAlignment="1">
      <alignment vertical="top"/>
    </xf>
    <xf numFmtId="4" fontId="14" fillId="2" borderId="0" xfId="0" applyNumberFormat="1" applyFont="1" applyFill="1" applyAlignment="1">
      <alignment vertical="top"/>
    </xf>
    <xf numFmtId="4" fontId="19" fillId="2" borderId="0" xfId="0" applyNumberFormat="1" applyFont="1" applyFill="1" applyAlignment="1">
      <alignment vertical="top"/>
    </xf>
    <xf numFmtId="0" fontId="14" fillId="2" borderId="0" xfId="0" applyFont="1" applyFill="1" applyAlignment="1">
      <alignment vertical="top"/>
    </xf>
    <xf numFmtId="2" fontId="14" fillId="2" borderId="0" xfId="0" applyNumberFormat="1" applyFont="1" applyFill="1" applyAlignment="1">
      <alignment vertical="top"/>
    </xf>
    <xf numFmtId="4" fontId="7" fillId="0" borderId="2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4" fontId="3" fillId="0" borderId="0" xfId="0" applyNumberFormat="1" applyFont="1" applyFill="1" applyAlignment="1">
      <alignment horizontal="center" vertical="top"/>
    </xf>
    <xf numFmtId="49" fontId="2" fillId="0" borderId="5" xfId="0" applyNumberFormat="1" applyFont="1" applyFill="1" applyBorder="1" applyAlignment="1">
      <alignment vertical="top" wrapText="1"/>
    </xf>
    <xf numFmtId="4" fontId="5" fillId="0" borderId="2" xfId="0" applyNumberFormat="1" applyFont="1" applyFill="1" applyBorder="1" applyAlignment="1">
      <alignment horizontal="right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4" fontId="3" fillId="0" borderId="5" xfId="0" applyNumberFormat="1" applyFont="1" applyFill="1" applyBorder="1" applyAlignment="1">
      <alignment horizontal="right" vertical="top" wrapText="1"/>
    </xf>
    <xf numFmtId="49" fontId="8" fillId="0" borderId="2" xfId="0" applyNumberFormat="1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vertical="top"/>
    </xf>
    <xf numFmtId="49" fontId="2" fillId="0" borderId="6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49" fontId="3" fillId="0" borderId="7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7" xfId="0" applyNumberFormat="1" applyFont="1" applyFill="1" applyBorder="1" applyAlignment="1">
      <alignment horizontal="center" vertical="top"/>
    </xf>
    <xf numFmtId="4" fontId="3" fillId="0" borderId="7" xfId="0" applyNumberFormat="1" applyFont="1" applyFill="1" applyBorder="1" applyAlignment="1">
      <alignment vertical="top"/>
    </xf>
    <xf numFmtId="49" fontId="2" fillId="0" borderId="5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left" vertical="top" wrapText="1"/>
    </xf>
    <xf numFmtId="49" fontId="20" fillId="0" borderId="2" xfId="0" applyNumberFormat="1" applyFont="1" applyFill="1" applyBorder="1" applyAlignment="1">
      <alignment horizontal="center" vertical="top" wrapText="1"/>
    </xf>
    <xf numFmtId="49" fontId="20" fillId="0" borderId="2" xfId="0" applyNumberFormat="1" applyFont="1" applyFill="1" applyBorder="1" applyAlignment="1">
      <alignment horizontal="center" vertical="top"/>
    </xf>
    <xf numFmtId="49" fontId="20" fillId="0" borderId="5" xfId="0" applyNumberFormat="1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vertical="top"/>
    </xf>
    <xf numFmtId="49" fontId="3" fillId="0" borderId="8" xfId="0" applyNumberFormat="1" applyFont="1" applyFill="1" applyBorder="1" applyAlignment="1">
      <alignment horizontal="center" vertical="top" wrapText="1"/>
    </xf>
    <xf numFmtId="4" fontId="3" fillId="0" borderId="9" xfId="0" applyNumberFormat="1" applyFont="1" applyFill="1" applyBorder="1" applyAlignment="1">
      <alignment horizontal="right" vertical="top" wrapText="1"/>
    </xf>
    <xf numFmtId="0" fontId="3" fillId="0" borderId="2" xfId="0" quotePrefix="1" applyNumberFormat="1" applyFont="1" applyFill="1" applyBorder="1" applyAlignment="1">
      <alignment horizontal="center" vertical="top" shrinkToFit="1"/>
    </xf>
    <xf numFmtId="0" fontId="3" fillId="0" borderId="2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4" fontId="3" fillId="3" borderId="2" xfId="0" applyNumberFormat="1" applyFont="1" applyFill="1" applyBorder="1" applyAlignment="1">
      <alignment vertical="top"/>
    </xf>
    <xf numFmtId="0" fontId="2" fillId="0" borderId="7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166" fontId="3" fillId="0" borderId="2" xfId="0" applyNumberFormat="1" applyFont="1" applyFill="1" applyBorder="1" applyAlignment="1">
      <alignment vertical="top"/>
    </xf>
    <xf numFmtId="49" fontId="9" fillId="4" borderId="2" xfId="0" applyNumberFormat="1" applyFont="1" applyFill="1" applyBorder="1" applyAlignment="1">
      <alignment horizontal="center" vertical="top" wrapText="1" shrinkToFit="1"/>
    </xf>
    <xf numFmtId="0" fontId="3" fillId="0" borderId="2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49" fontId="3" fillId="0" borderId="0" xfId="0" applyNumberFormat="1" applyFont="1" applyFill="1" applyAlignment="1">
      <alignment horizontal="center" vertical="top"/>
    </xf>
    <xf numFmtId="165" fontId="3" fillId="0" borderId="2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vertical="top" wrapText="1"/>
    </xf>
    <xf numFmtId="0" fontId="22" fillId="0" borderId="0" xfId="0" applyFont="1" applyAlignment="1">
      <alignment horizontal="right" vertical="top" wrapText="1"/>
    </xf>
    <xf numFmtId="0" fontId="12" fillId="0" borderId="2" xfId="0" applyFont="1" applyBorder="1" applyAlignment="1">
      <alignment horizontal="center" vertical="top" wrapText="1"/>
    </xf>
    <xf numFmtId="49" fontId="9" fillId="5" borderId="2" xfId="0" applyNumberFormat="1" applyFont="1" applyFill="1" applyBorder="1" applyAlignment="1">
      <alignment horizontal="center" vertical="top" wrapText="1" shrinkToFit="1"/>
    </xf>
    <xf numFmtId="0" fontId="3" fillId="0" borderId="0" xfId="0" applyFont="1" applyAlignment="1">
      <alignment vertical="top"/>
    </xf>
    <xf numFmtId="0" fontId="1" fillId="0" borderId="2" xfId="1" applyNumberFormat="1" applyFont="1" applyBorder="1" applyAlignment="1" applyProtection="1">
      <alignment horizontal="left" vertical="top" wrapText="1"/>
    </xf>
    <xf numFmtId="0" fontId="3" fillId="4" borderId="2" xfId="0" applyFont="1" applyFill="1" applyBorder="1" applyAlignment="1">
      <alignment horizontal="center" vertical="top"/>
    </xf>
    <xf numFmtId="0" fontId="3" fillId="4" borderId="2" xfId="0" applyFont="1" applyFill="1" applyBorder="1" applyAlignment="1">
      <alignment vertical="top" wrapText="1"/>
    </xf>
    <xf numFmtId="0" fontId="3" fillId="4" borderId="2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49" fontId="1" fillId="0" borderId="2" xfId="2" applyNumberFormat="1" applyFont="1" applyBorder="1" applyAlignment="1" applyProtection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12" fillId="4" borderId="2" xfId="0" applyFont="1" applyFill="1" applyBorder="1" applyAlignment="1">
      <alignment horizontal="center" vertical="top" wrapText="1"/>
    </xf>
    <xf numFmtId="0" fontId="12" fillId="4" borderId="2" xfId="0" applyFont="1" applyFill="1" applyBorder="1" applyAlignment="1">
      <alignment horizontal="justify" vertical="top" wrapText="1"/>
    </xf>
    <xf numFmtId="0" fontId="12" fillId="0" borderId="2" xfId="0" applyFont="1" applyFill="1" applyBorder="1" applyAlignment="1">
      <alignment horizontal="left" vertical="top" wrapText="1"/>
    </xf>
    <xf numFmtId="4" fontId="23" fillId="0" borderId="2" xfId="0" applyNumberFormat="1" applyFont="1" applyBorder="1" applyAlignment="1">
      <alignment horizontal="right"/>
    </xf>
    <xf numFmtId="4" fontId="23" fillId="0" borderId="2" xfId="0" applyNumberFormat="1" applyFont="1" applyFill="1" applyBorder="1" applyAlignment="1">
      <alignment horizontal="right"/>
    </xf>
    <xf numFmtId="4" fontId="3" fillId="4" borderId="2" xfId="0" applyNumberFormat="1" applyFont="1" applyFill="1" applyBorder="1" applyAlignment="1">
      <alignment vertical="top" wrapText="1"/>
    </xf>
    <xf numFmtId="0" fontId="12" fillId="4" borderId="2" xfId="0" applyFont="1" applyFill="1" applyBorder="1" applyAlignment="1">
      <alignment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vertical="top" wrapText="1"/>
    </xf>
  </cellXfs>
  <cellStyles count="6">
    <cellStyle name="xl31" xfId="1"/>
    <cellStyle name="xl43" xfId="2"/>
    <cellStyle name="xl44" xfId="3"/>
    <cellStyle name="xl45" xfId="5"/>
    <cellStyle name="xl46" xfId="4"/>
    <cellStyle name="Обычный" xfId="0" builtinId="0"/>
  </cellStyles>
  <dxfs count="0"/>
  <tableStyles count="0" defaultTableStyle="TableStyleMedium2" defaultPivotStyle="PivotStyleMedium9"/>
  <colors>
    <mruColors>
      <color rgb="FFCCFF99"/>
      <color rgb="FFFFCCFF"/>
      <color rgb="FFFF0066"/>
      <color rgb="FFFFCC99"/>
      <color rgb="FFFFFFCC"/>
      <color rgb="FF66FFCC"/>
      <color rgb="FF0000FF"/>
      <color rgb="FFCCE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ina/Documents/&#1048;&#1079;&#1084;_&#1088;&#1077;&#1096;&#1077;&#1085;&#1080;&#1081;%202021/&#1048;&#1079;&#1084;&#1077;&#1085;&#1077;&#1085;&#1080;&#1103;/Users/Irina/Documents/&#1048;&#1079;&#1084;_&#1088;&#1077;&#1096;&#1077;&#1085;&#1080;&#1081;%202020/&#1048;&#1079;&#1084;&#1077;&#1085;&#1077;&#1085;&#1080;&#1103;%202020/ADMINISTRATOR/Documents/&#1040;&#1056;&#1061;&#1048;&#1042;/2003-2019%20&#1075;&#1086;&#1076;&#1099;/2019/&#1054;&#1090;&#1095;&#1077;&#1090;&#1099;%20&#1074;%20&#1057;&#1086;&#1074;&#1077;&#1090;/9%20&#1084;&#1077;&#1089;&#1103;&#1094;&#1077;&#1074;%202019/&#1055;&#1086;&#1089;&#1090;_&#1040;&#1050;&#1056;%20&#1086;&#1090;%2028_10_19%20&#8470;726+&#1087;&#1088;&#1080;&#1083;_/&#1055;&#1088;&#1080;&#1083;&#1086;&#1078;&#1077;&#1085;&#1080;&#1103;%20&#1085;&#1072;%2001_04_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иска из долг.книги"/>
      <sheetName val="Рез."/>
      <sheetName val="Дох."/>
      <sheetName val="Функц."/>
      <sheetName val="Вед."/>
      <sheetName val="Ист.8"/>
      <sheetName val="Мер.функц."/>
      <sheetName val="Мер.вед."/>
    </sheetNames>
    <sheetDataSet>
      <sheetData sheetId="0" refreshError="1"/>
      <sheetData sheetId="1" refreshError="1"/>
      <sheetData sheetId="2" refreshError="1">
        <row r="131">
          <cell r="C131">
            <v>192134889.22999999</v>
          </cell>
          <cell r="D131">
            <v>193147789.22999999</v>
          </cell>
        </row>
      </sheetData>
      <sheetData sheetId="3" refreshError="1">
        <row r="441">
          <cell r="P441">
            <v>201209350.22999999</v>
          </cell>
          <cell r="Q441">
            <v>202222250.22999999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L186"/>
  <sheetViews>
    <sheetView zoomScale="90" zoomScaleNormal="90" workbookViewId="0">
      <pane xSplit="2" ySplit="5" topLeftCell="E6" activePane="bottomRight" state="frozen"/>
      <selection activeCell="F13" sqref="F13"/>
      <selection pane="topRight" activeCell="F13" sqref="F13"/>
      <selection pane="bottomLeft" activeCell="F13" sqref="F13"/>
      <selection pane="bottomRight" activeCell="F13" sqref="F13"/>
    </sheetView>
  </sheetViews>
  <sheetFormatPr defaultRowHeight="15" x14ac:dyDescent="0.25"/>
  <cols>
    <col min="1" max="1" width="21.42578125" style="173" customWidth="1"/>
    <col min="2" max="2" width="46" style="174" customWidth="1"/>
    <col min="3" max="3" width="16.7109375" style="174" hidden="1" customWidth="1"/>
    <col min="4" max="4" width="14" style="174" hidden="1" customWidth="1"/>
    <col min="5" max="5" width="15.85546875" style="174" customWidth="1"/>
    <col min="6" max="6" width="15.7109375" style="174" customWidth="1"/>
    <col min="7" max="7" width="10.85546875" style="174" customWidth="1"/>
    <col min="8" max="181" width="9.140625" style="174"/>
    <col min="182" max="182" width="25.42578125" style="174" customWidth="1"/>
    <col min="183" max="183" width="56.28515625" style="174" customWidth="1"/>
    <col min="184" max="184" width="14" style="174" customWidth="1"/>
    <col min="185" max="186" width="14.5703125" style="174" customWidth="1"/>
    <col min="187" max="187" width="14.140625" style="174" customWidth="1"/>
    <col min="188" max="188" width="15.140625" style="174" customWidth="1"/>
    <col min="189" max="189" width="13.85546875" style="174" customWidth="1"/>
    <col min="190" max="191" width="14.7109375" style="174" customWidth="1"/>
    <col min="192" max="192" width="12.85546875" style="174" customWidth="1"/>
    <col min="193" max="193" width="13.5703125" style="174" customWidth="1"/>
    <col min="194" max="194" width="12.7109375" style="174" customWidth="1"/>
    <col min="195" max="195" width="13.42578125" style="174" customWidth="1"/>
    <col min="196" max="196" width="13.140625" style="174" customWidth="1"/>
    <col min="197" max="197" width="14.7109375" style="174" customWidth="1"/>
    <col min="198" max="198" width="14.5703125" style="174" customWidth="1"/>
    <col min="199" max="199" width="13" style="174" customWidth="1"/>
    <col min="200" max="200" width="15" style="174" customWidth="1"/>
    <col min="201" max="202" width="12.140625" style="174" customWidth="1"/>
    <col min="203" max="203" width="12" style="174" customWidth="1"/>
    <col min="204" max="204" width="13.5703125" style="174" customWidth="1"/>
    <col min="205" max="205" width="14" style="174" customWidth="1"/>
    <col min="206" max="206" width="12.28515625" style="174" customWidth="1"/>
    <col min="207" max="207" width="14.140625" style="174" customWidth="1"/>
    <col min="208" max="208" width="13" style="174" customWidth="1"/>
    <col min="209" max="209" width="13.5703125" style="174" customWidth="1"/>
    <col min="210" max="210" width="12.42578125" style="174" customWidth="1"/>
    <col min="211" max="211" width="12.5703125" style="174" customWidth="1"/>
    <col min="212" max="212" width="11.7109375" style="174" customWidth="1"/>
    <col min="213" max="213" width="13.7109375" style="174" customWidth="1"/>
    <col min="214" max="214" width="13.28515625" style="174" customWidth="1"/>
    <col min="215" max="215" width="13.140625" style="174" customWidth="1"/>
    <col min="216" max="216" width="12" style="174" customWidth="1"/>
    <col min="217" max="217" width="12.140625" style="174" customWidth="1"/>
    <col min="218" max="218" width="12.28515625" style="174" customWidth="1"/>
    <col min="219" max="219" width="12.140625" style="174" customWidth="1"/>
    <col min="220" max="220" width="12.5703125" style="174" customWidth="1"/>
    <col min="221" max="437" width="9.140625" style="174"/>
    <col min="438" max="438" width="25.42578125" style="174" customWidth="1"/>
    <col min="439" max="439" width="56.28515625" style="174" customWidth="1"/>
    <col min="440" max="440" width="14" style="174" customWidth="1"/>
    <col min="441" max="442" width="14.5703125" style="174" customWidth="1"/>
    <col min="443" max="443" width="14.140625" style="174" customWidth="1"/>
    <col min="444" max="444" width="15.140625" style="174" customWidth="1"/>
    <col min="445" max="445" width="13.85546875" style="174" customWidth="1"/>
    <col min="446" max="447" width="14.7109375" style="174" customWidth="1"/>
    <col min="448" max="448" width="12.85546875" style="174" customWidth="1"/>
    <col min="449" max="449" width="13.5703125" style="174" customWidth="1"/>
    <col min="450" max="450" width="12.7109375" style="174" customWidth="1"/>
    <col min="451" max="451" width="13.42578125" style="174" customWidth="1"/>
    <col min="452" max="452" width="13.140625" style="174" customWidth="1"/>
    <col min="453" max="453" width="14.7109375" style="174" customWidth="1"/>
    <col min="454" max="454" width="14.5703125" style="174" customWidth="1"/>
    <col min="455" max="455" width="13" style="174" customWidth="1"/>
    <col min="456" max="456" width="15" style="174" customWidth="1"/>
    <col min="457" max="458" width="12.140625" style="174" customWidth="1"/>
    <col min="459" max="459" width="12" style="174" customWidth="1"/>
    <col min="460" max="460" width="13.5703125" style="174" customWidth="1"/>
    <col min="461" max="461" width="14" style="174" customWidth="1"/>
    <col min="462" max="462" width="12.28515625" style="174" customWidth="1"/>
    <col min="463" max="463" width="14.140625" style="174" customWidth="1"/>
    <col min="464" max="464" width="13" style="174" customWidth="1"/>
    <col min="465" max="465" width="13.5703125" style="174" customWidth="1"/>
    <col min="466" max="466" width="12.42578125" style="174" customWidth="1"/>
    <col min="467" max="467" width="12.5703125" style="174" customWidth="1"/>
    <col min="468" max="468" width="11.7109375" style="174" customWidth="1"/>
    <col min="469" max="469" width="13.7109375" style="174" customWidth="1"/>
    <col min="470" max="470" width="13.28515625" style="174" customWidth="1"/>
    <col min="471" max="471" width="13.140625" style="174" customWidth="1"/>
    <col min="472" max="472" width="12" style="174" customWidth="1"/>
    <col min="473" max="473" width="12.140625" style="174" customWidth="1"/>
    <col min="474" max="474" width="12.28515625" style="174" customWidth="1"/>
    <col min="475" max="475" width="12.140625" style="174" customWidth="1"/>
    <col min="476" max="476" width="12.5703125" style="174" customWidth="1"/>
    <col min="477" max="693" width="9.140625" style="174"/>
    <col min="694" max="694" width="25.42578125" style="174" customWidth="1"/>
    <col min="695" max="695" width="56.28515625" style="174" customWidth="1"/>
    <col min="696" max="696" width="14" style="174" customWidth="1"/>
    <col min="697" max="698" width="14.5703125" style="174" customWidth="1"/>
    <col min="699" max="699" width="14.140625" style="174" customWidth="1"/>
    <col min="700" max="700" width="15.140625" style="174" customWidth="1"/>
    <col min="701" max="701" width="13.85546875" style="174" customWidth="1"/>
    <col min="702" max="703" width="14.7109375" style="174" customWidth="1"/>
    <col min="704" max="704" width="12.85546875" style="174" customWidth="1"/>
    <col min="705" max="705" width="13.5703125" style="174" customWidth="1"/>
    <col min="706" max="706" width="12.7109375" style="174" customWidth="1"/>
    <col min="707" max="707" width="13.42578125" style="174" customWidth="1"/>
    <col min="708" max="708" width="13.140625" style="174" customWidth="1"/>
    <col min="709" max="709" width="14.7109375" style="174" customWidth="1"/>
    <col min="710" max="710" width="14.5703125" style="174" customWidth="1"/>
    <col min="711" max="711" width="13" style="174" customWidth="1"/>
    <col min="712" max="712" width="15" style="174" customWidth="1"/>
    <col min="713" max="714" width="12.140625" style="174" customWidth="1"/>
    <col min="715" max="715" width="12" style="174" customWidth="1"/>
    <col min="716" max="716" width="13.5703125" style="174" customWidth="1"/>
    <col min="717" max="717" width="14" style="174" customWidth="1"/>
    <col min="718" max="718" width="12.28515625" style="174" customWidth="1"/>
    <col min="719" max="719" width="14.140625" style="174" customWidth="1"/>
    <col min="720" max="720" width="13" style="174" customWidth="1"/>
    <col min="721" max="721" width="13.5703125" style="174" customWidth="1"/>
    <col min="722" max="722" width="12.42578125" style="174" customWidth="1"/>
    <col min="723" max="723" width="12.5703125" style="174" customWidth="1"/>
    <col min="724" max="724" width="11.7109375" style="174" customWidth="1"/>
    <col min="725" max="725" width="13.7109375" style="174" customWidth="1"/>
    <col min="726" max="726" width="13.28515625" style="174" customWidth="1"/>
    <col min="727" max="727" width="13.140625" style="174" customWidth="1"/>
    <col min="728" max="728" width="12" style="174" customWidth="1"/>
    <col min="729" max="729" width="12.140625" style="174" customWidth="1"/>
    <col min="730" max="730" width="12.28515625" style="174" customWidth="1"/>
    <col min="731" max="731" width="12.140625" style="174" customWidth="1"/>
    <col min="732" max="732" width="12.5703125" style="174" customWidth="1"/>
    <col min="733" max="949" width="9.140625" style="174"/>
    <col min="950" max="950" width="25.42578125" style="174" customWidth="1"/>
    <col min="951" max="951" width="56.28515625" style="174" customWidth="1"/>
    <col min="952" max="952" width="14" style="174" customWidth="1"/>
    <col min="953" max="954" width="14.5703125" style="174" customWidth="1"/>
    <col min="955" max="955" width="14.140625" style="174" customWidth="1"/>
    <col min="956" max="956" width="15.140625" style="174" customWidth="1"/>
    <col min="957" max="957" width="13.85546875" style="174" customWidth="1"/>
    <col min="958" max="959" width="14.7109375" style="174" customWidth="1"/>
    <col min="960" max="960" width="12.85546875" style="174" customWidth="1"/>
    <col min="961" max="961" width="13.5703125" style="174" customWidth="1"/>
    <col min="962" max="962" width="12.7109375" style="174" customWidth="1"/>
    <col min="963" max="963" width="13.42578125" style="174" customWidth="1"/>
    <col min="964" max="964" width="13.140625" style="174" customWidth="1"/>
    <col min="965" max="965" width="14.7109375" style="174" customWidth="1"/>
    <col min="966" max="966" width="14.5703125" style="174" customWidth="1"/>
    <col min="967" max="967" width="13" style="174" customWidth="1"/>
    <col min="968" max="968" width="15" style="174" customWidth="1"/>
    <col min="969" max="970" width="12.140625" style="174" customWidth="1"/>
    <col min="971" max="971" width="12" style="174" customWidth="1"/>
    <col min="972" max="972" width="13.5703125" style="174" customWidth="1"/>
    <col min="973" max="973" width="14" style="174" customWidth="1"/>
    <col min="974" max="974" width="12.28515625" style="174" customWidth="1"/>
    <col min="975" max="975" width="14.140625" style="174" customWidth="1"/>
    <col min="976" max="976" width="13" style="174" customWidth="1"/>
    <col min="977" max="977" width="13.5703125" style="174" customWidth="1"/>
    <col min="978" max="978" width="12.42578125" style="174" customWidth="1"/>
    <col min="979" max="979" width="12.5703125" style="174" customWidth="1"/>
    <col min="980" max="980" width="11.7109375" style="174" customWidth="1"/>
    <col min="981" max="981" width="13.7109375" style="174" customWidth="1"/>
    <col min="982" max="982" width="13.28515625" style="174" customWidth="1"/>
    <col min="983" max="983" width="13.140625" style="174" customWidth="1"/>
    <col min="984" max="984" width="12" style="174" customWidth="1"/>
    <col min="985" max="985" width="12.140625" style="174" customWidth="1"/>
    <col min="986" max="986" width="12.28515625" style="174" customWidth="1"/>
    <col min="987" max="987" width="12.140625" style="174" customWidth="1"/>
    <col min="988" max="988" width="12.5703125" style="174" customWidth="1"/>
    <col min="989" max="1205" width="9.140625" style="174"/>
    <col min="1206" max="1206" width="25.42578125" style="174" customWidth="1"/>
    <col min="1207" max="1207" width="56.28515625" style="174" customWidth="1"/>
    <col min="1208" max="1208" width="14" style="174" customWidth="1"/>
    <col min="1209" max="1210" width="14.5703125" style="174" customWidth="1"/>
    <col min="1211" max="1211" width="14.140625" style="174" customWidth="1"/>
    <col min="1212" max="1212" width="15.140625" style="174" customWidth="1"/>
    <col min="1213" max="1213" width="13.85546875" style="174" customWidth="1"/>
    <col min="1214" max="1215" width="14.7109375" style="174" customWidth="1"/>
    <col min="1216" max="1216" width="12.85546875" style="174" customWidth="1"/>
    <col min="1217" max="1217" width="13.5703125" style="174" customWidth="1"/>
    <col min="1218" max="1218" width="12.7109375" style="174" customWidth="1"/>
    <col min="1219" max="1219" width="13.42578125" style="174" customWidth="1"/>
    <col min="1220" max="1220" width="13.140625" style="174" customWidth="1"/>
    <col min="1221" max="1221" width="14.7109375" style="174" customWidth="1"/>
    <col min="1222" max="1222" width="14.5703125" style="174" customWidth="1"/>
    <col min="1223" max="1223" width="13" style="174" customWidth="1"/>
    <col min="1224" max="1224" width="15" style="174" customWidth="1"/>
    <col min="1225" max="1226" width="12.140625" style="174" customWidth="1"/>
    <col min="1227" max="1227" width="12" style="174" customWidth="1"/>
    <col min="1228" max="1228" width="13.5703125" style="174" customWidth="1"/>
    <col min="1229" max="1229" width="14" style="174" customWidth="1"/>
    <col min="1230" max="1230" width="12.28515625" style="174" customWidth="1"/>
    <col min="1231" max="1231" width="14.140625" style="174" customWidth="1"/>
    <col min="1232" max="1232" width="13" style="174" customWidth="1"/>
    <col min="1233" max="1233" width="13.5703125" style="174" customWidth="1"/>
    <col min="1234" max="1234" width="12.42578125" style="174" customWidth="1"/>
    <col min="1235" max="1235" width="12.5703125" style="174" customWidth="1"/>
    <col min="1236" max="1236" width="11.7109375" style="174" customWidth="1"/>
    <col min="1237" max="1237" width="13.7109375" style="174" customWidth="1"/>
    <col min="1238" max="1238" width="13.28515625" style="174" customWidth="1"/>
    <col min="1239" max="1239" width="13.140625" style="174" customWidth="1"/>
    <col min="1240" max="1240" width="12" style="174" customWidth="1"/>
    <col min="1241" max="1241" width="12.140625" style="174" customWidth="1"/>
    <col min="1242" max="1242" width="12.28515625" style="174" customWidth="1"/>
    <col min="1243" max="1243" width="12.140625" style="174" customWidth="1"/>
    <col min="1244" max="1244" width="12.5703125" style="174" customWidth="1"/>
    <col min="1245" max="1461" width="9.140625" style="174"/>
    <col min="1462" max="1462" width="25.42578125" style="174" customWidth="1"/>
    <col min="1463" max="1463" width="56.28515625" style="174" customWidth="1"/>
    <col min="1464" max="1464" width="14" style="174" customWidth="1"/>
    <col min="1465" max="1466" width="14.5703125" style="174" customWidth="1"/>
    <col min="1467" max="1467" width="14.140625" style="174" customWidth="1"/>
    <col min="1468" max="1468" width="15.140625" style="174" customWidth="1"/>
    <col min="1469" max="1469" width="13.85546875" style="174" customWidth="1"/>
    <col min="1470" max="1471" width="14.7109375" style="174" customWidth="1"/>
    <col min="1472" max="1472" width="12.85546875" style="174" customWidth="1"/>
    <col min="1473" max="1473" width="13.5703125" style="174" customWidth="1"/>
    <col min="1474" max="1474" width="12.7109375" style="174" customWidth="1"/>
    <col min="1475" max="1475" width="13.42578125" style="174" customWidth="1"/>
    <col min="1476" max="1476" width="13.140625" style="174" customWidth="1"/>
    <col min="1477" max="1477" width="14.7109375" style="174" customWidth="1"/>
    <col min="1478" max="1478" width="14.5703125" style="174" customWidth="1"/>
    <col min="1479" max="1479" width="13" style="174" customWidth="1"/>
    <col min="1480" max="1480" width="15" style="174" customWidth="1"/>
    <col min="1481" max="1482" width="12.140625" style="174" customWidth="1"/>
    <col min="1483" max="1483" width="12" style="174" customWidth="1"/>
    <col min="1484" max="1484" width="13.5703125" style="174" customWidth="1"/>
    <col min="1485" max="1485" width="14" style="174" customWidth="1"/>
    <col min="1486" max="1486" width="12.28515625" style="174" customWidth="1"/>
    <col min="1487" max="1487" width="14.140625" style="174" customWidth="1"/>
    <col min="1488" max="1488" width="13" style="174" customWidth="1"/>
    <col min="1489" max="1489" width="13.5703125" style="174" customWidth="1"/>
    <col min="1490" max="1490" width="12.42578125" style="174" customWidth="1"/>
    <col min="1491" max="1491" width="12.5703125" style="174" customWidth="1"/>
    <col min="1492" max="1492" width="11.7109375" style="174" customWidth="1"/>
    <col min="1493" max="1493" width="13.7109375" style="174" customWidth="1"/>
    <col min="1494" max="1494" width="13.28515625" style="174" customWidth="1"/>
    <col min="1495" max="1495" width="13.140625" style="174" customWidth="1"/>
    <col min="1496" max="1496" width="12" style="174" customWidth="1"/>
    <col min="1497" max="1497" width="12.140625" style="174" customWidth="1"/>
    <col min="1498" max="1498" width="12.28515625" style="174" customWidth="1"/>
    <col min="1499" max="1499" width="12.140625" style="174" customWidth="1"/>
    <col min="1500" max="1500" width="12.5703125" style="174" customWidth="1"/>
    <col min="1501" max="1717" width="9.140625" style="174"/>
    <col min="1718" max="1718" width="25.42578125" style="174" customWidth="1"/>
    <col min="1719" max="1719" width="56.28515625" style="174" customWidth="1"/>
    <col min="1720" max="1720" width="14" style="174" customWidth="1"/>
    <col min="1721" max="1722" width="14.5703125" style="174" customWidth="1"/>
    <col min="1723" max="1723" width="14.140625" style="174" customWidth="1"/>
    <col min="1724" max="1724" width="15.140625" style="174" customWidth="1"/>
    <col min="1725" max="1725" width="13.85546875" style="174" customWidth="1"/>
    <col min="1726" max="1727" width="14.7109375" style="174" customWidth="1"/>
    <col min="1728" max="1728" width="12.85546875" style="174" customWidth="1"/>
    <col min="1729" max="1729" width="13.5703125" style="174" customWidth="1"/>
    <col min="1730" max="1730" width="12.7109375" style="174" customWidth="1"/>
    <col min="1731" max="1731" width="13.42578125" style="174" customWidth="1"/>
    <col min="1732" max="1732" width="13.140625" style="174" customWidth="1"/>
    <col min="1733" max="1733" width="14.7109375" style="174" customWidth="1"/>
    <col min="1734" max="1734" width="14.5703125" style="174" customWidth="1"/>
    <col min="1735" max="1735" width="13" style="174" customWidth="1"/>
    <col min="1736" max="1736" width="15" style="174" customWidth="1"/>
    <col min="1737" max="1738" width="12.140625" style="174" customWidth="1"/>
    <col min="1739" max="1739" width="12" style="174" customWidth="1"/>
    <col min="1740" max="1740" width="13.5703125" style="174" customWidth="1"/>
    <col min="1741" max="1741" width="14" style="174" customWidth="1"/>
    <col min="1742" max="1742" width="12.28515625" style="174" customWidth="1"/>
    <col min="1743" max="1743" width="14.140625" style="174" customWidth="1"/>
    <col min="1744" max="1744" width="13" style="174" customWidth="1"/>
    <col min="1745" max="1745" width="13.5703125" style="174" customWidth="1"/>
    <col min="1746" max="1746" width="12.42578125" style="174" customWidth="1"/>
    <col min="1747" max="1747" width="12.5703125" style="174" customWidth="1"/>
    <col min="1748" max="1748" width="11.7109375" style="174" customWidth="1"/>
    <col min="1749" max="1749" width="13.7109375" style="174" customWidth="1"/>
    <col min="1750" max="1750" width="13.28515625" style="174" customWidth="1"/>
    <col min="1751" max="1751" width="13.140625" style="174" customWidth="1"/>
    <col min="1752" max="1752" width="12" style="174" customWidth="1"/>
    <col min="1753" max="1753" width="12.140625" style="174" customWidth="1"/>
    <col min="1754" max="1754" width="12.28515625" style="174" customWidth="1"/>
    <col min="1755" max="1755" width="12.140625" style="174" customWidth="1"/>
    <col min="1756" max="1756" width="12.5703125" style="174" customWidth="1"/>
    <col min="1757" max="1973" width="9.140625" style="174"/>
    <col min="1974" max="1974" width="25.42578125" style="174" customWidth="1"/>
    <col min="1975" max="1975" width="56.28515625" style="174" customWidth="1"/>
    <col min="1976" max="1976" width="14" style="174" customWidth="1"/>
    <col min="1977" max="1978" width="14.5703125" style="174" customWidth="1"/>
    <col min="1979" max="1979" width="14.140625" style="174" customWidth="1"/>
    <col min="1980" max="1980" width="15.140625" style="174" customWidth="1"/>
    <col min="1981" max="1981" width="13.85546875" style="174" customWidth="1"/>
    <col min="1982" max="1983" width="14.7109375" style="174" customWidth="1"/>
    <col min="1984" max="1984" width="12.85546875" style="174" customWidth="1"/>
    <col min="1985" max="1985" width="13.5703125" style="174" customWidth="1"/>
    <col min="1986" max="1986" width="12.7109375" style="174" customWidth="1"/>
    <col min="1987" max="1987" width="13.42578125" style="174" customWidth="1"/>
    <col min="1988" max="1988" width="13.140625" style="174" customWidth="1"/>
    <col min="1989" max="1989" width="14.7109375" style="174" customWidth="1"/>
    <col min="1990" max="1990" width="14.5703125" style="174" customWidth="1"/>
    <col min="1991" max="1991" width="13" style="174" customWidth="1"/>
    <col min="1992" max="1992" width="15" style="174" customWidth="1"/>
    <col min="1993" max="1994" width="12.140625" style="174" customWidth="1"/>
    <col min="1995" max="1995" width="12" style="174" customWidth="1"/>
    <col min="1996" max="1996" width="13.5703125" style="174" customWidth="1"/>
    <col min="1997" max="1997" width="14" style="174" customWidth="1"/>
    <col min="1998" max="1998" width="12.28515625" style="174" customWidth="1"/>
    <col min="1999" max="1999" width="14.140625" style="174" customWidth="1"/>
    <col min="2000" max="2000" width="13" style="174" customWidth="1"/>
    <col min="2001" max="2001" width="13.5703125" style="174" customWidth="1"/>
    <col min="2002" max="2002" width="12.42578125" style="174" customWidth="1"/>
    <col min="2003" max="2003" width="12.5703125" style="174" customWidth="1"/>
    <col min="2004" max="2004" width="11.7109375" style="174" customWidth="1"/>
    <col min="2005" max="2005" width="13.7109375" style="174" customWidth="1"/>
    <col min="2006" max="2006" width="13.28515625" style="174" customWidth="1"/>
    <col min="2007" max="2007" width="13.140625" style="174" customWidth="1"/>
    <col min="2008" max="2008" width="12" style="174" customWidth="1"/>
    <col min="2009" max="2009" width="12.140625" style="174" customWidth="1"/>
    <col min="2010" max="2010" width="12.28515625" style="174" customWidth="1"/>
    <col min="2011" max="2011" width="12.140625" style="174" customWidth="1"/>
    <col min="2012" max="2012" width="12.5703125" style="174" customWidth="1"/>
    <col min="2013" max="2229" width="9.140625" style="174"/>
    <col min="2230" max="2230" width="25.42578125" style="174" customWidth="1"/>
    <col min="2231" max="2231" width="56.28515625" style="174" customWidth="1"/>
    <col min="2232" max="2232" width="14" style="174" customWidth="1"/>
    <col min="2233" max="2234" width="14.5703125" style="174" customWidth="1"/>
    <col min="2235" max="2235" width="14.140625" style="174" customWidth="1"/>
    <col min="2236" max="2236" width="15.140625" style="174" customWidth="1"/>
    <col min="2237" max="2237" width="13.85546875" style="174" customWidth="1"/>
    <col min="2238" max="2239" width="14.7109375" style="174" customWidth="1"/>
    <col min="2240" max="2240" width="12.85546875" style="174" customWidth="1"/>
    <col min="2241" max="2241" width="13.5703125" style="174" customWidth="1"/>
    <col min="2242" max="2242" width="12.7109375" style="174" customWidth="1"/>
    <col min="2243" max="2243" width="13.42578125" style="174" customWidth="1"/>
    <col min="2244" max="2244" width="13.140625" style="174" customWidth="1"/>
    <col min="2245" max="2245" width="14.7109375" style="174" customWidth="1"/>
    <col min="2246" max="2246" width="14.5703125" style="174" customWidth="1"/>
    <col min="2247" max="2247" width="13" style="174" customWidth="1"/>
    <col min="2248" max="2248" width="15" style="174" customWidth="1"/>
    <col min="2249" max="2250" width="12.140625" style="174" customWidth="1"/>
    <col min="2251" max="2251" width="12" style="174" customWidth="1"/>
    <col min="2252" max="2252" width="13.5703125" style="174" customWidth="1"/>
    <col min="2253" max="2253" width="14" style="174" customWidth="1"/>
    <col min="2254" max="2254" width="12.28515625" style="174" customWidth="1"/>
    <col min="2255" max="2255" width="14.140625" style="174" customWidth="1"/>
    <col min="2256" max="2256" width="13" style="174" customWidth="1"/>
    <col min="2257" max="2257" width="13.5703125" style="174" customWidth="1"/>
    <col min="2258" max="2258" width="12.42578125" style="174" customWidth="1"/>
    <col min="2259" max="2259" width="12.5703125" style="174" customWidth="1"/>
    <col min="2260" max="2260" width="11.7109375" style="174" customWidth="1"/>
    <col min="2261" max="2261" width="13.7109375" style="174" customWidth="1"/>
    <col min="2262" max="2262" width="13.28515625" style="174" customWidth="1"/>
    <col min="2263" max="2263" width="13.140625" style="174" customWidth="1"/>
    <col min="2264" max="2264" width="12" style="174" customWidth="1"/>
    <col min="2265" max="2265" width="12.140625" style="174" customWidth="1"/>
    <col min="2266" max="2266" width="12.28515625" style="174" customWidth="1"/>
    <col min="2267" max="2267" width="12.140625" style="174" customWidth="1"/>
    <col min="2268" max="2268" width="12.5703125" style="174" customWidth="1"/>
    <col min="2269" max="2485" width="9.140625" style="174"/>
    <col min="2486" max="2486" width="25.42578125" style="174" customWidth="1"/>
    <col min="2487" max="2487" width="56.28515625" style="174" customWidth="1"/>
    <col min="2488" max="2488" width="14" style="174" customWidth="1"/>
    <col min="2489" max="2490" width="14.5703125" style="174" customWidth="1"/>
    <col min="2491" max="2491" width="14.140625" style="174" customWidth="1"/>
    <col min="2492" max="2492" width="15.140625" style="174" customWidth="1"/>
    <col min="2493" max="2493" width="13.85546875" style="174" customWidth="1"/>
    <col min="2494" max="2495" width="14.7109375" style="174" customWidth="1"/>
    <col min="2496" max="2496" width="12.85546875" style="174" customWidth="1"/>
    <col min="2497" max="2497" width="13.5703125" style="174" customWidth="1"/>
    <col min="2498" max="2498" width="12.7109375" style="174" customWidth="1"/>
    <col min="2499" max="2499" width="13.42578125" style="174" customWidth="1"/>
    <col min="2500" max="2500" width="13.140625" style="174" customWidth="1"/>
    <col min="2501" max="2501" width="14.7109375" style="174" customWidth="1"/>
    <col min="2502" max="2502" width="14.5703125" style="174" customWidth="1"/>
    <col min="2503" max="2503" width="13" style="174" customWidth="1"/>
    <col min="2504" max="2504" width="15" style="174" customWidth="1"/>
    <col min="2505" max="2506" width="12.140625" style="174" customWidth="1"/>
    <col min="2507" max="2507" width="12" style="174" customWidth="1"/>
    <col min="2508" max="2508" width="13.5703125" style="174" customWidth="1"/>
    <col min="2509" max="2509" width="14" style="174" customWidth="1"/>
    <col min="2510" max="2510" width="12.28515625" style="174" customWidth="1"/>
    <col min="2511" max="2511" width="14.140625" style="174" customWidth="1"/>
    <col min="2512" max="2512" width="13" style="174" customWidth="1"/>
    <col min="2513" max="2513" width="13.5703125" style="174" customWidth="1"/>
    <col min="2514" max="2514" width="12.42578125" style="174" customWidth="1"/>
    <col min="2515" max="2515" width="12.5703125" style="174" customWidth="1"/>
    <col min="2516" max="2516" width="11.7109375" style="174" customWidth="1"/>
    <col min="2517" max="2517" width="13.7109375" style="174" customWidth="1"/>
    <col min="2518" max="2518" width="13.28515625" style="174" customWidth="1"/>
    <col min="2519" max="2519" width="13.140625" style="174" customWidth="1"/>
    <col min="2520" max="2520" width="12" style="174" customWidth="1"/>
    <col min="2521" max="2521" width="12.140625" style="174" customWidth="1"/>
    <col min="2522" max="2522" width="12.28515625" style="174" customWidth="1"/>
    <col min="2523" max="2523" width="12.140625" style="174" customWidth="1"/>
    <col min="2524" max="2524" width="12.5703125" style="174" customWidth="1"/>
    <col min="2525" max="2741" width="9.140625" style="174"/>
    <col min="2742" max="2742" width="25.42578125" style="174" customWidth="1"/>
    <col min="2743" max="2743" width="56.28515625" style="174" customWidth="1"/>
    <col min="2744" max="2744" width="14" style="174" customWidth="1"/>
    <col min="2745" max="2746" width="14.5703125" style="174" customWidth="1"/>
    <col min="2747" max="2747" width="14.140625" style="174" customWidth="1"/>
    <col min="2748" max="2748" width="15.140625" style="174" customWidth="1"/>
    <col min="2749" max="2749" width="13.85546875" style="174" customWidth="1"/>
    <col min="2750" max="2751" width="14.7109375" style="174" customWidth="1"/>
    <col min="2752" max="2752" width="12.85546875" style="174" customWidth="1"/>
    <col min="2753" max="2753" width="13.5703125" style="174" customWidth="1"/>
    <col min="2754" max="2754" width="12.7109375" style="174" customWidth="1"/>
    <col min="2755" max="2755" width="13.42578125" style="174" customWidth="1"/>
    <col min="2756" max="2756" width="13.140625" style="174" customWidth="1"/>
    <col min="2757" max="2757" width="14.7109375" style="174" customWidth="1"/>
    <col min="2758" max="2758" width="14.5703125" style="174" customWidth="1"/>
    <col min="2759" max="2759" width="13" style="174" customWidth="1"/>
    <col min="2760" max="2760" width="15" style="174" customWidth="1"/>
    <col min="2761" max="2762" width="12.140625" style="174" customWidth="1"/>
    <col min="2763" max="2763" width="12" style="174" customWidth="1"/>
    <col min="2764" max="2764" width="13.5703125" style="174" customWidth="1"/>
    <col min="2765" max="2765" width="14" style="174" customWidth="1"/>
    <col min="2766" max="2766" width="12.28515625" style="174" customWidth="1"/>
    <col min="2767" max="2767" width="14.140625" style="174" customWidth="1"/>
    <col min="2768" max="2768" width="13" style="174" customWidth="1"/>
    <col min="2769" max="2769" width="13.5703125" style="174" customWidth="1"/>
    <col min="2770" max="2770" width="12.42578125" style="174" customWidth="1"/>
    <col min="2771" max="2771" width="12.5703125" style="174" customWidth="1"/>
    <col min="2772" max="2772" width="11.7109375" style="174" customWidth="1"/>
    <col min="2773" max="2773" width="13.7109375" style="174" customWidth="1"/>
    <col min="2774" max="2774" width="13.28515625" style="174" customWidth="1"/>
    <col min="2775" max="2775" width="13.140625" style="174" customWidth="1"/>
    <col min="2776" max="2776" width="12" style="174" customWidth="1"/>
    <col min="2777" max="2777" width="12.140625" style="174" customWidth="1"/>
    <col min="2778" max="2778" width="12.28515625" style="174" customWidth="1"/>
    <col min="2779" max="2779" width="12.140625" style="174" customWidth="1"/>
    <col min="2780" max="2780" width="12.5703125" style="174" customWidth="1"/>
    <col min="2781" max="2997" width="9.140625" style="174"/>
    <col min="2998" max="2998" width="25.42578125" style="174" customWidth="1"/>
    <col min="2999" max="2999" width="56.28515625" style="174" customWidth="1"/>
    <col min="3000" max="3000" width="14" style="174" customWidth="1"/>
    <col min="3001" max="3002" width="14.5703125" style="174" customWidth="1"/>
    <col min="3003" max="3003" width="14.140625" style="174" customWidth="1"/>
    <col min="3004" max="3004" width="15.140625" style="174" customWidth="1"/>
    <col min="3005" max="3005" width="13.85546875" style="174" customWidth="1"/>
    <col min="3006" max="3007" width="14.7109375" style="174" customWidth="1"/>
    <col min="3008" max="3008" width="12.85546875" style="174" customWidth="1"/>
    <col min="3009" max="3009" width="13.5703125" style="174" customWidth="1"/>
    <col min="3010" max="3010" width="12.7109375" style="174" customWidth="1"/>
    <col min="3011" max="3011" width="13.42578125" style="174" customWidth="1"/>
    <col min="3012" max="3012" width="13.140625" style="174" customWidth="1"/>
    <col min="3013" max="3013" width="14.7109375" style="174" customWidth="1"/>
    <col min="3014" max="3014" width="14.5703125" style="174" customWidth="1"/>
    <col min="3015" max="3015" width="13" style="174" customWidth="1"/>
    <col min="3016" max="3016" width="15" style="174" customWidth="1"/>
    <col min="3017" max="3018" width="12.140625" style="174" customWidth="1"/>
    <col min="3019" max="3019" width="12" style="174" customWidth="1"/>
    <col min="3020" max="3020" width="13.5703125" style="174" customWidth="1"/>
    <col min="3021" max="3021" width="14" style="174" customWidth="1"/>
    <col min="3022" max="3022" width="12.28515625" style="174" customWidth="1"/>
    <col min="3023" max="3023" width="14.140625" style="174" customWidth="1"/>
    <col min="3024" max="3024" width="13" style="174" customWidth="1"/>
    <col min="3025" max="3025" width="13.5703125" style="174" customWidth="1"/>
    <col min="3026" max="3026" width="12.42578125" style="174" customWidth="1"/>
    <col min="3027" max="3027" width="12.5703125" style="174" customWidth="1"/>
    <col min="3028" max="3028" width="11.7109375" style="174" customWidth="1"/>
    <col min="3029" max="3029" width="13.7109375" style="174" customWidth="1"/>
    <col min="3030" max="3030" width="13.28515625" style="174" customWidth="1"/>
    <col min="3031" max="3031" width="13.140625" style="174" customWidth="1"/>
    <col min="3032" max="3032" width="12" style="174" customWidth="1"/>
    <col min="3033" max="3033" width="12.140625" style="174" customWidth="1"/>
    <col min="3034" max="3034" width="12.28515625" style="174" customWidth="1"/>
    <col min="3035" max="3035" width="12.140625" style="174" customWidth="1"/>
    <col min="3036" max="3036" width="12.5703125" style="174" customWidth="1"/>
    <col min="3037" max="3253" width="9.140625" style="174"/>
    <col min="3254" max="3254" width="25.42578125" style="174" customWidth="1"/>
    <col min="3255" max="3255" width="56.28515625" style="174" customWidth="1"/>
    <col min="3256" max="3256" width="14" style="174" customWidth="1"/>
    <col min="3257" max="3258" width="14.5703125" style="174" customWidth="1"/>
    <col min="3259" max="3259" width="14.140625" style="174" customWidth="1"/>
    <col min="3260" max="3260" width="15.140625" style="174" customWidth="1"/>
    <col min="3261" max="3261" width="13.85546875" style="174" customWidth="1"/>
    <col min="3262" max="3263" width="14.7109375" style="174" customWidth="1"/>
    <col min="3264" max="3264" width="12.85546875" style="174" customWidth="1"/>
    <col min="3265" max="3265" width="13.5703125" style="174" customWidth="1"/>
    <col min="3266" max="3266" width="12.7109375" style="174" customWidth="1"/>
    <col min="3267" max="3267" width="13.42578125" style="174" customWidth="1"/>
    <col min="3268" max="3268" width="13.140625" style="174" customWidth="1"/>
    <col min="3269" max="3269" width="14.7109375" style="174" customWidth="1"/>
    <col min="3270" max="3270" width="14.5703125" style="174" customWidth="1"/>
    <col min="3271" max="3271" width="13" style="174" customWidth="1"/>
    <col min="3272" max="3272" width="15" style="174" customWidth="1"/>
    <col min="3273" max="3274" width="12.140625" style="174" customWidth="1"/>
    <col min="3275" max="3275" width="12" style="174" customWidth="1"/>
    <col min="3276" max="3276" width="13.5703125" style="174" customWidth="1"/>
    <col min="3277" max="3277" width="14" style="174" customWidth="1"/>
    <col min="3278" max="3278" width="12.28515625" style="174" customWidth="1"/>
    <col min="3279" max="3279" width="14.140625" style="174" customWidth="1"/>
    <col min="3280" max="3280" width="13" style="174" customWidth="1"/>
    <col min="3281" max="3281" width="13.5703125" style="174" customWidth="1"/>
    <col min="3282" max="3282" width="12.42578125" style="174" customWidth="1"/>
    <col min="3283" max="3283" width="12.5703125" style="174" customWidth="1"/>
    <col min="3284" max="3284" width="11.7109375" style="174" customWidth="1"/>
    <col min="3285" max="3285" width="13.7109375" style="174" customWidth="1"/>
    <col min="3286" max="3286" width="13.28515625" style="174" customWidth="1"/>
    <col min="3287" max="3287" width="13.140625" style="174" customWidth="1"/>
    <col min="3288" max="3288" width="12" style="174" customWidth="1"/>
    <col min="3289" max="3289" width="12.140625" style="174" customWidth="1"/>
    <col min="3290" max="3290" width="12.28515625" style="174" customWidth="1"/>
    <col min="3291" max="3291" width="12.140625" style="174" customWidth="1"/>
    <col min="3292" max="3292" width="12.5703125" style="174" customWidth="1"/>
    <col min="3293" max="3509" width="9.140625" style="174"/>
    <col min="3510" max="3510" width="25.42578125" style="174" customWidth="1"/>
    <col min="3511" max="3511" width="56.28515625" style="174" customWidth="1"/>
    <col min="3512" max="3512" width="14" style="174" customWidth="1"/>
    <col min="3513" max="3514" width="14.5703125" style="174" customWidth="1"/>
    <col min="3515" max="3515" width="14.140625" style="174" customWidth="1"/>
    <col min="3516" max="3516" width="15.140625" style="174" customWidth="1"/>
    <col min="3517" max="3517" width="13.85546875" style="174" customWidth="1"/>
    <col min="3518" max="3519" width="14.7109375" style="174" customWidth="1"/>
    <col min="3520" max="3520" width="12.85546875" style="174" customWidth="1"/>
    <col min="3521" max="3521" width="13.5703125" style="174" customWidth="1"/>
    <col min="3522" max="3522" width="12.7109375" style="174" customWidth="1"/>
    <col min="3523" max="3523" width="13.42578125" style="174" customWidth="1"/>
    <col min="3524" max="3524" width="13.140625" style="174" customWidth="1"/>
    <col min="3525" max="3525" width="14.7109375" style="174" customWidth="1"/>
    <col min="3526" max="3526" width="14.5703125" style="174" customWidth="1"/>
    <col min="3527" max="3527" width="13" style="174" customWidth="1"/>
    <col min="3528" max="3528" width="15" style="174" customWidth="1"/>
    <col min="3529" max="3530" width="12.140625" style="174" customWidth="1"/>
    <col min="3531" max="3531" width="12" style="174" customWidth="1"/>
    <col min="3532" max="3532" width="13.5703125" style="174" customWidth="1"/>
    <col min="3533" max="3533" width="14" style="174" customWidth="1"/>
    <col min="3534" max="3534" width="12.28515625" style="174" customWidth="1"/>
    <col min="3535" max="3535" width="14.140625" style="174" customWidth="1"/>
    <col min="3536" max="3536" width="13" style="174" customWidth="1"/>
    <col min="3537" max="3537" width="13.5703125" style="174" customWidth="1"/>
    <col min="3538" max="3538" width="12.42578125" style="174" customWidth="1"/>
    <col min="3539" max="3539" width="12.5703125" style="174" customWidth="1"/>
    <col min="3540" max="3540" width="11.7109375" style="174" customWidth="1"/>
    <col min="3541" max="3541" width="13.7109375" style="174" customWidth="1"/>
    <col min="3542" max="3542" width="13.28515625" style="174" customWidth="1"/>
    <col min="3543" max="3543" width="13.140625" style="174" customWidth="1"/>
    <col min="3544" max="3544" width="12" style="174" customWidth="1"/>
    <col min="3545" max="3545" width="12.140625" style="174" customWidth="1"/>
    <col min="3546" max="3546" width="12.28515625" style="174" customWidth="1"/>
    <col min="3547" max="3547" width="12.140625" style="174" customWidth="1"/>
    <col min="3548" max="3548" width="12.5703125" style="174" customWidth="1"/>
    <col min="3549" max="3765" width="9.140625" style="174"/>
    <col min="3766" max="3766" width="25.42578125" style="174" customWidth="1"/>
    <col min="3767" max="3767" width="56.28515625" style="174" customWidth="1"/>
    <col min="3768" max="3768" width="14" style="174" customWidth="1"/>
    <col min="3769" max="3770" width="14.5703125" style="174" customWidth="1"/>
    <col min="3771" max="3771" width="14.140625" style="174" customWidth="1"/>
    <col min="3772" max="3772" width="15.140625" style="174" customWidth="1"/>
    <col min="3773" max="3773" width="13.85546875" style="174" customWidth="1"/>
    <col min="3774" max="3775" width="14.7109375" style="174" customWidth="1"/>
    <col min="3776" max="3776" width="12.85546875" style="174" customWidth="1"/>
    <col min="3777" max="3777" width="13.5703125" style="174" customWidth="1"/>
    <col min="3778" max="3778" width="12.7109375" style="174" customWidth="1"/>
    <col min="3779" max="3779" width="13.42578125" style="174" customWidth="1"/>
    <col min="3780" max="3780" width="13.140625" style="174" customWidth="1"/>
    <col min="3781" max="3781" width="14.7109375" style="174" customWidth="1"/>
    <col min="3782" max="3782" width="14.5703125" style="174" customWidth="1"/>
    <col min="3783" max="3783" width="13" style="174" customWidth="1"/>
    <col min="3784" max="3784" width="15" style="174" customWidth="1"/>
    <col min="3785" max="3786" width="12.140625" style="174" customWidth="1"/>
    <col min="3787" max="3787" width="12" style="174" customWidth="1"/>
    <col min="3788" max="3788" width="13.5703125" style="174" customWidth="1"/>
    <col min="3789" max="3789" width="14" style="174" customWidth="1"/>
    <col min="3790" max="3790" width="12.28515625" style="174" customWidth="1"/>
    <col min="3791" max="3791" width="14.140625" style="174" customWidth="1"/>
    <col min="3792" max="3792" width="13" style="174" customWidth="1"/>
    <col min="3793" max="3793" width="13.5703125" style="174" customWidth="1"/>
    <col min="3794" max="3794" width="12.42578125" style="174" customWidth="1"/>
    <col min="3795" max="3795" width="12.5703125" style="174" customWidth="1"/>
    <col min="3796" max="3796" width="11.7109375" style="174" customWidth="1"/>
    <col min="3797" max="3797" width="13.7109375" style="174" customWidth="1"/>
    <col min="3798" max="3798" width="13.28515625" style="174" customWidth="1"/>
    <col min="3799" max="3799" width="13.140625" style="174" customWidth="1"/>
    <col min="3800" max="3800" width="12" style="174" customWidth="1"/>
    <col min="3801" max="3801" width="12.140625" style="174" customWidth="1"/>
    <col min="3802" max="3802" width="12.28515625" style="174" customWidth="1"/>
    <col min="3803" max="3803" width="12.140625" style="174" customWidth="1"/>
    <col min="3804" max="3804" width="12.5703125" style="174" customWidth="1"/>
    <col min="3805" max="4021" width="9.140625" style="174"/>
    <col min="4022" max="4022" width="25.42578125" style="174" customWidth="1"/>
    <col min="4023" max="4023" width="56.28515625" style="174" customWidth="1"/>
    <col min="4024" max="4024" width="14" style="174" customWidth="1"/>
    <col min="4025" max="4026" width="14.5703125" style="174" customWidth="1"/>
    <col min="4027" max="4027" width="14.140625" style="174" customWidth="1"/>
    <col min="4028" max="4028" width="15.140625" style="174" customWidth="1"/>
    <col min="4029" max="4029" width="13.85546875" style="174" customWidth="1"/>
    <col min="4030" max="4031" width="14.7109375" style="174" customWidth="1"/>
    <col min="4032" max="4032" width="12.85546875" style="174" customWidth="1"/>
    <col min="4033" max="4033" width="13.5703125" style="174" customWidth="1"/>
    <col min="4034" max="4034" width="12.7109375" style="174" customWidth="1"/>
    <col min="4035" max="4035" width="13.42578125" style="174" customWidth="1"/>
    <col min="4036" max="4036" width="13.140625" style="174" customWidth="1"/>
    <col min="4037" max="4037" width="14.7109375" style="174" customWidth="1"/>
    <col min="4038" max="4038" width="14.5703125" style="174" customWidth="1"/>
    <col min="4039" max="4039" width="13" style="174" customWidth="1"/>
    <col min="4040" max="4040" width="15" style="174" customWidth="1"/>
    <col min="4041" max="4042" width="12.140625" style="174" customWidth="1"/>
    <col min="4043" max="4043" width="12" style="174" customWidth="1"/>
    <col min="4044" max="4044" width="13.5703125" style="174" customWidth="1"/>
    <col min="4045" max="4045" width="14" style="174" customWidth="1"/>
    <col min="4046" max="4046" width="12.28515625" style="174" customWidth="1"/>
    <col min="4047" max="4047" width="14.140625" style="174" customWidth="1"/>
    <col min="4048" max="4048" width="13" style="174" customWidth="1"/>
    <col min="4049" max="4049" width="13.5703125" style="174" customWidth="1"/>
    <col min="4050" max="4050" width="12.42578125" style="174" customWidth="1"/>
    <col min="4051" max="4051" width="12.5703125" style="174" customWidth="1"/>
    <col min="4052" max="4052" width="11.7109375" style="174" customWidth="1"/>
    <col min="4053" max="4053" width="13.7109375" style="174" customWidth="1"/>
    <col min="4054" max="4054" width="13.28515625" style="174" customWidth="1"/>
    <col min="4055" max="4055" width="13.140625" style="174" customWidth="1"/>
    <col min="4056" max="4056" width="12" style="174" customWidth="1"/>
    <col min="4057" max="4057" width="12.140625" style="174" customWidth="1"/>
    <col min="4058" max="4058" width="12.28515625" style="174" customWidth="1"/>
    <col min="4059" max="4059" width="12.140625" style="174" customWidth="1"/>
    <col min="4060" max="4060" width="12.5703125" style="174" customWidth="1"/>
    <col min="4061" max="4277" width="9.140625" style="174"/>
    <col min="4278" max="4278" width="25.42578125" style="174" customWidth="1"/>
    <col min="4279" max="4279" width="56.28515625" style="174" customWidth="1"/>
    <col min="4280" max="4280" width="14" style="174" customWidth="1"/>
    <col min="4281" max="4282" width="14.5703125" style="174" customWidth="1"/>
    <col min="4283" max="4283" width="14.140625" style="174" customWidth="1"/>
    <col min="4284" max="4284" width="15.140625" style="174" customWidth="1"/>
    <col min="4285" max="4285" width="13.85546875" style="174" customWidth="1"/>
    <col min="4286" max="4287" width="14.7109375" style="174" customWidth="1"/>
    <col min="4288" max="4288" width="12.85546875" style="174" customWidth="1"/>
    <col min="4289" max="4289" width="13.5703125" style="174" customWidth="1"/>
    <col min="4290" max="4290" width="12.7109375" style="174" customWidth="1"/>
    <col min="4291" max="4291" width="13.42578125" style="174" customWidth="1"/>
    <col min="4292" max="4292" width="13.140625" style="174" customWidth="1"/>
    <col min="4293" max="4293" width="14.7109375" style="174" customWidth="1"/>
    <col min="4294" max="4294" width="14.5703125" style="174" customWidth="1"/>
    <col min="4295" max="4295" width="13" style="174" customWidth="1"/>
    <col min="4296" max="4296" width="15" style="174" customWidth="1"/>
    <col min="4297" max="4298" width="12.140625" style="174" customWidth="1"/>
    <col min="4299" max="4299" width="12" style="174" customWidth="1"/>
    <col min="4300" max="4300" width="13.5703125" style="174" customWidth="1"/>
    <col min="4301" max="4301" width="14" style="174" customWidth="1"/>
    <col min="4302" max="4302" width="12.28515625" style="174" customWidth="1"/>
    <col min="4303" max="4303" width="14.140625" style="174" customWidth="1"/>
    <col min="4304" max="4304" width="13" style="174" customWidth="1"/>
    <col min="4305" max="4305" width="13.5703125" style="174" customWidth="1"/>
    <col min="4306" max="4306" width="12.42578125" style="174" customWidth="1"/>
    <col min="4307" max="4307" width="12.5703125" style="174" customWidth="1"/>
    <col min="4308" max="4308" width="11.7109375" style="174" customWidth="1"/>
    <col min="4309" max="4309" width="13.7109375" style="174" customWidth="1"/>
    <col min="4310" max="4310" width="13.28515625" style="174" customWidth="1"/>
    <col min="4311" max="4311" width="13.140625" style="174" customWidth="1"/>
    <col min="4312" max="4312" width="12" style="174" customWidth="1"/>
    <col min="4313" max="4313" width="12.140625" style="174" customWidth="1"/>
    <col min="4314" max="4314" width="12.28515625" style="174" customWidth="1"/>
    <col min="4315" max="4315" width="12.140625" style="174" customWidth="1"/>
    <col min="4316" max="4316" width="12.5703125" style="174" customWidth="1"/>
    <col min="4317" max="4533" width="9.140625" style="174"/>
    <col min="4534" max="4534" width="25.42578125" style="174" customWidth="1"/>
    <col min="4535" max="4535" width="56.28515625" style="174" customWidth="1"/>
    <col min="4536" max="4536" width="14" style="174" customWidth="1"/>
    <col min="4537" max="4538" width="14.5703125" style="174" customWidth="1"/>
    <col min="4539" max="4539" width="14.140625" style="174" customWidth="1"/>
    <col min="4540" max="4540" width="15.140625" style="174" customWidth="1"/>
    <col min="4541" max="4541" width="13.85546875" style="174" customWidth="1"/>
    <col min="4542" max="4543" width="14.7109375" style="174" customWidth="1"/>
    <col min="4544" max="4544" width="12.85546875" style="174" customWidth="1"/>
    <col min="4545" max="4545" width="13.5703125" style="174" customWidth="1"/>
    <col min="4546" max="4546" width="12.7109375" style="174" customWidth="1"/>
    <col min="4547" max="4547" width="13.42578125" style="174" customWidth="1"/>
    <col min="4548" max="4548" width="13.140625" style="174" customWidth="1"/>
    <col min="4549" max="4549" width="14.7109375" style="174" customWidth="1"/>
    <col min="4550" max="4550" width="14.5703125" style="174" customWidth="1"/>
    <col min="4551" max="4551" width="13" style="174" customWidth="1"/>
    <col min="4552" max="4552" width="15" style="174" customWidth="1"/>
    <col min="4553" max="4554" width="12.140625" style="174" customWidth="1"/>
    <col min="4555" max="4555" width="12" style="174" customWidth="1"/>
    <col min="4556" max="4556" width="13.5703125" style="174" customWidth="1"/>
    <col min="4557" max="4557" width="14" style="174" customWidth="1"/>
    <col min="4558" max="4558" width="12.28515625" style="174" customWidth="1"/>
    <col min="4559" max="4559" width="14.140625" style="174" customWidth="1"/>
    <col min="4560" max="4560" width="13" style="174" customWidth="1"/>
    <col min="4561" max="4561" width="13.5703125" style="174" customWidth="1"/>
    <col min="4562" max="4562" width="12.42578125" style="174" customWidth="1"/>
    <col min="4563" max="4563" width="12.5703125" style="174" customWidth="1"/>
    <col min="4564" max="4564" width="11.7109375" style="174" customWidth="1"/>
    <col min="4565" max="4565" width="13.7109375" style="174" customWidth="1"/>
    <col min="4566" max="4566" width="13.28515625" style="174" customWidth="1"/>
    <col min="4567" max="4567" width="13.140625" style="174" customWidth="1"/>
    <col min="4568" max="4568" width="12" style="174" customWidth="1"/>
    <col min="4569" max="4569" width="12.140625" style="174" customWidth="1"/>
    <col min="4570" max="4570" width="12.28515625" style="174" customWidth="1"/>
    <col min="4571" max="4571" width="12.140625" style="174" customWidth="1"/>
    <col min="4572" max="4572" width="12.5703125" style="174" customWidth="1"/>
    <col min="4573" max="4789" width="9.140625" style="174"/>
    <col min="4790" max="4790" width="25.42578125" style="174" customWidth="1"/>
    <col min="4791" max="4791" width="56.28515625" style="174" customWidth="1"/>
    <col min="4792" max="4792" width="14" style="174" customWidth="1"/>
    <col min="4793" max="4794" width="14.5703125" style="174" customWidth="1"/>
    <col min="4795" max="4795" width="14.140625" style="174" customWidth="1"/>
    <col min="4796" max="4796" width="15.140625" style="174" customWidth="1"/>
    <col min="4797" max="4797" width="13.85546875" style="174" customWidth="1"/>
    <col min="4798" max="4799" width="14.7109375" style="174" customWidth="1"/>
    <col min="4800" max="4800" width="12.85546875" style="174" customWidth="1"/>
    <col min="4801" max="4801" width="13.5703125" style="174" customWidth="1"/>
    <col min="4802" max="4802" width="12.7109375" style="174" customWidth="1"/>
    <col min="4803" max="4803" width="13.42578125" style="174" customWidth="1"/>
    <col min="4804" max="4804" width="13.140625" style="174" customWidth="1"/>
    <col min="4805" max="4805" width="14.7109375" style="174" customWidth="1"/>
    <col min="4806" max="4806" width="14.5703125" style="174" customWidth="1"/>
    <col min="4807" max="4807" width="13" style="174" customWidth="1"/>
    <col min="4808" max="4808" width="15" style="174" customWidth="1"/>
    <col min="4809" max="4810" width="12.140625" style="174" customWidth="1"/>
    <col min="4811" max="4811" width="12" style="174" customWidth="1"/>
    <col min="4812" max="4812" width="13.5703125" style="174" customWidth="1"/>
    <col min="4813" max="4813" width="14" style="174" customWidth="1"/>
    <col min="4814" max="4814" width="12.28515625" style="174" customWidth="1"/>
    <col min="4815" max="4815" width="14.140625" style="174" customWidth="1"/>
    <col min="4816" max="4816" width="13" style="174" customWidth="1"/>
    <col min="4817" max="4817" width="13.5703125" style="174" customWidth="1"/>
    <col min="4818" max="4818" width="12.42578125" style="174" customWidth="1"/>
    <col min="4819" max="4819" width="12.5703125" style="174" customWidth="1"/>
    <col min="4820" max="4820" width="11.7109375" style="174" customWidth="1"/>
    <col min="4821" max="4821" width="13.7109375" style="174" customWidth="1"/>
    <col min="4822" max="4822" width="13.28515625" style="174" customWidth="1"/>
    <col min="4823" max="4823" width="13.140625" style="174" customWidth="1"/>
    <col min="4824" max="4824" width="12" style="174" customWidth="1"/>
    <col min="4825" max="4825" width="12.140625" style="174" customWidth="1"/>
    <col min="4826" max="4826" width="12.28515625" style="174" customWidth="1"/>
    <col min="4827" max="4827" width="12.140625" style="174" customWidth="1"/>
    <col min="4828" max="4828" width="12.5703125" style="174" customWidth="1"/>
    <col min="4829" max="5045" width="9.140625" style="174"/>
    <col min="5046" max="5046" width="25.42578125" style="174" customWidth="1"/>
    <col min="5047" max="5047" width="56.28515625" style="174" customWidth="1"/>
    <col min="5048" max="5048" width="14" style="174" customWidth="1"/>
    <col min="5049" max="5050" width="14.5703125" style="174" customWidth="1"/>
    <col min="5051" max="5051" width="14.140625" style="174" customWidth="1"/>
    <col min="5052" max="5052" width="15.140625" style="174" customWidth="1"/>
    <col min="5053" max="5053" width="13.85546875" style="174" customWidth="1"/>
    <col min="5054" max="5055" width="14.7109375" style="174" customWidth="1"/>
    <col min="5056" max="5056" width="12.85546875" style="174" customWidth="1"/>
    <col min="5057" max="5057" width="13.5703125" style="174" customWidth="1"/>
    <col min="5058" max="5058" width="12.7109375" style="174" customWidth="1"/>
    <col min="5059" max="5059" width="13.42578125" style="174" customWidth="1"/>
    <col min="5060" max="5060" width="13.140625" style="174" customWidth="1"/>
    <col min="5061" max="5061" width="14.7109375" style="174" customWidth="1"/>
    <col min="5062" max="5062" width="14.5703125" style="174" customWidth="1"/>
    <col min="5063" max="5063" width="13" style="174" customWidth="1"/>
    <col min="5064" max="5064" width="15" style="174" customWidth="1"/>
    <col min="5065" max="5066" width="12.140625" style="174" customWidth="1"/>
    <col min="5067" max="5067" width="12" style="174" customWidth="1"/>
    <col min="5068" max="5068" width="13.5703125" style="174" customWidth="1"/>
    <col min="5069" max="5069" width="14" style="174" customWidth="1"/>
    <col min="5070" max="5070" width="12.28515625" style="174" customWidth="1"/>
    <col min="5071" max="5071" width="14.140625" style="174" customWidth="1"/>
    <col min="5072" max="5072" width="13" style="174" customWidth="1"/>
    <col min="5073" max="5073" width="13.5703125" style="174" customWidth="1"/>
    <col min="5074" max="5074" width="12.42578125" style="174" customWidth="1"/>
    <col min="5075" max="5075" width="12.5703125" style="174" customWidth="1"/>
    <col min="5076" max="5076" width="11.7109375" style="174" customWidth="1"/>
    <col min="5077" max="5077" width="13.7109375" style="174" customWidth="1"/>
    <col min="5078" max="5078" width="13.28515625" style="174" customWidth="1"/>
    <col min="5079" max="5079" width="13.140625" style="174" customWidth="1"/>
    <col min="5080" max="5080" width="12" style="174" customWidth="1"/>
    <col min="5081" max="5081" width="12.140625" style="174" customWidth="1"/>
    <col min="5082" max="5082" width="12.28515625" style="174" customWidth="1"/>
    <col min="5083" max="5083" width="12.140625" style="174" customWidth="1"/>
    <col min="5084" max="5084" width="12.5703125" style="174" customWidth="1"/>
    <col min="5085" max="5301" width="9.140625" style="174"/>
    <col min="5302" max="5302" width="25.42578125" style="174" customWidth="1"/>
    <col min="5303" max="5303" width="56.28515625" style="174" customWidth="1"/>
    <col min="5304" max="5304" width="14" style="174" customWidth="1"/>
    <col min="5305" max="5306" width="14.5703125" style="174" customWidth="1"/>
    <col min="5307" max="5307" width="14.140625" style="174" customWidth="1"/>
    <col min="5308" max="5308" width="15.140625" style="174" customWidth="1"/>
    <col min="5309" max="5309" width="13.85546875" style="174" customWidth="1"/>
    <col min="5310" max="5311" width="14.7109375" style="174" customWidth="1"/>
    <col min="5312" max="5312" width="12.85546875" style="174" customWidth="1"/>
    <col min="5313" max="5313" width="13.5703125" style="174" customWidth="1"/>
    <col min="5314" max="5314" width="12.7109375" style="174" customWidth="1"/>
    <col min="5315" max="5315" width="13.42578125" style="174" customWidth="1"/>
    <col min="5316" max="5316" width="13.140625" style="174" customWidth="1"/>
    <col min="5317" max="5317" width="14.7109375" style="174" customWidth="1"/>
    <col min="5318" max="5318" width="14.5703125" style="174" customWidth="1"/>
    <col min="5319" max="5319" width="13" style="174" customWidth="1"/>
    <col min="5320" max="5320" width="15" style="174" customWidth="1"/>
    <col min="5321" max="5322" width="12.140625" style="174" customWidth="1"/>
    <col min="5323" max="5323" width="12" style="174" customWidth="1"/>
    <col min="5324" max="5324" width="13.5703125" style="174" customWidth="1"/>
    <col min="5325" max="5325" width="14" style="174" customWidth="1"/>
    <col min="5326" max="5326" width="12.28515625" style="174" customWidth="1"/>
    <col min="5327" max="5327" width="14.140625" style="174" customWidth="1"/>
    <col min="5328" max="5328" width="13" style="174" customWidth="1"/>
    <col min="5329" max="5329" width="13.5703125" style="174" customWidth="1"/>
    <col min="5330" max="5330" width="12.42578125" style="174" customWidth="1"/>
    <col min="5331" max="5331" width="12.5703125" style="174" customWidth="1"/>
    <col min="5332" max="5332" width="11.7109375" style="174" customWidth="1"/>
    <col min="5333" max="5333" width="13.7109375" style="174" customWidth="1"/>
    <col min="5334" max="5334" width="13.28515625" style="174" customWidth="1"/>
    <col min="5335" max="5335" width="13.140625" style="174" customWidth="1"/>
    <col min="5336" max="5336" width="12" style="174" customWidth="1"/>
    <col min="5337" max="5337" width="12.140625" style="174" customWidth="1"/>
    <col min="5338" max="5338" width="12.28515625" style="174" customWidth="1"/>
    <col min="5339" max="5339" width="12.140625" style="174" customWidth="1"/>
    <col min="5340" max="5340" width="12.5703125" style="174" customWidth="1"/>
    <col min="5341" max="5557" width="9.140625" style="174"/>
    <col min="5558" max="5558" width="25.42578125" style="174" customWidth="1"/>
    <col min="5559" max="5559" width="56.28515625" style="174" customWidth="1"/>
    <col min="5560" max="5560" width="14" style="174" customWidth="1"/>
    <col min="5561" max="5562" width="14.5703125" style="174" customWidth="1"/>
    <col min="5563" max="5563" width="14.140625" style="174" customWidth="1"/>
    <col min="5564" max="5564" width="15.140625" style="174" customWidth="1"/>
    <col min="5565" max="5565" width="13.85546875" style="174" customWidth="1"/>
    <col min="5566" max="5567" width="14.7109375" style="174" customWidth="1"/>
    <col min="5568" max="5568" width="12.85546875" style="174" customWidth="1"/>
    <col min="5569" max="5569" width="13.5703125" style="174" customWidth="1"/>
    <col min="5570" max="5570" width="12.7109375" style="174" customWidth="1"/>
    <col min="5571" max="5571" width="13.42578125" style="174" customWidth="1"/>
    <col min="5572" max="5572" width="13.140625" style="174" customWidth="1"/>
    <col min="5573" max="5573" width="14.7109375" style="174" customWidth="1"/>
    <col min="5574" max="5574" width="14.5703125" style="174" customWidth="1"/>
    <col min="5575" max="5575" width="13" style="174" customWidth="1"/>
    <col min="5576" max="5576" width="15" style="174" customWidth="1"/>
    <col min="5577" max="5578" width="12.140625" style="174" customWidth="1"/>
    <col min="5579" max="5579" width="12" style="174" customWidth="1"/>
    <col min="5580" max="5580" width="13.5703125" style="174" customWidth="1"/>
    <col min="5581" max="5581" width="14" style="174" customWidth="1"/>
    <col min="5582" max="5582" width="12.28515625" style="174" customWidth="1"/>
    <col min="5583" max="5583" width="14.140625" style="174" customWidth="1"/>
    <col min="5584" max="5584" width="13" style="174" customWidth="1"/>
    <col min="5585" max="5585" width="13.5703125" style="174" customWidth="1"/>
    <col min="5586" max="5586" width="12.42578125" style="174" customWidth="1"/>
    <col min="5587" max="5587" width="12.5703125" style="174" customWidth="1"/>
    <col min="5588" max="5588" width="11.7109375" style="174" customWidth="1"/>
    <col min="5589" max="5589" width="13.7109375" style="174" customWidth="1"/>
    <col min="5590" max="5590" width="13.28515625" style="174" customWidth="1"/>
    <col min="5591" max="5591" width="13.140625" style="174" customWidth="1"/>
    <col min="5592" max="5592" width="12" style="174" customWidth="1"/>
    <col min="5593" max="5593" width="12.140625" style="174" customWidth="1"/>
    <col min="5594" max="5594" width="12.28515625" style="174" customWidth="1"/>
    <col min="5595" max="5595" width="12.140625" style="174" customWidth="1"/>
    <col min="5596" max="5596" width="12.5703125" style="174" customWidth="1"/>
    <col min="5597" max="5813" width="9.140625" style="174"/>
    <col min="5814" max="5814" width="25.42578125" style="174" customWidth="1"/>
    <col min="5815" max="5815" width="56.28515625" style="174" customWidth="1"/>
    <col min="5816" max="5816" width="14" style="174" customWidth="1"/>
    <col min="5817" max="5818" width="14.5703125" style="174" customWidth="1"/>
    <col min="5819" max="5819" width="14.140625" style="174" customWidth="1"/>
    <col min="5820" max="5820" width="15.140625" style="174" customWidth="1"/>
    <col min="5821" max="5821" width="13.85546875" style="174" customWidth="1"/>
    <col min="5822" max="5823" width="14.7109375" style="174" customWidth="1"/>
    <col min="5824" max="5824" width="12.85546875" style="174" customWidth="1"/>
    <col min="5825" max="5825" width="13.5703125" style="174" customWidth="1"/>
    <col min="5826" max="5826" width="12.7109375" style="174" customWidth="1"/>
    <col min="5827" max="5827" width="13.42578125" style="174" customWidth="1"/>
    <col min="5828" max="5828" width="13.140625" style="174" customWidth="1"/>
    <col min="5829" max="5829" width="14.7109375" style="174" customWidth="1"/>
    <col min="5830" max="5830" width="14.5703125" style="174" customWidth="1"/>
    <col min="5831" max="5831" width="13" style="174" customWidth="1"/>
    <col min="5832" max="5832" width="15" style="174" customWidth="1"/>
    <col min="5833" max="5834" width="12.140625" style="174" customWidth="1"/>
    <col min="5835" max="5835" width="12" style="174" customWidth="1"/>
    <col min="5836" max="5836" width="13.5703125" style="174" customWidth="1"/>
    <col min="5837" max="5837" width="14" style="174" customWidth="1"/>
    <col min="5838" max="5838" width="12.28515625" style="174" customWidth="1"/>
    <col min="5839" max="5839" width="14.140625" style="174" customWidth="1"/>
    <col min="5840" max="5840" width="13" style="174" customWidth="1"/>
    <col min="5841" max="5841" width="13.5703125" style="174" customWidth="1"/>
    <col min="5842" max="5842" width="12.42578125" style="174" customWidth="1"/>
    <col min="5843" max="5843" width="12.5703125" style="174" customWidth="1"/>
    <col min="5844" max="5844" width="11.7109375" style="174" customWidth="1"/>
    <col min="5845" max="5845" width="13.7109375" style="174" customWidth="1"/>
    <col min="5846" max="5846" width="13.28515625" style="174" customWidth="1"/>
    <col min="5847" max="5847" width="13.140625" style="174" customWidth="1"/>
    <col min="5848" max="5848" width="12" style="174" customWidth="1"/>
    <col min="5849" max="5849" width="12.140625" style="174" customWidth="1"/>
    <col min="5850" max="5850" width="12.28515625" style="174" customWidth="1"/>
    <col min="5851" max="5851" width="12.140625" style="174" customWidth="1"/>
    <col min="5852" max="5852" width="12.5703125" style="174" customWidth="1"/>
    <col min="5853" max="6069" width="9.140625" style="174"/>
    <col min="6070" max="6070" width="25.42578125" style="174" customWidth="1"/>
    <col min="6071" max="6071" width="56.28515625" style="174" customWidth="1"/>
    <col min="6072" max="6072" width="14" style="174" customWidth="1"/>
    <col min="6073" max="6074" width="14.5703125" style="174" customWidth="1"/>
    <col min="6075" max="6075" width="14.140625" style="174" customWidth="1"/>
    <col min="6076" max="6076" width="15.140625" style="174" customWidth="1"/>
    <col min="6077" max="6077" width="13.85546875" style="174" customWidth="1"/>
    <col min="6078" max="6079" width="14.7109375" style="174" customWidth="1"/>
    <col min="6080" max="6080" width="12.85546875" style="174" customWidth="1"/>
    <col min="6081" max="6081" width="13.5703125" style="174" customWidth="1"/>
    <col min="6082" max="6082" width="12.7109375" style="174" customWidth="1"/>
    <col min="6083" max="6083" width="13.42578125" style="174" customWidth="1"/>
    <col min="6084" max="6084" width="13.140625" style="174" customWidth="1"/>
    <col min="6085" max="6085" width="14.7109375" style="174" customWidth="1"/>
    <col min="6086" max="6086" width="14.5703125" style="174" customWidth="1"/>
    <col min="6087" max="6087" width="13" style="174" customWidth="1"/>
    <col min="6088" max="6088" width="15" style="174" customWidth="1"/>
    <col min="6089" max="6090" width="12.140625" style="174" customWidth="1"/>
    <col min="6091" max="6091" width="12" style="174" customWidth="1"/>
    <col min="6092" max="6092" width="13.5703125" style="174" customWidth="1"/>
    <col min="6093" max="6093" width="14" style="174" customWidth="1"/>
    <col min="6094" max="6094" width="12.28515625" style="174" customWidth="1"/>
    <col min="6095" max="6095" width="14.140625" style="174" customWidth="1"/>
    <col min="6096" max="6096" width="13" style="174" customWidth="1"/>
    <col min="6097" max="6097" width="13.5703125" style="174" customWidth="1"/>
    <col min="6098" max="6098" width="12.42578125" style="174" customWidth="1"/>
    <col min="6099" max="6099" width="12.5703125" style="174" customWidth="1"/>
    <col min="6100" max="6100" width="11.7109375" style="174" customWidth="1"/>
    <col min="6101" max="6101" width="13.7109375" style="174" customWidth="1"/>
    <col min="6102" max="6102" width="13.28515625" style="174" customWidth="1"/>
    <col min="6103" max="6103" width="13.140625" style="174" customWidth="1"/>
    <col min="6104" max="6104" width="12" style="174" customWidth="1"/>
    <col min="6105" max="6105" width="12.140625" style="174" customWidth="1"/>
    <col min="6106" max="6106" width="12.28515625" style="174" customWidth="1"/>
    <col min="6107" max="6107" width="12.140625" style="174" customWidth="1"/>
    <col min="6108" max="6108" width="12.5703125" style="174" customWidth="1"/>
    <col min="6109" max="6325" width="9.140625" style="174"/>
    <col min="6326" max="6326" width="25.42578125" style="174" customWidth="1"/>
    <col min="6327" max="6327" width="56.28515625" style="174" customWidth="1"/>
    <col min="6328" max="6328" width="14" style="174" customWidth="1"/>
    <col min="6329" max="6330" width="14.5703125" style="174" customWidth="1"/>
    <col min="6331" max="6331" width="14.140625" style="174" customWidth="1"/>
    <col min="6332" max="6332" width="15.140625" style="174" customWidth="1"/>
    <col min="6333" max="6333" width="13.85546875" style="174" customWidth="1"/>
    <col min="6334" max="6335" width="14.7109375" style="174" customWidth="1"/>
    <col min="6336" max="6336" width="12.85546875" style="174" customWidth="1"/>
    <col min="6337" max="6337" width="13.5703125" style="174" customWidth="1"/>
    <col min="6338" max="6338" width="12.7109375" style="174" customWidth="1"/>
    <col min="6339" max="6339" width="13.42578125" style="174" customWidth="1"/>
    <col min="6340" max="6340" width="13.140625" style="174" customWidth="1"/>
    <col min="6341" max="6341" width="14.7109375" style="174" customWidth="1"/>
    <col min="6342" max="6342" width="14.5703125" style="174" customWidth="1"/>
    <col min="6343" max="6343" width="13" style="174" customWidth="1"/>
    <col min="6344" max="6344" width="15" style="174" customWidth="1"/>
    <col min="6345" max="6346" width="12.140625" style="174" customWidth="1"/>
    <col min="6347" max="6347" width="12" style="174" customWidth="1"/>
    <col min="6348" max="6348" width="13.5703125" style="174" customWidth="1"/>
    <col min="6349" max="6349" width="14" style="174" customWidth="1"/>
    <col min="6350" max="6350" width="12.28515625" style="174" customWidth="1"/>
    <col min="6351" max="6351" width="14.140625" style="174" customWidth="1"/>
    <col min="6352" max="6352" width="13" style="174" customWidth="1"/>
    <col min="6353" max="6353" width="13.5703125" style="174" customWidth="1"/>
    <col min="6354" max="6354" width="12.42578125" style="174" customWidth="1"/>
    <col min="6355" max="6355" width="12.5703125" style="174" customWidth="1"/>
    <col min="6356" max="6356" width="11.7109375" style="174" customWidth="1"/>
    <col min="6357" max="6357" width="13.7109375" style="174" customWidth="1"/>
    <col min="6358" max="6358" width="13.28515625" style="174" customWidth="1"/>
    <col min="6359" max="6359" width="13.140625" style="174" customWidth="1"/>
    <col min="6360" max="6360" width="12" style="174" customWidth="1"/>
    <col min="6361" max="6361" width="12.140625" style="174" customWidth="1"/>
    <col min="6362" max="6362" width="12.28515625" style="174" customWidth="1"/>
    <col min="6363" max="6363" width="12.140625" style="174" customWidth="1"/>
    <col min="6364" max="6364" width="12.5703125" style="174" customWidth="1"/>
    <col min="6365" max="6581" width="9.140625" style="174"/>
    <col min="6582" max="6582" width="25.42578125" style="174" customWidth="1"/>
    <col min="6583" max="6583" width="56.28515625" style="174" customWidth="1"/>
    <col min="6584" max="6584" width="14" style="174" customWidth="1"/>
    <col min="6585" max="6586" width="14.5703125" style="174" customWidth="1"/>
    <col min="6587" max="6587" width="14.140625" style="174" customWidth="1"/>
    <col min="6588" max="6588" width="15.140625" style="174" customWidth="1"/>
    <col min="6589" max="6589" width="13.85546875" style="174" customWidth="1"/>
    <col min="6590" max="6591" width="14.7109375" style="174" customWidth="1"/>
    <col min="6592" max="6592" width="12.85546875" style="174" customWidth="1"/>
    <col min="6593" max="6593" width="13.5703125" style="174" customWidth="1"/>
    <col min="6594" max="6594" width="12.7109375" style="174" customWidth="1"/>
    <col min="6595" max="6595" width="13.42578125" style="174" customWidth="1"/>
    <col min="6596" max="6596" width="13.140625" style="174" customWidth="1"/>
    <col min="6597" max="6597" width="14.7109375" style="174" customWidth="1"/>
    <col min="6598" max="6598" width="14.5703125" style="174" customWidth="1"/>
    <col min="6599" max="6599" width="13" style="174" customWidth="1"/>
    <col min="6600" max="6600" width="15" style="174" customWidth="1"/>
    <col min="6601" max="6602" width="12.140625" style="174" customWidth="1"/>
    <col min="6603" max="6603" width="12" style="174" customWidth="1"/>
    <col min="6604" max="6604" width="13.5703125" style="174" customWidth="1"/>
    <col min="6605" max="6605" width="14" style="174" customWidth="1"/>
    <col min="6606" max="6606" width="12.28515625" style="174" customWidth="1"/>
    <col min="6607" max="6607" width="14.140625" style="174" customWidth="1"/>
    <col min="6608" max="6608" width="13" style="174" customWidth="1"/>
    <col min="6609" max="6609" width="13.5703125" style="174" customWidth="1"/>
    <col min="6610" max="6610" width="12.42578125" style="174" customWidth="1"/>
    <col min="6611" max="6611" width="12.5703125" style="174" customWidth="1"/>
    <col min="6612" max="6612" width="11.7109375" style="174" customWidth="1"/>
    <col min="6613" max="6613" width="13.7109375" style="174" customWidth="1"/>
    <col min="6614" max="6614" width="13.28515625" style="174" customWidth="1"/>
    <col min="6615" max="6615" width="13.140625" style="174" customWidth="1"/>
    <col min="6616" max="6616" width="12" style="174" customWidth="1"/>
    <col min="6617" max="6617" width="12.140625" style="174" customWidth="1"/>
    <col min="6618" max="6618" width="12.28515625" style="174" customWidth="1"/>
    <col min="6619" max="6619" width="12.140625" style="174" customWidth="1"/>
    <col min="6620" max="6620" width="12.5703125" style="174" customWidth="1"/>
    <col min="6621" max="6837" width="9.140625" style="174"/>
    <col min="6838" max="6838" width="25.42578125" style="174" customWidth="1"/>
    <col min="6839" max="6839" width="56.28515625" style="174" customWidth="1"/>
    <col min="6840" max="6840" width="14" style="174" customWidth="1"/>
    <col min="6841" max="6842" width="14.5703125" style="174" customWidth="1"/>
    <col min="6843" max="6843" width="14.140625" style="174" customWidth="1"/>
    <col min="6844" max="6844" width="15.140625" style="174" customWidth="1"/>
    <col min="6845" max="6845" width="13.85546875" style="174" customWidth="1"/>
    <col min="6846" max="6847" width="14.7109375" style="174" customWidth="1"/>
    <col min="6848" max="6848" width="12.85546875" style="174" customWidth="1"/>
    <col min="6849" max="6849" width="13.5703125" style="174" customWidth="1"/>
    <col min="6850" max="6850" width="12.7109375" style="174" customWidth="1"/>
    <col min="6851" max="6851" width="13.42578125" style="174" customWidth="1"/>
    <col min="6852" max="6852" width="13.140625" style="174" customWidth="1"/>
    <col min="6853" max="6853" width="14.7109375" style="174" customWidth="1"/>
    <col min="6854" max="6854" width="14.5703125" style="174" customWidth="1"/>
    <col min="6855" max="6855" width="13" style="174" customWidth="1"/>
    <col min="6856" max="6856" width="15" style="174" customWidth="1"/>
    <col min="6857" max="6858" width="12.140625" style="174" customWidth="1"/>
    <col min="6859" max="6859" width="12" style="174" customWidth="1"/>
    <col min="6860" max="6860" width="13.5703125" style="174" customWidth="1"/>
    <col min="6861" max="6861" width="14" style="174" customWidth="1"/>
    <col min="6862" max="6862" width="12.28515625" style="174" customWidth="1"/>
    <col min="6863" max="6863" width="14.140625" style="174" customWidth="1"/>
    <col min="6864" max="6864" width="13" style="174" customWidth="1"/>
    <col min="6865" max="6865" width="13.5703125" style="174" customWidth="1"/>
    <col min="6866" max="6866" width="12.42578125" style="174" customWidth="1"/>
    <col min="6867" max="6867" width="12.5703125" style="174" customWidth="1"/>
    <col min="6868" max="6868" width="11.7109375" style="174" customWidth="1"/>
    <col min="6869" max="6869" width="13.7109375" style="174" customWidth="1"/>
    <col min="6870" max="6870" width="13.28515625" style="174" customWidth="1"/>
    <col min="6871" max="6871" width="13.140625" style="174" customWidth="1"/>
    <col min="6872" max="6872" width="12" style="174" customWidth="1"/>
    <col min="6873" max="6873" width="12.140625" style="174" customWidth="1"/>
    <col min="6874" max="6874" width="12.28515625" style="174" customWidth="1"/>
    <col min="6875" max="6875" width="12.140625" style="174" customWidth="1"/>
    <col min="6876" max="6876" width="12.5703125" style="174" customWidth="1"/>
    <col min="6877" max="7093" width="9.140625" style="174"/>
    <col min="7094" max="7094" width="25.42578125" style="174" customWidth="1"/>
    <col min="7095" max="7095" width="56.28515625" style="174" customWidth="1"/>
    <col min="7096" max="7096" width="14" style="174" customWidth="1"/>
    <col min="7097" max="7098" width="14.5703125" style="174" customWidth="1"/>
    <col min="7099" max="7099" width="14.140625" style="174" customWidth="1"/>
    <col min="7100" max="7100" width="15.140625" style="174" customWidth="1"/>
    <col min="7101" max="7101" width="13.85546875" style="174" customWidth="1"/>
    <col min="7102" max="7103" width="14.7109375" style="174" customWidth="1"/>
    <col min="7104" max="7104" width="12.85546875" style="174" customWidth="1"/>
    <col min="7105" max="7105" width="13.5703125" style="174" customWidth="1"/>
    <col min="7106" max="7106" width="12.7109375" style="174" customWidth="1"/>
    <col min="7107" max="7107" width="13.42578125" style="174" customWidth="1"/>
    <col min="7108" max="7108" width="13.140625" style="174" customWidth="1"/>
    <col min="7109" max="7109" width="14.7109375" style="174" customWidth="1"/>
    <col min="7110" max="7110" width="14.5703125" style="174" customWidth="1"/>
    <col min="7111" max="7111" width="13" style="174" customWidth="1"/>
    <col min="7112" max="7112" width="15" style="174" customWidth="1"/>
    <col min="7113" max="7114" width="12.140625" style="174" customWidth="1"/>
    <col min="7115" max="7115" width="12" style="174" customWidth="1"/>
    <col min="7116" max="7116" width="13.5703125" style="174" customWidth="1"/>
    <col min="7117" max="7117" width="14" style="174" customWidth="1"/>
    <col min="7118" max="7118" width="12.28515625" style="174" customWidth="1"/>
    <col min="7119" max="7119" width="14.140625" style="174" customWidth="1"/>
    <col min="7120" max="7120" width="13" style="174" customWidth="1"/>
    <col min="7121" max="7121" width="13.5703125" style="174" customWidth="1"/>
    <col min="7122" max="7122" width="12.42578125" style="174" customWidth="1"/>
    <col min="7123" max="7123" width="12.5703125" style="174" customWidth="1"/>
    <col min="7124" max="7124" width="11.7109375" style="174" customWidth="1"/>
    <col min="7125" max="7125" width="13.7109375" style="174" customWidth="1"/>
    <col min="7126" max="7126" width="13.28515625" style="174" customWidth="1"/>
    <col min="7127" max="7127" width="13.140625" style="174" customWidth="1"/>
    <col min="7128" max="7128" width="12" style="174" customWidth="1"/>
    <col min="7129" max="7129" width="12.140625" style="174" customWidth="1"/>
    <col min="7130" max="7130" width="12.28515625" style="174" customWidth="1"/>
    <col min="7131" max="7131" width="12.140625" style="174" customWidth="1"/>
    <col min="7132" max="7132" width="12.5703125" style="174" customWidth="1"/>
    <col min="7133" max="7349" width="9.140625" style="174"/>
    <col min="7350" max="7350" width="25.42578125" style="174" customWidth="1"/>
    <col min="7351" max="7351" width="56.28515625" style="174" customWidth="1"/>
    <col min="7352" max="7352" width="14" style="174" customWidth="1"/>
    <col min="7353" max="7354" width="14.5703125" style="174" customWidth="1"/>
    <col min="7355" max="7355" width="14.140625" style="174" customWidth="1"/>
    <col min="7356" max="7356" width="15.140625" style="174" customWidth="1"/>
    <col min="7357" max="7357" width="13.85546875" style="174" customWidth="1"/>
    <col min="7358" max="7359" width="14.7109375" style="174" customWidth="1"/>
    <col min="7360" max="7360" width="12.85546875" style="174" customWidth="1"/>
    <col min="7361" max="7361" width="13.5703125" style="174" customWidth="1"/>
    <col min="7362" max="7362" width="12.7109375" style="174" customWidth="1"/>
    <col min="7363" max="7363" width="13.42578125" style="174" customWidth="1"/>
    <col min="7364" max="7364" width="13.140625" style="174" customWidth="1"/>
    <col min="7365" max="7365" width="14.7109375" style="174" customWidth="1"/>
    <col min="7366" max="7366" width="14.5703125" style="174" customWidth="1"/>
    <col min="7367" max="7367" width="13" style="174" customWidth="1"/>
    <col min="7368" max="7368" width="15" style="174" customWidth="1"/>
    <col min="7369" max="7370" width="12.140625" style="174" customWidth="1"/>
    <col min="7371" max="7371" width="12" style="174" customWidth="1"/>
    <col min="7372" max="7372" width="13.5703125" style="174" customWidth="1"/>
    <col min="7373" max="7373" width="14" style="174" customWidth="1"/>
    <col min="7374" max="7374" width="12.28515625" style="174" customWidth="1"/>
    <col min="7375" max="7375" width="14.140625" style="174" customWidth="1"/>
    <col min="7376" max="7376" width="13" style="174" customWidth="1"/>
    <col min="7377" max="7377" width="13.5703125" style="174" customWidth="1"/>
    <col min="7378" max="7378" width="12.42578125" style="174" customWidth="1"/>
    <col min="7379" max="7379" width="12.5703125" style="174" customWidth="1"/>
    <col min="7380" max="7380" width="11.7109375" style="174" customWidth="1"/>
    <col min="7381" max="7381" width="13.7109375" style="174" customWidth="1"/>
    <col min="7382" max="7382" width="13.28515625" style="174" customWidth="1"/>
    <col min="7383" max="7383" width="13.140625" style="174" customWidth="1"/>
    <col min="7384" max="7384" width="12" style="174" customWidth="1"/>
    <col min="7385" max="7385" width="12.140625" style="174" customWidth="1"/>
    <col min="7386" max="7386" width="12.28515625" style="174" customWidth="1"/>
    <col min="7387" max="7387" width="12.140625" style="174" customWidth="1"/>
    <col min="7388" max="7388" width="12.5703125" style="174" customWidth="1"/>
    <col min="7389" max="7605" width="9.140625" style="174"/>
    <col min="7606" max="7606" width="25.42578125" style="174" customWidth="1"/>
    <col min="7607" max="7607" width="56.28515625" style="174" customWidth="1"/>
    <col min="7608" max="7608" width="14" style="174" customWidth="1"/>
    <col min="7609" max="7610" width="14.5703125" style="174" customWidth="1"/>
    <col min="7611" max="7611" width="14.140625" style="174" customWidth="1"/>
    <col min="7612" max="7612" width="15.140625" style="174" customWidth="1"/>
    <col min="7613" max="7613" width="13.85546875" style="174" customWidth="1"/>
    <col min="7614" max="7615" width="14.7109375" style="174" customWidth="1"/>
    <col min="7616" max="7616" width="12.85546875" style="174" customWidth="1"/>
    <col min="7617" max="7617" width="13.5703125" style="174" customWidth="1"/>
    <col min="7618" max="7618" width="12.7109375" style="174" customWidth="1"/>
    <col min="7619" max="7619" width="13.42578125" style="174" customWidth="1"/>
    <col min="7620" max="7620" width="13.140625" style="174" customWidth="1"/>
    <col min="7621" max="7621" width="14.7109375" style="174" customWidth="1"/>
    <col min="7622" max="7622" width="14.5703125" style="174" customWidth="1"/>
    <col min="7623" max="7623" width="13" style="174" customWidth="1"/>
    <col min="7624" max="7624" width="15" style="174" customWidth="1"/>
    <col min="7625" max="7626" width="12.140625" style="174" customWidth="1"/>
    <col min="7627" max="7627" width="12" style="174" customWidth="1"/>
    <col min="7628" max="7628" width="13.5703125" style="174" customWidth="1"/>
    <col min="7629" max="7629" width="14" style="174" customWidth="1"/>
    <col min="7630" max="7630" width="12.28515625" style="174" customWidth="1"/>
    <col min="7631" max="7631" width="14.140625" style="174" customWidth="1"/>
    <col min="7632" max="7632" width="13" style="174" customWidth="1"/>
    <col min="7633" max="7633" width="13.5703125" style="174" customWidth="1"/>
    <col min="7634" max="7634" width="12.42578125" style="174" customWidth="1"/>
    <col min="7635" max="7635" width="12.5703125" style="174" customWidth="1"/>
    <col min="7636" max="7636" width="11.7109375" style="174" customWidth="1"/>
    <col min="7637" max="7637" width="13.7109375" style="174" customWidth="1"/>
    <col min="7638" max="7638" width="13.28515625" style="174" customWidth="1"/>
    <col min="7639" max="7639" width="13.140625" style="174" customWidth="1"/>
    <col min="7640" max="7640" width="12" style="174" customWidth="1"/>
    <col min="7641" max="7641" width="12.140625" style="174" customWidth="1"/>
    <col min="7642" max="7642" width="12.28515625" style="174" customWidth="1"/>
    <col min="7643" max="7643" width="12.140625" style="174" customWidth="1"/>
    <col min="7644" max="7644" width="12.5703125" style="174" customWidth="1"/>
    <col min="7645" max="7861" width="9.140625" style="174"/>
    <col min="7862" max="7862" width="25.42578125" style="174" customWidth="1"/>
    <col min="7863" max="7863" width="56.28515625" style="174" customWidth="1"/>
    <col min="7864" max="7864" width="14" style="174" customWidth="1"/>
    <col min="7865" max="7866" width="14.5703125" style="174" customWidth="1"/>
    <col min="7867" max="7867" width="14.140625" style="174" customWidth="1"/>
    <col min="7868" max="7868" width="15.140625" style="174" customWidth="1"/>
    <col min="7869" max="7869" width="13.85546875" style="174" customWidth="1"/>
    <col min="7870" max="7871" width="14.7109375" style="174" customWidth="1"/>
    <col min="7872" max="7872" width="12.85546875" style="174" customWidth="1"/>
    <col min="7873" max="7873" width="13.5703125" style="174" customWidth="1"/>
    <col min="7874" max="7874" width="12.7109375" style="174" customWidth="1"/>
    <col min="7875" max="7875" width="13.42578125" style="174" customWidth="1"/>
    <col min="7876" max="7876" width="13.140625" style="174" customWidth="1"/>
    <col min="7877" max="7877" width="14.7109375" style="174" customWidth="1"/>
    <col min="7878" max="7878" width="14.5703125" style="174" customWidth="1"/>
    <col min="7879" max="7879" width="13" style="174" customWidth="1"/>
    <col min="7880" max="7880" width="15" style="174" customWidth="1"/>
    <col min="7881" max="7882" width="12.140625" style="174" customWidth="1"/>
    <col min="7883" max="7883" width="12" style="174" customWidth="1"/>
    <col min="7884" max="7884" width="13.5703125" style="174" customWidth="1"/>
    <col min="7885" max="7885" width="14" style="174" customWidth="1"/>
    <col min="7886" max="7886" width="12.28515625" style="174" customWidth="1"/>
    <col min="7887" max="7887" width="14.140625" style="174" customWidth="1"/>
    <col min="7888" max="7888" width="13" style="174" customWidth="1"/>
    <col min="7889" max="7889" width="13.5703125" style="174" customWidth="1"/>
    <col min="7890" max="7890" width="12.42578125" style="174" customWidth="1"/>
    <col min="7891" max="7891" width="12.5703125" style="174" customWidth="1"/>
    <col min="7892" max="7892" width="11.7109375" style="174" customWidth="1"/>
    <col min="7893" max="7893" width="13.7109375" style="174" customWidth="1"/>
    <col min="7894" max="7894" width="13.28515625" style="174" customWidth="1"/>
    <col min="7895" max="7895" width="13.140625" style="174" customWidth="1"/>
    <col min="7896" max="7896" width="12" style="174" customWidth="1"/>
    <col min="7897" max="7897" width="12.140625" style="174" customWidth="1"/>
    <col min="7898" max="7898" width="12.28515625" style="174" customWidth="1"/>
    <col min="7899" max="7899" width="12.140625" style="174" customWidth="1"/>
    <col min="7900" max="7900" width="12.5703125" style="174" customWidth="1"/>
    <col min="7901" max="8117" width="9.140625" style="174"/>
    <col min="8118" max="8118" width="25.42578125" style="174" customWidth="1"/>
    <col min="8119" max="8119" width="56.28515625" style="174" customWidth="1"/>
    <col min="8120" max="8120" width="14" style="174" customWidth="1"/>
    <col min="8121" max="8122" width="14.5703125" style="174" customWidth="1"/>
    <col min="8123" max="8123" width="14.140625" style="174" customWidth="1"/>
    <col min="8124" max="8124" width="15.140625" style="174" customWidth="1"/>
    <col min="8125" max="8125" width="13.85546875" style="174" customWidth="1"/>
    <col min="8126" max="8127" width="14.7109375" style="174" customWidth="1"/>
    <col min="8128" max="8128" width="12.85546875" style="174" customWidth="1"/>
    <col min="8129" max="8129" width="13.5703125" style="174" customWidth="1"/>
    <col min="8130" max="8130" width="12.7109375" style="174" customWidth="1"/>
    <col min="8131" max="8131" width="13.42578125" style="174" customWidth="1"/>
    <col min="8132" max="8132" width="13.140625" style="174" customWidth="1"/>
    <col min="8133" max="8133" width="14.7109375" style="174" customWidth="1"/>
    <col min="8134" max="8134" width="14.5703125" style="174" customWidth="1"/>
    <col min="8135" max="8135" width="13" style="174" customWidth="1"/>
    <col min="8136" max="8136" width="15" style="174" customWidth="1"/>
    <col min="8137" max="8138" width="12.140625" style="174" customWidth="1"/>
    <col min="8139" max="8139" width="12" style="174" customWidth="1"/>
    <col min="8140" max="8140" width="13.5703125" style="174" customWidth="1"/>
    <col min="8141" max="8141" width="14" style="174" customWidth="1"/>
    <col min="8142" max="8142" width="12.28515625" style="174" customWidth="1"/>
    <col min="8143" max="8143" width="14.140625" style="174" customWidth="1"/>
    <col min="8144" max="8144" width="13" style="174" customWidth="1"/>
    <col min="8145" max="8145" width="13.5703125" style="174" customWidth="1"/>
    <col min="8146" max="8146" width="12.42578125" style="174" customWidth="1"/>
    <col min="8147" max="8147" width="12.5703125" style="174" customWidth="1"/>
    <col min="8148" max="8148" width="11.7109375" style="174" customWidth="1"/>
    <col min="8149" max="8149" width="13.7109375" style="174" customWidth="1"/>
    <col min="8150" max="8150" width="13.28515625" style="174" customWidth="1"/>
    <col min="8151" max="8151" width="13.140625" style="174" customWidth="1"/>
    <col min="8152" max="8152" width="12" style="174" customWidth="1"/>
    <col min="8153" max="8153" width="12.140625" style="174" customWidth="1"/>
    <col min="8154" max="8154" width="12.28515625" style="174" customWidth="1"/>
    <col min="8155" max="8155" width="12.140625" style="174" customWidth="1"/>
    <col min="8156" max="8156" width="12.5703125" style="174" customWidth="1"/>
    <col min="8157" max="8373" width="9.140625" style="174"/>
    <col min="8374" max="8374" width="25.42578125" style="174" customWidth="1"/>
    <col min="8375" max="8375" width="56.28515625" style="174" customWidth="1"/>
    <col min="8376" max="8376" width="14" style="174" customWidth="1"/>
    <col min="8377" max="8378" width="14.5703125" style="174" customWidth="1"/>
    <col min="8379" max="8379" width="14.140625" style="174" customWidth="1"/>
    <col min="8380" max="8380" width="15.140625" style="174" customWidth="1"/>
    <col min="8381" max="8381" width="13.85546875" style="174" customWidth="1"/>
    <col min="8382" max="8383" width="14.7109375" style="174" customWidth="1"/>
    <col min="8384" max="8384" width="12.85546875" style="174" customWidth="1"/>
    <col min="8385" max="8385" width="13.5703125" style="174" customWidth="1"/>
    <col min="8386" max="8386" width="12.7109375" style="174" customWidth="1"/>
    <col min="8387" max="8387" width="13.42578125" style="174" customWidth="1"/>
    <col min="8388" max="8388" width="13.140625" style="174" customWidth="1"/>
    <col min="8389" max="8389" width="14.7109375" style="174" customWidth="1"/>
    <col min="8390" max="8390" width="14.5703125" style="174" customWidth="1"/>
    <col min="8391" max="8391" width="13" style="174" customWidth="1"/>
    <col min="8392" max="8392" width="15" style="174" customWidth="1"/>
    <col min="8393" max="8394" width="12.140625" style="174" customWidth="1"/>
    <col min="8395" max="8395" width="12" style="174" customWidth="1"/>
    <col min="8396" max="8396" width="13.5703125" style="174" customWidth="1"/>
    <col min="8397" max="8397" width="14" style="174" customWidth="1"/>
    <col min="8398" max="8398" width="12.28515625" style="174" customWidth="1"/>
    <col min="8399" max="8399" width="14.140625" style="174" customWidth="1"/>
    <col min="8400" max="8400" width="13" style="174" customWidth="1"/>
    <col min="8401" max="8401" width="13.5703125" style="174" customWidth="1"/>
    <col min="8402" max="8402" width="12.42578125" style="174" customWidth="1"/>
    <col min="8403" max="8403" width="12.5703125" style="174" customWidth="1"/>
    <col min="8404" max="8404" width="11.7109375" style="174" customWidth="1"/>
    <col min="8405" max="8405" width="13.7109375" style="174" customWidth="1"/>
    <col min="8406" max="8406" width="13.28515625" style="174" customWidth="1"/>
    <col min="8407" max="8407" width="13.140625" style="174" customWidth="1"/>
    <col min="8408" max="8408" width="12" style="174" customWidth="1"/>
    <col min="8409" max="8409" width="12.140625" style="174" customWidth="1"/>
    <col min="8410" max="8410" width="12.28515625" style="174" customWidth="1"/>
    <col min="8411" max="8411" width="12.140625" style="174" customWidth="1"/>
    <col min="8412" max="8412" width="12.5703125" style="174" customWidth="1"/>
    <col min="8413" max="8629" width="9.140625" style="174"/>
    <col min="8630" max="8630" width="25.42578125" style="174" customWidth="1"/>
    <col min="8631" max="8631" width="56.28515625" style="174" customWidth="1"/>
    <col min="8632" max="8632" width="14" style="174" customWidth="1"/>
    <col min="8633" max="8634" width="14.5703125" style="174" customWidth="1"/>
    <col min="8635" max="8635" width="14.140625" style="174" customWidth="1"/>
    <col min="8636" max="8636" width="15.140625" style="174" customWidth="1"/>
    <col min="8637" max="8637" width="13.85546875" style="174" customWidth="1"/>
    <col min="8638" max="8639" width="14.7109375" style="174" customWidth="1"/>
    <col min="8640" max="8640" width="12.85546875" style="174" customWidth="1"/>
    <col min="8641" max="8641" width="13.5703125" style="174" customWidth="1"/>
    <col min="8642" max="8642" width="12.7109375" style="174" customWidth="1"/>
    <col min="8643" max="8643" width="13.42578125" style="174" customWidth="1"/>
    <col min="8644" max="8644" width="13.140625" style="174" customWidth="1"/>
    <col min="8645" max="8645" width="14.7109375" style="174" customWidth="1"/>
    <col min="8646" max="8646" width="14.5703125" style="174" customWidth="1"/>
    <col min="8647" max="8647" width="13" style="174" customWidth="1"/>
    <col min="8648" max="8648" width="15" style="174" customWidth="1"/>
    <col min="8649" max="8650" width="12.140625" style="174" customWidth="1"/>
    <col min="8651" max="8651" width="12" style="174" customWidth="1"/>
    <col min="8652" max="8652" width="13.5703125" style="174" customWidth="1"/>
    <col min="8653" max="8653" width="14" style="174" customWidth="1"/>
    <col min="8654" max="8654" width="12.28515625" style="174" customWidth="1"/>
    <col min="8655" max="8655" width="14.140625" style="174" customWidth="1"/>
    <col min="8656" max="8656" width="13" style="174" customWidth="1"/>
    <col min="8657" max="8657" width="13.5703125" style="174" customWidth="1"/>
    <col min="8658" max="8658" width="12.42578125" style="174" customWidth="1"/>
    <col min="8659" max="8659" width="12.5703125" style="174" customWidth="1"/>
    <col min="8660" max="8660" width="11.7109375" style="174" customWidth="1"/>
    <col min="8661" max="8661" width="13.7109375" style="174" customWidth="1"/>
    <col min="8662" max="8662" width="13.28515625" style="174" customWidth="1"/>
    <col min="8663" max="8663" width="13.140625" style="174" customWidth="1"/>
    <col min="8664" max="8664" width="12" style="174" customWidth="1"/>
    <col min="8665" max="8665" width="12.140625" style="174" customWidth="1"/>
    <col min="8666" max="8666" width="12.28515625" style="174" customWidth="1"/>
    <col min="8667" max="8667" width="12.140625" style="174" customWidth="1"/>
    <col min="8668" max="8668" width="12.5703125" style="174" customWidth="1"/>
    <col min="8669" max="8885" width="9.140625" style="174"/>
    <col min="8886" max="8886" width="25.42578125" style="174" customWidth="1"/>
    <col min="8887" max="8887" width="56.28515625" style="174" customWidth="1"/>
    <col min="8888" max="8888" width="14" style="174" customWidth="1"/>
    <col min="8889" max="8890" width="14.5703125" style="174" customWidth="1"/>
    <col min="8891" max="8891" width="14.140625" style="174" customWidth="1"/>
    <col min="8892" max="8892" width="15.140625" style="174" customWidth="1"/>
    <col min="8893" max="8893" width="13.85546875" style="174" customWidth="1"/>
    <col min="8894" max="8895" width="14.7109375" style="174" customWidth="1"/>
    <col min="8896" max="8896" width="12.85546875" style="174" customWidth="1"/>
    <col min="8897" max="8897" width="13.5703125" style="174" customWidth="1"/>
    <col min="8898" max="8898" width="12.7109375" style="174" customWidth="1"/>
    <col min="8899" max="8899" width="13.42578125" style="174" customWidth="1"/>
    <col min="8900" max="8900" width="13.140625" style="174" customWidth="1"/>
    <col min="8901" max="8901" width="14.7109375" style="174" customWidth="1"/>
    <col min="8902" max="8902" width="14.5703125" style="174" customWidth="1"/>
    <col min="8903" max="8903" width="13" style="174" customWidth="1"/>
    <col min="8904" max="8904" width="15" style="174" customWidth="1"/>
    <col min="8905" max="8906" width="12.140625" style="174" customWidth="1"/>
    <col min="8907" max="8907" width="12" style="174" customWidth="1"/>
    <col min="8908" max="8908" width="13.5703125" style="174" customWidth="1"/>
    <col min="8909" max="8909" width="14" style="174" customWidth="1"/>
    <col min="8910" max="8910" width="12.28515625" style="174" customWidth="1"/>
    <col min="8911" max="8911" width="14.140625" style="174" customWidth="1"/>
    <col min="8912" max="8912" width="13" style="174" customWidth="1"/>
    <col min="8913" max="8913" width="13.5703125" style="174" customWidth="1"/>
    <col min="8914" max="8914" width="12.42578125" style="174" customWidth="1"/>
    <col min="8915" max="8915" width="12.5703125" style="174" customWidth="1"/>
    <col min="8916" max="8916" width="11.7109375" style="174" customWidth="1"/>
    <col min="8917" max="8917" width="13.7109375" style="174" customWidth="1"/>
    <col min="8918" max="8918" width="13.28515625" style="174" customWidth="1"/>
    <col min="8919" max="8919" width="13.140625" style="174" customWidth="1"/>
    <col min="8920" max="8920" width="12" style="174" customWidth="1"/>
    <col min="8921" max="8921" width="12.140625" style="174" customWidth="1"/>
    <col min="8922" max="8922" width="12.28515625" style="174" customWidth="1"/>
    <col min="8923" max="8923" width="12.140625" style="174" customWidth="1"/>
    <col min="8924" max="8924" width="12.5703125" style="174" customWidth="1"/>
    <col min="8925" max="9141" width="9.140625" style="174"/>
    <col min="9142" max="9142" width="25.42578125" style="174" customWidth="1"/>
    <col min="9143" max="9143" width="56.28515625" style="174" customWidth="1"/>
    <col min="9144" max="9144" width="14" style="174" customWidth="1"/>
    <col min="9145" max="9146" width="14.5703125" style="174" customWidth="1"/>
    <col min="9147" max="9147" width="14.140625" style="174" customWidth="1"/>
    <col min="9148" max="9148" width="15.140625" style="174" customWidth="1"/>
    <col min="9149" max="9149" width="13.85546875" style="174" customWidth="1"/>
    <col min="9150" max="9151" width="14.7109375" style="174" customWidth="1"/>
    <col min="9152" max="9152" width="12.85546875" style="174" customWidth="1"/>
    <col min="9153" max="9153" width="13.5703125" style="174" customWidth="1"/>
    <col min="9154" max="9154" width="12.7109375" style="174" customWidth="1"/>
    <col min="9155" max="9155" width="13.42578125" style="174" customWidth="1"/>
    <col min="9156" max="9156" width="13.140625" style="174" customWidth="1"/>
    <col min="9157" max="9157" width="14.7109375" style="174" customWidth="1"/>
    <col min="9158" max="9158" width="14.5703125" style="174" customWidth="1"/>
    <col min="9159" max="9159" width="13" style="174" customWidth="1"/>
    <col min="9160" max="9160" width="15" style="174" customWidth="1"/>
    <col min="9161" max="9162" width="12.140625" style="174" customWidth="1"/>
    <col min="9163" max="9163" width="12" style="174" customWidth="1"/>
    <col min="9164" max="9164" width="13.5703125" style="174" customWidth="1"/>
    <col min="9165" max="9165" width="14" style="174" customWidth="1"/>
    <col min="9166" max="9166" width="12.28515625" style="174" customWidth="1"/>
    <col min="9167" max="9167" width="14.140625" style="174" customWidth="1"/>
    <col min="9168" max="9168" width="13" style="174" customWidth="1"/>
    <col min="9169" max="9169" width="13.5703125" style="174" customWidth="1"/>
    <col min="9170" max="9170" width="12.42578125" style="174" customWidth="1"/>
    <col min="9171" max="9171" width="12.5703125" style="174" customWidth="1"/>
    <col min="9172" max="9172" width="11.7109375" style="174" customWidth="1"/>
    <col min="9173" max="9173" width="13.7109375" style="174" customWidth="1"/>
    <col min="9174" max="9174" width="13.28515625" style="174" customWidth="1"/>
    <col min="9175" max="9175" width="13.140625" style="174" customWidth="1"/>
    <col min="9176" max="9176" width="12" style="174" customWidth="1"/>
    <col min="9177" max="9177" width="12.140625" style="174" customWidth="1"/>
    <col min="9178" max="9178" width="12.28515625" style="174" customWidth="1"/>
    <col min="9179" max="9179" width="12.140625" style="174" customWidth="1"/>
    <col min="9180" max="9180" width="12.5703125" style="174" customWidth="1"/>
    <col min="9181" max="9397" width="9.140625" style="174"/>
    <col min="9398" max="9398" width="25.42578125" style="174" customWidth="1"/>
    <col min="9399" max="9399" width="56.28515625" style="174" customWidth="1"/>
    <col min="9400" max="9400" width="14" style="174" customWidth="1"/>
    <col min="9401" max="9402" width="14.5703125" style="174" customWidth="1"/>
    <col min="9403" max="9403" width="14.140625" style="174" customWidth="1"/>
    <col min="9404" max="9404" width="15.140625" style="174" customWidth="1"/>
    <col min="9405" max="9405" width="13.85546875" style="174" customWidth="1"/>
    <col min="9406" max="9407" width="14.7109375" style="174" customWidth="1"/>
    <col min="9408" max="9408" width="12.85546875" style="174" customWidth="1"/>
    <col min="9409" max="9409" width="13.5703125" style="174" customWidth="1"/>
    <col min="9410" max="9410" width="12.7109375" style="174" customWidth="1"/>
    <col min="9411" max="9411" width="13.42578125" style="174" customWidth="1"/>
    <col min="9412" max="9412" width="13.140625" style="174" customWidth="1"/>
    <col min="9413" max="9413" width="14.7109375" style="174" customWidth="1"/>
    <col min="9414" max="9414" width="14.5703125" style="174" customWidth="1"/>
    <col min="9415" max="9415" width="13" style="174" customWidth="1"/>
    <col min="9416" max="9416" width="15" style="174" customWidth="1"/>
    <col min="9417" max="9418" width="12.140625" style="174" customWidth="1"/>
    <col min="9419" max="9419" width="12" style="174" customWidth="1"/>
    <col min="9420" max="9420" width="13.5703125" style="174" customWidth="1"/>
    <col min="9421" max="9421" width="14" style="174" customWidth="1"/>
    <col min="9422" max="9422" width="12.28515625" style="174" customWidth="1"/>
    <col min="9423" max="9423" width="14.140625" style="174" customWidth="1"/>
    <col min="9424" max="9424" width="13" style="174" customWidth="1"/>
    <col min="9425" max="9425" width="13.5703125" style="174" customWidth="1"/>
    <col min="9426" max="9426" width="12.42578125" style="174" customWidth="1"/>
    <col min="9427" max="9427" width="12.5703125" style="174" customWidth="1"/>
    <col min="9428" max="9428" width="11.7109375" style="174" customWidth="1"/>
    <col min="9429" max="9429" width="13.7109375" style="174" customWidth="1"/>
    <col min="9430" max="9430" width="13.28515625" style="174" customWidth="1"/>
    <col min="9431" max="9431" width="13.140625" style="174" customWidth="1"/>
    <col min="9432" max="9432" width="12" style="174" customWidth="1"/>
    <col min="9433" max="9433" width="12.140625" style="174" customWidth="1"/>
    <col min="9434" max="9434" width="12.28515625" style="174" customWidth="1"/>
    <col min="9435" max="9435" width="12.140625" style="174" customWidth="1"/>
    <col min="9436" max="9436" width="12.5703125" style="174" customWidth="1"/>
    <col min="9437" max="9653" width="9.140625" style="174"/>
    <col min="9654" max="9654" width="25.42578125" style="174" customWidth="1"/>
    <col min="9655" max="9655" width="56.28515625" style="174" customWidth="1"/>
    <col min="9656" max="9656" width="14" style="174" customWidth="1"/>
    <col min="9657" max="9658" width="14.5703125" style="174" customWidth="1"/>
    <col min="9659" max="9659" width="14.140625" style="174" customWidth="1"/>
    <col min="9660" max="9660" width="15.140625" style="174" customWidth="1"/>
    <col min="9661" max="9661" width="13.85546875" style="174" customWidth="1"/>
    <col min="9662" max="9663" width="14.7109375" style="174" customWidth="1"/>
    <col min="9664" max="9664" width="12.85546875" style="174" customWidth="1"/>
    <col min="9665" max="9665" width="13.5703125" style="174" customWidth="1"/>
    <col min="9666" max="9666" width="12.7109375" style="174" customWidth="1"/>
    <col min="9667" max="9667" width="13.42578125" style="174" customWidth="1"/>
    <col min="9668" max="9668" width="13.140625" style="174" customWidth="1"/>
    <col min="9669" max="9669" width="14.7109375" style="174" customWidth="1"/>
    <col min="9670" max="9670" width="14.5703125" style="174" customWidth="1"/>
    <col min="9671" max="9671" width="13" style="174" customWidth="1"/>
    <col min="9672" max="9672" width="15" style="174" customWidth="1"/>
    <col min="9673" max="9674" width="12.140625" style="174" customWidth="1"/>
    <col min="9675" max="9675" width="12" style="174" customWidth="1"/>
    <col min="9676" max="9676" width="13.5703125" style="174" customWidth="1"/>
    <col min="9677" max="9677" width="14" style="174" customWidth="1"/>
    <col min="9678" max="9678" width="12.28515625" style="174" customWidth="1"/>
    <col min="9679" max="9679" width="14.140625" style="174" customWidth="1"/>
    <col min="9680" max="9680" width="13" style="174" customWidth="1"/>
    <col min="9681" max="9681" width="13.5703125" style="174" customWidth="1"/>
    <col min="9682" max="9682" width="12.42578125" style="174" customWidth="1"/>
    <col min="9683" max="9683" width="12.5703125" style="174" customWidth="1"/>
    <col min="9684" max="9684" width="11.7109375" style="174" customWidth="1"/>
    <col min="9685" max="9685" width="13.7109375" style="174" customWidth="1"/>
    <col min="9686" max="9686" width="13.28515625" style="174" customWidth="1"/>
    <col min="9687" max="9687" width="13.140625" style="174" customWidth="1"/>
    <col min="9688" max="9688" width="12" style="174" customWidth="1"/>
    <col min="9689" max="9689" width="12.140625" style="174" customWidth="1"/>
    <col min="9690" max="9690" width="12.28515625" style="174" customWidth="1"/>
    <col min="9691" max="9691" width="12.140625" style="174" customWidth="1"/>
    <col min="9692" max="9692" width="12.5703125" style="174" customWidth="1"/>
    <col min="9693" max="9909" width="9.140625" style="174"/>
    <col min="9910" max="9910" width="25.42578125" style="174" customWidth="1"/>
    <col min="9911" max="9911" width="56.28515625" style="174" customWidth="1"/>
    <col min="9912" max="9912" width="14" style="174" customWidth="1"/>
    <col min="9913" max="9914" width="14.5703125" style="174" customWidth="1"/>
    <col min="9915" max="9915" width="14.140625" style="174" customWidth="1"/>
    <col min="9916" max="9916" width="15.140625" style="174" customWidth="1"/>
    <col min="9917" max="9917" width="13.85546875" style="174" customWidth="1"/>
    <col min="9918" max="9919" width="14.7109375" style="174" customWidth="1"/>
    <col min="9920" max="9920" width="12.85546875" style="174" customWidth="1"/>
    <col min="9921" max="9921" width="13.5703125" style="174" customWidth="1"/>
    <col min="9922" max="9922" width="12.7109375" style="174" customWidth="1"/>
    <col min="9923" max="9923" width="13.42578125" style="174" customWidth="1"/>
    <col min="9924" max="9924" width="13.140625" style="174" customWidth="1"/>
    <col min="9925" max="9925" width="14.7109375" style="174" customWidth="1"/>
    <col min="9926" max="9926" width="14.5703125" style="174" customWidth="1"/>
    <col min="9927" max="9927" width="13" style="174" customWidth="1"/>
    <col min="9928" max="9928" width="15" style="174" customWidth="1"/>
    <col min="9929" max="9930" width="12.140625" style="174" customWidth="1"/>
    <col min="9931" max="9931" width="12" style="174" customWidth="1"/>
    <col min="9932" max="9932" width="13.5703125" style="174" customWidth="1"/>
    <col min="9933" max="9933" width="14" style="174" customWidth="1"/>
    <col min="9934" max="9934" width="12.28515625" style="174" customWidth="1"/>
    <col min="9935" max="9935" width="14.140625" style="174" customWidth="1"/>
    <col min="9936" max="9936" width="13" style="174" customWidth="1"/>
    <col min="9937" max="9937" width="13.5703125" style="174" customWidth="1"/>
    <col min="9938" max="9938" width="12.42578125" style="174" customWidth="1"/>
    <col min="9939" max="9939" width="12.5703125" style="174" customWidth="1"/>
    <col min="9940" max="9940" width="11.7109375" style="174" customWidth="1"/>
    <col min="9941" max="9941" width="13.7109375" style="174" customWidth="1"/>
    <col min="9942" max="9942" width="13.28515625" style="174" customWidth="1"/>
    <col min="9943" max="9943" width="13.140625" style="174" customWidth="1"/>
    <col min="9944" max="9944" width="12" style="174" customWidth="1"/>
    <col min="9945" max="9945" width="12.140625" style="174" customWidth="1"/>
    <col min="9946" max="9946" width="12.28515625" style="174" customWidth="1"/>
    <col min="9947" max="9947" width="12.140625" style="174" customWidth="1"/>
    <col min="9948" max="9948" width="12.5703125" style="174" customWidth="1"/>
    <col min="9949" max="10165" width="9.140625" style="174"/>
    <col min="10166" max="10166" width="25.42578125" style="174" customWidth="1"/>
    <col min="10167" max="10167" width="56.28515625" style="174" customWidth="1"/>
    <col min="10168" max="10168" width="14" style="174" customWidth="1"/>
    <col min="10169" max="10170" width="14.5703125" style="174" customWidth="1"/>
    <col min="10171" max="10171" width="14.140625" style="174" customWidth="1"/>
    <col min="10172" max="10172" width="15.140625" style="174" customWidth="1"/>
    <col min="10173" max="10173" width="13.85546875" style="174" customWidth="1"/>
    <col min="10174" max="10175" width="14.7109375" style="174" customWidth="1"/>
    <col min="10176" max="10176" width="12.85546875" style="174" customWidth="1"/>
    <col min="10177" max="10177" width="13.5703125" style="174" customWidth="1"/>
    <col min="10178" max="10178" width="12.7109375" style="174" customWidth="1"/>
    <col min="10179" max="10179" width="13.42578125" style="174" customWidth="1"/>
    <col min="10180" max="10180" width="13.140625" style="174" customWidth="1"/>
    <col min="10181" max="10181" width="14.7109375" style="174" customWidth="1"/>
    <col min="10182" max="10182" width="14.5703125" style="174" customWidth="1"/>
    <col min="10183" max="10183" width="13" style="174" customWidth="1"/>
    <col min="10184" max="10184" width="15" style="174" customWidth="1"/>
    <col min="10185" max="10186" width="12.140625" style="174" customWidth="1"/>
    <col min="10187" max="10187" width="12" style="174" customWidth="1"/>
    <col min="10188" max="10188" width="13.5703125" style="174" customWidth="1"/>
    <col min="10189" max="10189" width="14" style="174" customWidth="1"/>
    <col min="10190" max="10190" width="12.28515625" style="174" customWidth="1"/>
    <col min="10191" max="10191" width="14.140625" style="174" customWidth="1"/>
    <col min="10192" max="10192" width="13" style="174" customWidth="1"/>
    <col min="10193" max="10193" width="13.5703125" style="174" customWidth="1"/>
    <col min="10194" max="10194" width="12.42578125" style="174" customWidth="1"/>
    <col min="10195" max="10195" width="12.5703125" style="174" customWidth="1"/>
    <col min="10196" max="10196" width="11.7109375" style="174" customWidth="1"/>
    <col min="10197" max="10197" width="13.7109375" style="174" customWidth="1"/>
    <col min="10198" max="10198" width="13.28515625" style="174" customWidth="1"/>
    <col min="10199" max="10199" width="13.140625" style="174" customWidth="1"/>
    <col min="10200" max="10200" width="12" style="174" customWidth="1"/>
    <col min="10201" max="10201" width="12.140625" style="174" customWidth="1"/>
    <col min="10202" max="10202" width="12.28515625" style="174" customWidth="1"/>
    <col min="10203" max="10203" width="12.140625" style="174" customWidth="1"/>
    <col min="10204" max="10204" width="12.5703125" style="174" customWidth="1"/>
    <col min="10205" max="10421" width="9.140625" style="174"/>
    <col min="10422" max="10422" width="25.42578125" style="174" customWidth="1"/>
    <col min="10423" max="10423" width="56.28515625" style="174" customWidth="1"/>
    <col min="10424" max="10424" width="14" style="174" customWidth="1"/>
    <col min="10425" max="10426" width="14.5703125" style="174" customWidth="1"/>
    <col min="10427" max="10427" width="14.140625" style="174" customWidth="1"/>
    <col min="10428" max="10428" width="15.140625" style="174" customWidth="1"/>
    <col min="10429" max="10429" width="13.85546875" style="174" customWidth="1"/>
    <col min="10430" max="10431" width="14.7109375" style="174" customWidth="1"/>
    <col min="10432" max="10432" width="12.85546875" style="174" customWidth="1"/>
    <col min="10433" max="10433" width="13.5703125" style="174" customWidth="1"/>
    <col min="10434" max="10434" width="12.7109375" style="174" customWidth="1"/>
    <col min="10435" max="10435" width="13.42578125" style="174" customWidth="1"/>
    <col min="10436" max="10436" width="13.140625" style="174" customWidth="1"/>
    <col min="10437" max="10437" width="14.7109375" style="174" customWidth="1"/>
    <col min="10438" max="10438" width="14.5703125" style="174" customWidth="1"/>
    <col min="10439" max="10439" width="13" style="174" customWidth="1"/>
    <col min="10440" max="10440" width="15" style="174" customWidth="1"/>
    <col min="10441" max="10442" width="12.140625" style="174" customWidth="1"/>
    <col min="10443" max="10443" width="12" style="174" customWidth="1"/>
    <col min="10444" max="10444" width="13.5703125" style="174" customWidth="1"/>
    <col min="10445" max="10445" width="14" style="174" customWidth="1"/>
    <col min="10446" max="10446" width="12.28515625" style="174" customWidth="1"/>
    <col min="10447" max="10447" width="14.140625" style="174" customWidth="1"/>
    <col min="10448" max="10448" width="13" style="174" customWidth="1"/>
    <col min="10449" max="10449" width="13.5703125" style="174" customWidth="1"/>
    <col min="10450" max="10450" width="12.42578125" style="174" customWidth="1"/>
    <col min="10451" max="10451" width="12.5703125" style="174" customWidth="1"/>
    <col min="10452" max="10452" width="11.7109375" style="174" customWidth="1"/>
    <col min="10453" max="10453" width="13.7109375" style="174" customWidth="1"/>
    <col min="10454" max="10454" width="13.28515625" style="174" customWidth="1"/>
    <col min="10455" max="10455" width="13.140625" style="174" customWidth="1"/>
    <col min="10456" max="10456" width="12" style="174" customWidth="1"/>
    <col min="10457" max="10457" width="12.140625" style="174" customWidth="1"/>
    <col min="10458" max="10458" width="12.28515625" style="174" customWidth="1"/>
    <col min="10459" max="10459" width="12.140625" style="174" customWidth="1"/>
    <col min="10460" max="10460" width="12.5703125" style="174" customWidth="1"/>
    <col min="10461" max="10677" width="9.140625" style="174"/>
    <col min="10678" max="10678" width="25.42578125" style="174" customWidth="1"/>
    <col min="10679" max="10679" width="56.28515625" style="174" customWidth="1"/>
    <col min="10680" max="10680" width="14" style="174" customWidth="1"/>
    <col min="10681" max="10682" width="14.5703125" style="174" customWidth="1"/>
    <col min="10683" max="10683" width="14.140625" style="174" customWidth="1"/>
    <col min="10684" max="10684" width="15.140625" style="174" customWidth="1"/>
    <col min="10685" max="10685" width="13.85546875" style="174" customWidth="1"/>
    <col min="10686" max="10687" width="14.7109375" style="174" customWidth="1"/>
    <col min="10688" max="10688" width="12.85546875" style="174" customWidth="1"/>
    <col min="10689" max="10689" width="13.5703125" style="174" customWidth="1"/>
    <col min="10690" max="10690" width="12.7109375" style="174" customWidth="1"/>
    <col min="10691" max="10691" width="13.42578125" style="174" customWidth="1"/>
    <col min="10692" max="10692" width="13.140625" style="174" customWidth="1"/>
    <col min="10693" max="10693" width="14.7109375" style="174" customWidth="1"/>
    <col min="10694" max="10694" width="14.5703125" style="174" customWidth="1"/>
    <col min="10695" max="10695" width="13" style="174" customWidth="1"/>
    <col min="10696" max="10696" width="15" style="174" customWidth="1"/>
    <col min="10697" max="10698" width="12.140625" style="174" customWidth="1"/>
    <col min="10699" max="10699" width="12" style="174" customWidth="1"/>
    <col min="10700" max="10700" width="13.5703125" style="174" customWidth="1"/>
    <col min="10701" max="10701" width="14" style="174" customWidth="1"/>
    <col min="10702" max="10702" width="12.28515625" style="174" customWidth="1"/>
    <col min="10703" max="10703" width="14.140625" style="174" customWidth="1"/>
    <col min="10704" max="10704" width="13" style="174" customWidth="1"/>
    <col min="10705" max="10705" width="13.5703125" style="174" customWidth="1"/>
    <col min="10706" max="10706" width="12.42578125" style="174" customWidth="1"/>
    <col min="10707" max="10707" width="12.5703125" style="174" customWidth="1"/>
    <col min="10708" max="10708" width="11.7109375" style="174" customWidth="1"/>
    <col min="10709" max="10709" width="13.7109375" style="174" customWidth="1"/>
    <col min="10710" max="10710" width="13.28515625" style="174" customWidth="1"/>
    <col min="10711" max="10711" width="13.140625" style="174" customWidth="1"/>
    <col min="10712" max="10712" width="12" style="174" customWidth="1"/>
    <col min="10713" max="10713" width="12.140625" style="174" customWidth="1"/>
    <col min="10714" max="10714" width="12.28515625" style="174" customWidth="1"/>
    <col min="10715" max="10715" width="12.140625" style="174" customWidth="1"/>
    <col min="10716" max="10716" width="12.5703125" style="174" customWidth="1"/>
    <col min="10717" max="10933" width="9.140625" style="174"/>
    <col min="10934" max="10934" width="25.42578125" style="174" customWidth="1"/>
    <col min="10935" max="10935" width="56.28515625" style="174" customWidth="1"/>
    <col min="10936" max="10936" width="14" style="174" customWidth="1"/>
    <col min="10937" max="10938" width="14.5703125" style="174" customWidth="1"/>
    <col min="10939" max="10939" width="14.140625" style="174" customWidth="1"/>
    <col min="10940" max="10940" width="15.140625" style="174" customWidth="1"/>
    <col min="10941" max="10941" width="13.85546875" style="174" customWidth="1"/>
    <col min="10942" max="10943" width="14.7109375" style="174" customWidth="1"/>
    <col min="10944" max="10944" width="12.85546875" style="174" customWidth="1"/>
    <col min="10945" max="10945" width="13.5703125" style="174" customWidth="1"/>
    <col min="10946" max="10946" width="12.7109375" style="174" customWidth="1"/>
    <col min="10947" max="10947" width="13.42578125" style="174" customWidth="1"/>
    <col min="10948" max="10948" width="13.140625" style="174" customWidth="1"/>
    <col min="10949" max="10949" width="14.7109375" style="174" customWidth="1"/>
    <col min="10950" max="10950" width="14.5703125" style="174" customWidth="1"/>
    <col min="10951" max="10951" width="13" style="174" customWidth="1"/>
    <col min="10952" max="10952" width="15" style="174" customWidth="1"/>
    <col min="10953" max="10954" width="12.140625" style="174" customWidth="1"/>
    <col min="10955" max="10955" width="12" style="174" customWidth="1"/>
    <col min="10956" max="10956" width="13.5703125" style="174" customWidth="1"/>
    <col min="10957" max="10957" width="14" style="174" customWidth="1"/>
    <col min="10958" max="10958" width="12.28515625" style="174" customWidth="1"/>
    <col min="10959" max="10959" width="14.140625" style="174" customWidth="1"/>
    <col min="10960" max="10960" width="13" style="174" customWidth="1"/>
    <col min="10961" max="10961" width="13.5703125" style="174" customWidth="1"/>
    <col min="10962" max="10962" width="12.42578125" style="174" customWidth="1"/>
    <col min="10963" max="10963" width="12.5703125" style="174" customWidth="1"/>
    <col min="10964" max="10964" width="11.7109375" style="174" customWidth="1"/>
    <col min="10965" max="10965" width="13.7109375" style="174" customWidth="1"/>
    <col min="10966" max="10966" width="13.28515625" style="174" customWidth="1"/>
    <col min="10967" max="10967" width="13.140625" style="174" customWidth="1"/>
    <col min="10968" max="10968" width="12" style="174" customWidth="1"/>
    <col min="10969" max="10969" width="12.140625" style="174" customWidth="1"/>
    <col min="10970" max="10970" width="12.28515625" style="174" customWidth="1"/>
    <col min="10971" max="10971" width="12.140625" style="174" customWidth="1"/>
    <col min="10972" max="10972" width="12.5703125" style="174" customWidth="1"/>
    <col min="10973" max="11189" width="9.140625" style="174"/>
    <col min="11190" max="11190" width="25.42578125" style="174" customWidth="1"/>
    <col min="11191" max="11191" width="56.28515625" style="174" customWidth="1"/>
    <col min="11192" max="11192" width="14" style="174" customWidth="1"/>
    <col min="11193" max="11194" width="14.5703125" style="174" customWidth="1"/>
    <col min="11195" max="11195" width="14.140625" style="174" customWidth="1"/>
    <col min="11196" max="11196" width="15.140625" style="174" customWidth="1"/>
    <col min="11197" max="11197" width="13.85546875" style="174" customWidth="1"/>
    <col min="11198" max="11199" width="14.7109375" style="174" customWidth="1"/>
    <col min="11200" max="11200" width="12.85546875" style="174" customWidth="1"/>
    <col min="11201" max="11201" width="13.5703125" style="174" customWidth="1"/>
    <col min="11202" max="11202" width="12.7109375" style="174" customWidth="1"/>
    <col min="11203" max="11203" width="13.42578125" style="174" customWidth="1"/>
    <col min="11204" max="11204" width="13.140625" style="174" customWidth="1"/>
    <col min="11205" max="11205" width="14.7109375" style="174" customWidth="1"/>
    <col min="11206" max="11206" width="14.5703125" style="174" customWidth="1"/>
    <col min="11207" max="11207" width="13" style="174" customWidth="1"/>
    <col min="11208" max="11208" width="15" style="174" customWidth="1"/>
    <col min="11209" max="11210" width="12.140625" style="174" customWidth="1"/>
    <col min="11211" max="11211" width="12" style="174" customWidth="1"/>
    <col min="11212" max="11212" width="13.5703125" style="174" customWidth="1"/>
    <col min="11213" max="11213" width="14" style="174" customWidth="1"/>
    <col min="11214" max="11214" width="12.28515625" style="174" customWidth="1"/>
    <col min="11215" max="11215" width="14.140625" style="174" customWidth="1"/>
    <col min="11216" max="11216" width="13" style="174" customWidth="1"/>
    <col min="11217" max="11217" width="13.5703125" style="174" customWidth="1"/>
    <col min="11218" max="11218" width="12.42578125" style="174" customWidth="1"/>
    <col min="11219" max="11219" width="12.5703125" style="174" customWidth="1"/>
    <col min="11220" max="11220" width="11.7109375" style="174" customWidth="1"/>
    <col min="11221" max="11221" width="13.7109375" style="174" customWidth="1"/>
    <col min="11222" max="11222" width="13.28515625" style="174" customWidth="1"/>
    <col min="11223" max="11223" width="13.140625" style="174" customWidth="1"/>
    <col min="11224" max="11224" width="12" style="174" customWidth="1"/>
    <col min="11225" max="11225" width="12.140625" style="174" customWidth="1"/>
    <col min="11226" max="11226" width="12.28515625" style="174" customWidth="1"/>
    <col min="11227" max="11227" width="12.140625" style="174" customWidth="1"/>
    <col min="11228" max="11228" width="12.5703125" style="174" customWidth="1"/>
    <col min="11229" max="11445" width="9.140625" style="174"/>
    <col min="11446" max="11446" width="25.42578125" style="174" customWidth="1"/>
    <col min="11447" max="11447" width="56.28515625" style="174" customWidth="1"/>
    <col min="11448" max="11448" width="14" style="174" customWidth="1"/>
    <col min="11449" max="11450" width="14.5703125" style="174" customWidth="1"/>
    <col min="11451" max="11451" width="14.140625" style="174" customWidth="1"/>
    <col min="11452" max="11452" width="15.140625" style="174" customWidth="1"/>
    <col min="11453" max="11453" width="13.85546875" style="174" customWidth="1"/>
    <col min="11454" max="11455" width="14.7109375" style="174" customWidth="1"/>
    <col min="11456" max="11456" width="12.85546875" style="174" customWidth="1"/>
    <col min="11457" max="11457" width="13.5703125" style="174" customWidth="1"/>
    <col min="11458" max="11458" width="12.7109375" style="174" customWidth="1"/>
    <col min="11459" max="11459" width="13.42578125" style="174" customWidth="1"/>
    <col min="11460" max="11460" width="13.140625" style="174" customWidth="1"/>
    <col min="11461" max="11461" width="14.7109375" style="174" customWidth="1"/>
    <col min="11462" max="11462" width="14.5703125" style="174" customWidth="1"/>
    <col min="11463" max="11463" width="13" style="174" customWidth="1"/>
    <col min="11464" max="11464" width="15" style="174" customWidth="1"/>
    <col min="11465" max="11466" width="12.140625" style="174" customWidth="1"/>
    <col min="11467" max="11467" width="12" style="174" customWidth="1"/>
    <col min="11468" max="11468" width="13.5703125" style="174" customWidth="1"/>
    <col min="11469" max="11469" width="14" style="174" customWidth="1"/>
    <col min="11470" max="11470" width="12.28515625" style="174" customWidth="1"/>
    <col min="11471" max="11471" width="14.140625" style="174" customWidth="1"/>
    <col min="11472" max="11472" width="13" style="174" customWidth="1"/>
    <col min="11473" max="11473" width="13.5703125" style="174" customWidth="1"/>
    <col min="11474" max="11474" width="12.42578125" style="174" customWidth="1"/>
    <col min="11475" max="11475" width="12.5703125" style="174" customWidth="1"/>
    <col min="11476" max="11476" width="11.7109375" style="174" customWidth="1"/>
    <col min="11477" max="11477" width="13.7109375" style="174" customWidth="1"/>
    <col min="11478" max="11478" width="13.28515625" style="174" customWidth="1"/>
    <col min="11479" max="11479" width="13.140625" style="174" customWidth="1"/>
    <col min="11480" max="11480" width="12" style="174" customWidth="1"/>
    <col min="11481" max="11481" width="12.140625" style="174" customWidth="1"/>
    <col min="11482" max="11482" width="12.28515625" style="174" customWidth="1"/>
    <col min="11483" max="11483" width="12.140625" style="174" customWidth="1"/>
    <col min="11484" max="11484" width="12.5703125" style="174" customWidth="1"/>
    <col min="11485" max="11701" width="9.140625" style="174"/>
    <col min="11702" max="11702" width="25.42578125" style="174" customWidth="1"/>
    <col min="11703" max="11703" width="56.28515625" style="174" customWidth="1"/>
    <col min="11704" max="11704" width="14" style="174" customWidth="1"/>
    <col min="11705" max="11706" width="14.5703125" style="174" customWidth="1"/>
    <col min="11707" max="11707" width="14.140625" style="174" customWidth="1"/>
    <col min="11708" max="11708" width="15.140625" style="174" customWidth="1"/>
    <col min="11709" max="11709" width="13.85546875" style="174" customWidth="1"/>
    <col min="11710" max="11711" width="14.7109375" style="174" customWidth="1"/>
    <col min="11712" max="11712" width="12.85546875" style="174" customWidth="1"/>
    <col min="11713" max="11713" width="13.5703125" style="174" customWidth="1"/>
    <col min="11714" max="11714" width="12.7109375" style="174" customWidth="1"/>
    <col min="11715" max="11715" width="13.42578125" style="174" customWidth="1"/>
    <col min="11716" max="11716" width="13.140625" style="174" customWidth="1"/>
    <col min="11717" max="11717" width="14.7109375" style="174" customWidth="1"/>
    <col min="11718" max="11718" width="14.5703125" style="174" customWidth="1"/>
    <col min="11719" max="11719" width="13" style="174" customWidth="1"/>
    <col min="11720" max="11720" width="15" style="174" customWidth="1"/>
    <col min="11721" max="11722" width="12.140625" style="174" customWidth="1"/>
    <col min="11723" max="11723" width="12" style="174" customWidth="1"/>
    <col min="11724" max="11724" width="13.5703125" style="174" customWidth="1"/>
    <col min="11725" max="11725" width="14" style="174" customWidth="1"/>
    <col min="11726" max="11726" width="12.28515625" style="174" customWidth="1"/>
    <col min="11727" max="11727" width="14.140625" style="174" customWidth="1"/>
    <col min="11728" max="11728" width="13" style="174" customWidth="1"/>
    <col min="11729" max="11729" width="13.5703125" style="174" customWidth="1"/>
    <col min="11730" max="11730" width="12.42578125" style="174" customWidth="1"/>
    <col min="11731" max="11731" width="12.5703125" style="174" customWidth="1"/>
    <col min="11732" max="11732" width="11.7109375" style="174" customWidth="1"/>
    <col min="11733" max="11733" width="13.7109375" style="174" customWidth="1"/>
    <col min="11734" max="11734" width="13.28515625" style="174" customWidth="1"/>
    <col min="11735" max="11735" width="13.140625" style="174" customWidth="1"/>
    <col min="11736" max="11736" width="12" style="174" customWidth="1"/>
    <col min="11737" max="11737" width="12.140625" style="174" customWidth="1"/>
    <col min="11738" max="11738" width="12.28515625" style="174" customWidth="1"/>
    <col min="11739" max="11739" width="12.140625" style="174" customWidth="1"/>
    <col min="11740" max="11740" width="12.5703125" style="174" customWidth="1"/>
    <col min="11741" max="11957" width="9.140625" style="174"/>
    <col min="11958" max="11958" width="25.42578125" style="174" customWidth="1"/>
    <col min="11959" max="11959" width="56.28515625" style="174" customWidth="1"/>
    <col min="11960" max="11960" width="14" style="174" customWidth="1"/>
    <col min="11961" max="11962" width="14.5703125" style="174" customWidth="1"/>
    <col min="11963" max="11963" width="14.140625" style="174" customWidth="1"/>
    <col min="11964" max="11964" width="15.140625" style="174" customWidth="1"/>
    <col min="11965" max="11965" width="13.85546875" style="174" customWidth="1"/>
    <col min="11966" max="11967" width="14.7109375" style="174" customWidth="1"/>
    <col min="11968" max="11968" width="12.85546875" style="174" customWidth="1"/>
    <col min="11969" max="11969" width="13.5703125" style="174" customWidth="1"/>
    <col min="11970" max="11970" width="12.7109375" style="174" customWidth="1"/>
    <col min="11971" max="11971" width="13.42578125" style="174" customWidth="1"/>
    <col min="11972" max="11972" width="13.140625" style="174" customWidth="1"/>
    <col min="11973" max="11973" width="14.7109375" style="174" customWidth="1"/>
    <col min="11974" max="11974" width="14.5703125" style="174" customWidth="1"/>
    <col min="11975" max="11975" width="13" style="174" customWidth="1"/>
    <col min="11976" max="11976" width="15" style="174" customWidth="1"/>
    <col min="11977" max="11978" width="12.140625" style="174" customWidth="1"/>
    <col min="11979" max="11979" width="12" style="174" customWidth="1"/>
    <col min="11980" max="11980" width="13.5703125" style="174" customWidth="1"/>
    <col min="11981" max="11981" width="14" style="174" customWidth="1"/>
    <col min="11982" max="11982" width="12.28515625" style="174" customWidth="1"/>
    <col min="11983" max="11983" width="14.140625" style="174" customWidth="1"/>
    <col min="11984" max="11984" width="13" style="174" customWidth="1"/>
    <col min="11985" max="11985" width="13.5703125" style="174" customWidth="1"/>
    <col min="11986" max="11986" width="12.42578125" style="174" customWidth="1"/>
    <col min="11987" max="11987" width="12.5703125" style="174" customWidth="1"/>
    <col min="11988" max="11988" width="11.7109375" style="174" customWidth="1"/>
    <col min="11989" max="11989" width="13.7109375" style="174" customWidth="1"/>
    <col min="11990" max="11990" width="13.28515625" style="174" customWidth="1"/>
    <col min="11991" max="11991" width="13.140625" style="174" customWidth="1"/>
    <col min="11992" max="11992" width="12" style="174" customWidth="1"/>
    <col min="11993" max="11993" width="12.140625" style="174" customWidth="1"/>
    <col min="11994" max="11994" width="12.28515625" style="174" customWidth="1"/>
    <col min="11995" max="11995" width="12.140625" style="174" customWidth="1"/>
    <col min="11996" max="11996" width="12.5703125" style="174" customWidth="1"/>
    <col min="11997" max="12213" width="9.140625" style="174"/>
    <col min="12214" max="12214" width="25.42578125" style="174" customWidth="1"/>
    <col min="12215" max="12215" width="56.28515625" style="174" customWidth="1"/>
    <col min="12216" max="12216" width="14" style="174" customWidth="1"/>
    <col min="12217" max="12218" width="14.5703125" style="174" customWidth="1"/>
    <col min="12219" max="12219" width="14.140625" style="174" customWidth="1"/>
    <col min="12220" max="12220" width="15.140625" style="174" customWidth="1"/>
    <col min="12221" max="12221" width="13.85546875" style="174" customWidth="1"/>
    <col min="12222" max="12223" width="14.7109375" style="174" customWidth="1"/>
    <col min="12224" max="12224" width="12.85546875" style="174" customWidth="1"/>
    <col min="12225" max="12225" width="13.5703125" style="174" customWidth="1"/>
    <col min="12226" max="12226" width="12.7109375" style="174" customWidth="1"/>
    <col min="12227" max="12227" width="13.42578125" style="174" customWidth="1"/>
    <col min="12228" max="12228" width="13.140625" style="174" customWidth="1"/>
    <col min="12229" max="12229" width="14.7109375" style="174" customWidth="1"/>
    <col min="12230" max="12230" width="14.5703125" style="174" customWidth="1"/>
    <col min="12231" max="12231" width="13" style="174" customWidth="1"/>
    <col min="12232" max="12232" width="15" style="174" customWidth="1"/>
    <col min="12233" max="12234" width="12.140625" style="174" customWidth="1"/>
    <col min="12235" max="12235" width="12" style="174" customWidth="1"/>
    <col min="12236" max="12236" width="13.5703125" style="174" customWidth="1"/>
    <col min="12237" max="12237" width="14" style="174" customWidth="1"/>
    <col min="12238" max="12238" width="12.28515625" style="174" customWidth="1"/>
    <col min="12239" max="12239" width="14.140625" style="174" customWidth="1"/>
    <col min="12240" max="12240" width="13" style="174" customWidth="1"/>
    <col min="12241" max="12241" width="13.5703125" style="174" customWidth="1"/>
    <col min="12242" max="12242" width="12.42578125" style="174" customWidth="1"/>
    <col min="12243" max="12243" width="12.5703125" style="174" customWidth="1"/>
    <col min="12244" max="12244" width="11.7109375" style="174" customWidth="1"/>
    <col min="12245" max="12245" width="13.7109375" style="174" customWidth="1"/>
    <col min="12246" max="12246" width="13.28515625" style="174" customWidth="1"/>
    <col min="12247" max="12247" width="13.140625" style="174" customWidth="1"/>
    <col min="12248" max="12248" width="12" style="174" customWidth="1"/>
    <col min="12249" max="12249" width="12.140625" style="174" customWidth="1"/>
    <col min="12250" max="12250" width="12.28515625" style="174" customWidth="1"/>
    <col min="12251" max="12251" width="12.140625" style="174" customWidth="1"/>
    <col min="12252" max="12252" width="12.5703125" style="174" customWidth="1"/>
    <col min="12253" max="12469" width="9.140625" style="174"/>
    <col min="12470" max="12470" width="25.42578125" style="174" customWidth="1"/>
    <col min="12471" max="12471" width="56.28515625" style="174" customWidth="1"/>
    <col min="12472" max="12472" width="14" style="174" customWidth="1"/>
    <col min="12473" max="12474" width="14.5703125" style="174" customWidth="1"/>
    <col min="12475" max="12475" width="14.140625" style="174" customWidth="1"/>
    <col min="12476" max="12476" width="15.140625" style="174" customWidth="1"/>
    <col min="12477" max="12477" width="13.85546875" style="174" customWidth="1"/>
    <col min="12478" max="12479" width="14.7109375" style="174" customWidth="1"/>
    <col min="12480" max="12480" width="12.85546875" style="174" customWidth="1"/>
    <col min="12481" max="12481" width="13.5703125" style="174" customWidth="1"/>
    <col min="12482" max="12482" width="12.7109375" style="174" customWidth="1"/>
    <col min="12483" max="12483" width="13.42578125" style="174" customWidth="1"/>
    <col min="12484" max="12484" width="13.140625" style="174" customWidth="1"/>
    <col min="12485" max="12485" width="14.7109375" style="174" customWidth="1"/>
    <col min="12486" max="12486" width="14.5703125" style="174" customWidth="1"/>
    <col min="12487" max="12487" width="13" style="174" customWidth="1"/>
    <col min="12488" max="12488" width="15" style="174" customWidth="1"/>
    <col min="12489" max="12490" width="12.140625" style="174" customWidth="1"/>
    <col min="12491" max="12491" width="12" style="174" customWidth="1"/>
    <col min="12492" max="12492" width="13.5703125" style="174" customWidth="1"/>
    <col min="12493" max="12493" width="14" style="174" customWidth="1"/>
    <col min="12494" max="12494" width="12.28515625" style="174" customWidth="1"/>
    <col min="12495" max="12495" width="14.140625" style="174" customWidth="1"/>
    <col min="12496" max="12496" width="13" style="174" customWidth="1"/>
    <col min="12497" max="12497" width="13.5703125" style="174" customWidth="1"/>
    <col min="12498" max="12498" width="12.42578125" style="174" customWidth="1"/>
    <col min="12499" max="12499" width="12.5703125" style="174" customWidth="1"/>
    <col min="12500" max="12500" width="11.7109375" style="174" customWidth="1"/>
    <col min="12501" max="12501" width="13.7109375" style="174" customWidth="1"/>
    <col min="12502" max="12502" width="13.28515625" style="174" customWidth="1"/>
    <col min="12503" max="12503" width="13.140625" style="174" customWidth="1"/>
    <col min="12504" max="12504" width="12" style="174" customWidth="1"/>
    <col min="12505" max="12505" width="12.140625" style="174" customWidth="1"/>
    <col min="12506" max="12506" width="12.28515625" style="174" customWidth="1"/>
    <col min="12507" max="12507" width="12.140625" style="174" customWidth="1"/>
    <col min="12508" max="12508" width="12.5703125" style="174" customWidth="1"/>
    <col min="12509" max="12725" width="9.140625" style="174"/>
    <col min="12726" max="12726" width="25.42578125" style="174" customWidth="1"/>
    <col min="12727" max="12727" width="56.28515625" style="174" customWidth="1"/>
    <col min="12728" max="12728" width="14" style="174" customWidth="1"/>
    <col min="12729" max="12730" width="14.5703125" style="174" customWidth="1"/>
    <col min="12731" max="12731" width="14.140625" style="174" customWidth="1"/>
    <col min="12732" max="12732" width="15.140625" style="174" customWidth="1"/>
    <col min="12733" max="12733" width="13.85546875" style="174" customWidth="1"/>
    <col min="12734" max="12735" width="14.7109375" style="174" customWidth="1"/>
    <col min="12736" max="12736" width="12.85546875" style="174" customWidth="1"/>
    <col min="12737" max="12737" width="13.5703125" style="174" customWidth="1"/>
    <col min="12738" max="12738" width="12.7109375" style="174" customWidth="1"/>
    <col min="12739" max="12739" width="13.42578125" style="174" customWidth="1"/>
    <col min="12740" max="12740" width="13.140625" style="174" customWidth="1"/>
    <col min="12741" max="12741" width="14.7109375" style="174" customWidth="1"/>
    <col min="12742" max="12742" width="14.5703125" style="174" customWidth="1"/>
    <col min="12743" max="12743" width="13" style="174" customWidth="1"/>
    <col min="12744" max="12744" width="15" style="174" customWidth="1"/>
    <col min="12745" max="12746" width="12.140625" style="174" customWidth="1"/>
    <col min="12747" max="12747" width="12" style="174" customWidth="1"/>
    <col min="12748" max="12748" width="13.5703125" style="174" customWidth="1"/>
    <col min="12749" max="12749" width="14" style="174" customWidth="1"/>
    <col min="12750" max="12750" width="12.28515625" style="174" customWidth="1"/>
    <col min="12751" max="12751" width="14.140625" style="174" customWidth="1"/>
    <col min="12752" max="12752" width="13" style="174" customWidth="1"/>
    <col min="12753" max="12753" width="13.5703125" style="174" customWidth="1"/>
    <col min="12754" max="12754" width="12.42578125" style="174" customWidth="1"/>
    <col min="12755" max="12755" width="12.5703125" style="174" customWidth="1"/>
    <col min="12756" max="12756" width="11.7109375" style="174" customWidth="1"/>
    <col min="12757" max="12757" width="13.7109375" style="174" customWidth="1"/>
    <col min="12758" max="12758" width="13.28515625" style="174" customWidth="1"/>
    <col min="12759" max="12759" width="13.140625" style="174" customWidth="1"/>
    <col min="12760" max="12760" width="12" style="174" customWidth="1"/>
    <col min="12761" max="12761" width="12.140625" style="174" customWidth="1"/>
    <col min="12762" max="12762" width="12.28515625" style="174" customWidth="1"/>
    <col min="12763" max="12763" width="12.140625" style="174" customWidth="1"/>
    <col min="12764" max="12764" width="12.5703125" style="174" customWidth="1"/>
    <col min="12765" max="12981" width="9.140625" style="174"/>
    <col min="12982" max="12982" width="25.42578125" style="174" customWidth="1"/>
    <col min="12983" max="12983" width="56.28515625" style="174" customWidth="1"/>
    <col min="12984" max="12984" width="14" style="174" customWidth="1"/>
    <col min="12985" max="12986" width="14.5703125" style="174" customWidth="1"/>
    <col min="12987" max="12987" width="14.140625" style="174" customWidth="1"/>
    <col min="12988" max="12988" width="15.140625" style="174" customWidth="1"/>
    <col min="12989" max="12989" width="13.85546875" style="174" customWidth="1"/>
    <col min="12990" max="12991" width="14.7109375" style="174" customWidth="1"/>
    <col min="12992" max="12992" width="12.85546875" style="174" customWidth="1"/>
    <col min="12993" max="12993" width="13.5703125" style="174" customWidth="1"/>
    <col min="12994" max="12994" width="12.7109375" style="174" customWidth="1"/>
    <col min="12995" max="12995" width="13.42578125" style="174" customWidth="1"/>
    <col min="12996" max="12996" width="13.140625" style="174" customWidth="1"/>
    <col min="12997" max="12997" width="14.7109375" style="174" customWidth="1"/>
    <col min="12998" max="12998" width="14.5703125" style="174" customWidth="1"/>
    <col min="12999" max="12999" width="13" style="174" customWidth="1"/>
    <col min="13000" max="13000" width="15" style="174" customWidth="1"/>
    <col min="13001" max="13002" width="12.140625" style="174" customWidth="1"/>
    <col min="13003" max="13003" width="12" style="174" customWidth="1"/>
    <col min="13004" max="13004" width="13.5703125" style="174" customWidth="1"/>
    <col min="13005" max="13005" width="14" style="174" customWidth="1"/>
    <col min="13006" max="13006" width="12.28515625" style="174" customWidth="1"/>
    <col min="13007" max="13007" width="14.140625" style="174" customWidth="1"/>
    <col min="13008" max="13008" width="13" style="174" customWidth="1"/>
    <col min="13009" max="13009" width="13.5703125" style="174" customWidth="1"/>
    <col min="13010" max="13010" width="12.42578125" style="174" customWidth="1"/>
    <col min="13011" max="13011" width="12.5703125" style="174" customWidth="1"/>
    <col min="13012" max="13012" width="11.7109375" style="174" customWidth="1"/>
    <col min="13013" max="13013" width="13.7109375" style="174" customWidth="1"/>
    <col min="13014" max="13014" width="13.28515625" style="174" customWidth="1"/>
    <col min="13015" max="13015" width="13.140625" style="174" customWidth="1"/>
    <col min="13016" max="13016" width="12" style="174" customWidth="1"/>
    <col min="13017" max="13017" width="12.140625" style="174" customWidth="1"/>
    <col min="13018" max="13018" width="12.28515625" style="174" customWidth="1"/>
    <col min="13019" max="13019" width="12.140625" style="174" customWidth="1"/>
    <col min="13020" max="13020" width="12.5703125" style="174" customWidth="1"/>
    <col min="13021" max="13237" width="9.140625" style="174"/>
    <col min="13238" max="13238" width="25.42578125" style="174" customWidth="1"/>
    <col min="13239" max="13239" width="56.28515625" style="174" customWidth="1"/>
    <col min="13240" max="13240" width="14" style="174" customWidth="1"/>
    <col min="13241" max="13242" width="14.5703125" style="174" customWidth="1"/>
    <col min="13243" max="13243" width="14.140625" style="174" customWidth="1"/>
    <col min="13244" max="13244" width="15.140625" style="174" customWidth="1"/>
    <col min="13245" max="13245" width="13.85546875" style="174" customWidth="1"/>
    <col min="13246" max="13247" width="14.7109375" style="174" customWidth="1"/>
    <col min="13248" max="13248" width="12.85546875" style="174" customWidth="1"/>
    <col min="13249" max="13249" width="13.5703125" style="174" customWidth="1"/>
    <col min="13250" max="13250" width="12.7109375" style="174" customWidth="1"/>
    <col min="13251" max="13251" width="13.42578125" style="174" customWidth="1"/>
    <col min="13252" max="13252" width="13.140625" style="174" customWidth="1"/>
    <col min="13253" max="13253" width="14.7109375" style="174" customWidth="1"/>
    <col min="13254" max="13254" width="14.5703125" style="174" customWidth="1"/>
    <col min="13255" max="13255" width="13" style="174" customWidth="1"/>
    <col min="13256" max="13256" width="15" style="174" customWidth="1"/>
    <col min="13257" max="13258" width="12.140625" style="174" customWidth="1"/>
    <col min="13259" max="13259" width="12" style="174" customWidth="1"/>
    <col min="13260" max="13260" width="13.5703125" style="174" customWidth="1"/>
    <col min="13261" max="13261" width="14" style="174" customWidth="1"/>
    <col min="13262" max="13262" width="12.28515625" style="174" customWidth="1"/>
    <col min="13263" max="13263" width="14.140625" style="174" customWidth="1"/>
    <col min="13264" max="13264" width="13" style="174" customWidth="1"/>
    <col min="13265" max="13265" width="13.5703125" style="174" customWidth="1"/>
    <col min="13266" max="13266" width="12.42578125" style="174" customWidth="1"/>
    <col min="13267" max="13267" width="12.5703125" style="174" customWidth="1"/>
    <col min="13268" max="13268" width="11.7109375" style="174" customWidth="1"/>
    <col min="13269" max="13269" width="13.7109375" style="174" customWidth="1"/>
    <col min="13270" max="13270" width="13.28515625" style="174" customWidth="1"/>
    <col min="13271" max="13271" width="13.140625" style="174" customWidth="1"/>
    <col min="13272" max="13272" width="12" style="174" customWidth="1"/>
    <col min="13273" max="13273" width="12.140625" style="174" customWidth="1"/>
    <col min="13274" max="13274" width="12.28515625" style="174" customWidth="1"/>
    <col min="13275" max="13275" width="12.140625" style="174" customWidth="1"/>
    <col min="13276" max="13276" width="12.5703125" style="174" customWidth="1"/>
    <col min="13277" max="13493" width="9.140625" style="174"/>
    <col min="13494" max="13494" width="25.42578125" style="174" customWidth="1"/>
    <col min="13495" max="13495" width="56.28515625" style="174" customWidth="1"/>
    <col min="13496" max="13496" width="14" style="174" customWidth="1"/>
    <col min="13497" max="13498" width="14.5703125" style="174" customWidth="1"/>
    <col min="13499" max="13499" width="14.140625" style="174" customWidth="1"/>
    <col min="13500" max="13500" width="15.140625" style="174" customWidth="1"/>
    <col min="13501" max="13501" width="13.85546875" style="174" customWidth="1"/>
    <col min="13502" max="13503" width="14.7109375" style="174" customWidth="1"/>
    <col min="13504" max="13504" width="12.85546875" style="174" customWidth="1"/>
    <col min="13505" max="13505" width="13.5703125" style="174" customWidth="1"/>
    <col min="13506" max="13506" width="12.7109375" style="174" customWidth="1"/>
    <col min="13507" max="13507" width="13.42578125" style="174" customWidth="1"/>
    <col min="13508" max="13508" width="13.140625" style="174" customWidth="1"/>
    <col min="13509" max="13509" width="14.7109375" style="174" customWidth="1"/>
    <col min="13510" max="13510" width="14.5703125" style="174" customWidth="1"/>
    <col min="13511" max="13511" width="13" style="174" customWidth="1"/>
    <col min="13512" max="13512" width="15" style="174" customWidth="1"/>
    <col min="13513" max="13514" width="12.140625" style="174" customWidth="1"/>
    <col min="13515" max="13515" width="12" style="174" customWidth="1"/>
    <col min="13516" max="13516" width="13.5703125" style="174" customWidth="1"/>
    <col min="13517" max="13517" width="14" style="174" customWidth="1"/>
    <col min="13518" max="13518" width="12.28515625" style="174" customWidth="1"/>
    <col min="13519" max="13519" width="14.140625" style="174" customWidth="1"/>
    <col min="13520" max="13520" width="13" style="174" customWidth="1"/>
    <col min="13521" max="13521" width="13.5703125" style="174" customWidth="1"/>
    <col min="13522" max="13522" width="12.42578125" style="174" customWidth="1"/>
    <col min="13523" max="13523" width="12.5703125" style="174" customWidth="1"/>
    <col min="13524" max="13524" width="11.7109375" style="174" customWidth="1"/>
    <col min="13525" max="13525" width="13.7109375" style="174" customWidth="1"/>
    <col min="13526" max="13526" width="13.28515625" style="174" customWidth="1"/>
    <col min="13527" max="13527" width="13.140625" style="174" customWidth="1"/>
    <col min="13528" max="13528" width="12" style="174" customWidth="1"/>
    <col min="13529" max="13529" width="12.140625" style="174" customWidth="1"/>
    <col min="13530" max="13530" width="12.28515625" style="174" customWidth="1"/>
    <col min="13531" max="13531" width="12.140625" style="174" customWidth="1"/>
    <col min="13532" max="13532" width="12.5703125" style="174" customWidth="1"/>
    <col min="13533" max="13749" width="9.140625" style="174"/>
    <col min="13750" max="13750" width="25.42578125" style="174" customWidth="1"/>
    <col min="13751" max="13751" width="56.28515625" style="174" customWidth="1"/>
    <col min="13752" max="13752" width="14" style="174" customWidth="1"/>
    <col min="13753" max="13754" width="14.5703125" style="174" customWidth="1"/>
    <col min="13755" max="13755" width="14.140625" style="174" customWidth="1"/>
    <col min="13756" max="13756" width="15.140625" style="174" customWidth="1"/>
    <col min="13757" max="13757" width="13.85546875" style="174" customWidth="1"/>
    <col min="13758" max="13759" width="14.7109375" style="174" customWidth="1"/>
    <col min="13760" max="13760" width="12.85546875" style="174" customWidth="1"/>
    <col min="13761" max="13761" width="13.5703125" style="174" customWidth="1"/>
    <col min="13762" max="13762" width="12.7109375" style="174" customWidth="1"/>
    <col min="13763" max="13763" width="13.42578125" style="174" customWidth="1"/>
    <col min="13764" max="13764" width="13.140625" style="174" customWidth="1"/>
    <col min="13765" max="13765" width="14.7109375" style="174" customWidth="1"/>
    <col min="13766" max="13766" width="14.5703125" style="174" customWidth="1"/>
    <col min="13767" max="13767" width="13" style="174" customWidth="1"/>
    <col min="13768" max="13768" width="15" style="174" customWidth="1"/>
    <col min="13769" max="13770" width="12.140625" style="174" customWidth="1"/>
    <col min="13771" max="13771" width="12" style="174" customWidth="1"/>
    <col min="13772" max="13772" width="13.5703125" style="174" customWidth="1"/>
    <col min="13773" max="13773" width="14" style="174" customWidth="1"/>
    <col min="13774" max="13774" width="12.28515625" style="174" customWidth="1"/>
    <col min="13775" max="13775" width="14.140625" style="174" customWidth="1"/>
    <col min="13776" max="13776" width="13" style="174" customWidth="1"/>
    <col min="13777" max="13777" width="13.5703125" style="174" customWidth="1"/>
    <col min="13778" max="13778" width="12.42578125" style="174" customWidth="1"/>
    <col min="13779" max="13779" width="12.5703125" style="174" customWidth="1"/>
    <col min="13780" max="13780" width="11.7109375" style="174" customWidth="1"/>
    <col min="13781" max="13781" width="13.7109375" style="174" customWidth="1"/>
    <col min="13782" max="13782" width="13.28515625" style="174" customWidth="1"/>
    <col min="13783" max="13783" width="13.140625" style="174" customWidth="1"/>
    <col min="13784" max="13784" width="12" style="174" customWidth="1"/>
    <col min="13785" max="13785" width="12.140625" style="174" customWidth="1"/>
    <col min="13786" max="13786" width="12.28515625" style="174" customWidth="1"/>
    <col min="13787" max="13787" width="12.140625" style="174" customWidth="1"/>
    <col min="13788" max="13788" width="12.5703125" style="174" customWidth="1"/>
    <col min="13789" max="14005" width="9.140625" style="174"/>
    <col min="14006" max="14006" width="25.42578125" style="174" customWidth="1"/>
    <col min="14007" max="14007" width="56.28515625" style="174" customWidth="1"/>
    <col min="14008" max="14008" width="14" style="174" customWidth="1"/>
    <col min="14009" max="14010" width="14.5703125" style="174" customWidth="1"/>
    <col min="14011" max="14011" width="14.140625" style="174" customWidth="1"/>
    <col min="14012" max="14012" width="15.140625" style="174" customWidth="1"/>
    <col min="14013" max="14013" width="13.85546875" style="174" customWidth="1"/>
    <col min="14014" max="14015" width="14.7109375" style="174" customWidth="1"/>
    <col min="14016" max="14016" width="12.85546875" style="174" customWidth="1"/>
    <col min="14017" max="14017" width="13.5703125" style="174" customWidth="1"/>
    <col min="14018" max="14018" width="12.7109375" style="174" customWidth="1"/>
    <col min="14019" max="14019" width="13.42578125" style="174" customWidth="1"/>
    <col min="14020" max="14020" width="13.140625" style="174" customWidth="1"/>
    <col min="14021" max="14021" width="14.7109375" style="174" customWidth="1"/>
    <col min="14022" max="14022" width="14.5703125" style="174" customWidth="1"/>
    <col min="14023" max="14023" width="13" style="174" customWidth="1"/>
    <col min="14024" max="14024" width="15" style="174" customWidth="1"/>
    <col min="14025" max="14026" width="12.140625" style="174" customWidth="1"/>
    <col min="14027" max="14027" width="12" style="174" customWidth="1"/>
    <col min="14028" max="14028" width="13.5703125" style="174" customWidth="1"/>
    <col min="14029" max="14029" width="14" style="174" customWidth="1"/>
    <col min="14030" max="14030" width="12.28515625" style="174" customWidth="1"/>
    <col min="14031" max="14031" width="14.140625" style="174" customWidth="1"/>
    <col min="14032" max="14032" width="13" style="174" customWidth="1"/>
    <col min="14033" max="14033" width="13.5703125" style="174" customWidth="1"/>
    <col min="14034" max="14034" width="12.42578125" style="174" customWidth="1"/>
    <col min="14035" max="14035" width="12.5703125" style="174" customWidth="1"/>
    <col min="14036" max="14036" width="11.7109375" style="174" customWidth="1"/>
    <col min="14037" max="14037" width="13.7109375" style="174" customWidth="1"/>
    <col min="14038" max="14038" width="13.28515625" style="174" customWidth="1"/>
    <col min="14039" max="14039" width="13.140625" style="174" customWidth="1"/>
    <col min="14040" max="14040" width="12" style="174" customWidth="1"/>
    <col min="14041" max="14041" width="12.140625" style="174" customWidth="1"/>
    <col min="14042" max="14042" width="12.28515625" style="174" customWidth="1"/>
    <col min="14043" max="14043" width="12.140625" style="174" customWidth="1"/>
    <col min="14044" max="14044" width="12.5703125" style="174" customWidth="1"/>
    <col min="14045" max="14261" width="9.140625" style="174"/>
    <col min="14262" max="14262" width="25.42578125" style="174" customWidth="1"/>
    <col min="14263" max="14263" width="56.28515625" style="174" customWidth="1"/>
    <col min="14264" max="14264" width="14" style="174" customWidth="1"/>
    <col min="14265" max="14266" width="14.5703125" style="174" customWidth="1"/>
    <col min="14267" max="14267" width="14.140625" style="174" customWidth="1"/>
    <col min="14268" max="14268" width="15.140625" style="174" customWidth="1"/>
    <col min="14269" max="14269" width="13.85546875" style="174" customWidth="1"/>
    <col min="14270" max="14271" width="14.7109375" style="174" customWidth="1"/>
    <col min="14272" max="14272" width="12.85546875" style="174" customWidth="1"/>
    <col min="14273" max="14273" width="13.5703125" style="174" customWidth="1"/>
    <col min="14274" max="14274" width="12.7109375" style="174" customWidth="1"/>
    <col min="14275" max="14275" width="13.42578125" style="174" customWidth="1"/>
    <col min="14276" max="14276" width="13.140625" style="174" customWidth="1"/>
    <col min="14277" max="14277" width="14.7109375" style="174" customWidth="1"/>
    <col min="14278" max="14278" width="14.5703125" style="174" customWidth="1"/>
    <col min="14279" max="14279" width="13" style="174" customWidth="1"/>
    <col min="14280" max="14280" width="15" style="174" customWidth="1"/>
    <col min="14281" max="14282" width="12.140625" style="174" customWidth="1"/>
    <col min="14283" max="14283" width="12" style="174" customWidth="1"/>
    <col min="14284" max="14284" width="13.5703125" style="174" customWidth="1"/>
    <col min="14285" max="14285" width="14" style="174" customWidth="1"/>
    <col min="14286" max="14286" width="12.28515625" style="174" customWidth="1"/>
    <col min="14287" max="14287" width="14.140625" style="174" customWidth="1"/>
    <col min="14288" max="14288" width="13" style="174" customWidth="1"/>
    <col min="14289" max="14289" width="13.5703125" style="174" customWidth="1"/>
    <col min="14290" max="14290" width="12.42578125" style="174" customWidth="1"/>
    <col min="14291" max="14291" width="12.5703125" style="174" customWidth="1"/>
    <col min="14292" max="14292" width="11.7109375" style="174" customWidth="1"/>
    <col min="14293" max="14293" width="13.7109375" style="174" customWidth="1"/>
    <col min="14294" max="14294" width="13.28515625" style="174" customWidth="1"/>
    <col min="14295" max="14295" width="13.140625" style="174" customWidth="1"/>
    <col min="14296" max="14296" width="12" style="174" customWidth="1"/>
    <col min="14297" max="14297" width="12.140625" style="174" customWidth="1"/>
    <col min="14298" max="14298" width="12.28515625" style="174" customWidth="1"/>
    <col min="14299" max="14299" width="12.140625" style="174" customWidth="1"/>
    <col min="14300" max="14300" width="12.5703125" style="174" customWidth="1"/>
    <col min="14301" max="14517" width="9.140625" style="174"/>
    <col min="14518" max="14518" width="25.42578125" style="174" customWidth="1"/>
    <col min="14519" max="14519" width="56.28515625" style="174" customWidth="1"/>
    <col min="14520" max="14520" width="14" style="174" customWidth="1"/>
    <col min="14521" max="14522" width="14.5703125" style="174" customWidth="1"/>
    <col min="14523" max="14523" width="14.140625" style="174" customWidth="1"/>
    <col min="14524" max="14524" width="15.140625" style="174" customWidth="1"/>
    <col min="14525" max="14525" width="13.85546875" style="174" customWidth="1"/>
    <col min="14526" max="14527" width="14.7109375" style="174" customWidth="1"/>
    <col min="14528" max="14528" width="12.85546875" style="174" customWidth="1"/>
    <col min="14529" max="14529" width="13.5703125" style="174" customWidth="1"/>
    <col min="14530" max="14530" width="12.7109375" style="174" customWidth="1"/>
    <col min="14531" max="14531" width="13.42578125" style="174" customWidth="1"/>
    <col min="14532" max="14532" width="13.140625" style="174" customWidth="1"/>
    <col min="14533" max="14533" width="14.7109375" style="174" customWidth="1"/>
    <col min="14534" max="14534" width="14.5703125" style="174" customWidth="1"/>
    <col min="14535" max="14535" width="13" style="174" customWidth="1"/>
    <col min="14536" max="14536" width="15" style="174" customWidth="1"/>
    <col min="14537" max="14538" width="12.140625" style="174" customWidth="1"/>
    <col min="14539" max="14539" width="12" style="174" customWidth="1"/>
    <col min="14540" max="14540" width="13.5703125" style="174" customWidth="1"/>
    <col min="14541" max="14541" width="14" style="174" customWidth="1"/>
    <col min="14542" max="14542" width="12.28515625" style="174" customWidth="1"/>
    <col min="14543" max="14543" width="14.140625" style="174" customWidth="1"/>
    <col min="14544" max="14544" width="13" style="174" customWidth="1"/>
    <col min="14545" max="14545" width="13.5703125" style="174" customWidth="1"/>
    <col min="14546" max="14546" width="12.42578125" style="174" customWidth="1"/>
    <col min="14547" max="14547" width="12.5703125" style="174" customWidth="1"/>
    <col min="14548" max="14548" width="11.7109375" style="174" customWidth="1"/>
    <col min="14549" max="14549" width="13.7109375" style="174" customWidth="1"/>
    <col min="14550" max="14550" width="13.28515625" style="174" customWidth="1"/>
    <col min="14551" max="14551" width="13.140625" style="174" customWidth="1"/>
    <col min="14552" max="14552" width="12" style="174" customWidth="1"/>
    <col min="14553" max="14553" width="12.140625" style="174" customWidth="1"/>
    <col min="14554" max="14554" width="12.28515625" style="174" customWidth="1"/>
    <col min="14555" max="14555" width="12.140625" style="174" customWidth="1"/>
    <col min="14556" max="14556" width="12.5703125" style="174" customWidth="1"/>
    <col min="14557" max="14773" width="9.140625" style="174"/>
    <col min="14774" max="14774" width="25.42578125" style="174" customWidth="1"/>
    <col min="14775" max="14775" width="56.28515625" style="174" customWidth="1"/>
    <col min="14776" max="14776" width="14" style="174" customWidth="1"/>
    <col min="14777" max="14778" width="14.5703125" style="174" customWidth="1"/>
    <col min="14779" max="14779" width="14.140625" style="174" customWidth="1"/>
    <col min="14780" max="14780" width="15.140625" style="174" customWidth="1"/>
    <col min="14781" max="14781" width="13.85546875" style="174" customWidth="1"/>
    <col min="14782" max="14783" width="14.7109375" style="174" customWidth="1"/>
    <col min="14784" max="14784" width="12.85546875" style="174" customWidth="1"/>
    <col min="14785" max="14785" width="13.5703125" style="174" customWidth="1"/>
    <col min="14786" max="14786" width="12.7109375" style="174" customWidth="1"/>
    <col min="14787" max="14787" width="13.42578125" style="174" customWidth="1"/>
    <col min="14788" max="14788" width="13.140625" style="174" customWidth="1"/>
    <col min="14789" max="14789" width="14.7109375" style="174" customWidth="1"/>
    <col min="14790" max="14790" width="14.5703125" style="174" customWidth="1"/>
    <col min="14791" max="14791" width="13" style="174" customWidth="1"/>
    <col min="14792" max="14792" width="15" style="174" customWidth="1"/>
    <col min="14793" max="14794" width="12.140625" style="174" customWidth="1"/>
    <col min="14795" max="14795" width="12" style="174" customWidth="1"/>
    <col min="14796" max="14796" width="13.5703125" style="174" customWidth="1"/>
    <col min="14797" max="14797" width="14" style="174" customWidth="1"/>
    <col min="14798" max="14798" width="12.28515625" style="174" customWidth="1"/>
    <col min="14799" max="14799" width="14.140625" style="174" customWidth="1"/>
    <col min="14800" max="14800" width="13" style="174" customWidth="1"/>
    <col min="14801" max="14801" width="13.5703125" style="174" customWidth="1"/>
    <col min="14802" max="14802" width="12.42578125" style="174" customWidth="1"/>
    <col min="14803" max="14803" width="12.5703125" style="174" customWidth="1"/>
    <col min="14804" max="14804" width="11.7109375" style="174" customWidth="1"/>
    <col min="14805" max="14805" width="13.7109375" style="174" customWidth="1"/>
    <col min="14806" max="14806" width="13.28515625" style="174" customWidth="1"/>
    <col min="14807" max="14807" width="13.140625" style="174" customWidth="1"/>
    <col min="14808" max="14808" width="12" style="174" customWidth="1"/>
    <col min="14809" max="14809" width="12.140625" style="174" customWidth="1"/>
    <col min="14810" max="14810" width="12.28515625" style="174" customWidth="1"/>
    <col min="14811" max="14811" width="12.140625" style="174" customWidth="1"/>
    <col min="14812" max="14812" width="12.5703125" style="174" customWidth="1"/>
    <col min="14813" max="15029" width="9.140625" style="174"/>
    <col min="15030" max="15030" width="25.42578125" style="174" customWidth="1"/>
    <col min="15031" max="15031" width="56.28515625" style="174" customWidth="1"/>
    <col min="15032" max="15032" width="14" style="174" customWidth="1"/>
    <col min="15033" max="15034" width="14.5703125" style="174" customWidth="1"/>
    <col min="15035" max="15035" width="14.140625" style="174" customWidth="1"/>
    <col min="15036" max="15036" width="15.140625" style="174" customWidth="1"/>
    <col min="15037" max="15037" width="13.85546875" style="174" customWidth="1"/>
    <col min="15038" max="15039" width="14.7109375" style="174" customWidth="1"/>
    <col min="15040" max="15040" width="12.85546875" style="174" customWidth="1"/>
    <col min="15041" max="15041" width="13.5703125" style="174" customWidth="1"/>
    <col min="15042" max="15042" width="12.7109375" style="174" customWidth="1"/>
    <col min="15043" max="15043" width="13.42578125" style="174" customWidth="1"/>
    <col min="15044" max="15044" width="13.140625" style="174" customWidth="1"/>
    <col min="15045" max="15045" width="14.7109375" style="174" customWidth="1"/>
    <col min="15046" max="15046" width="14.5703125" style="174" customWidth="1"/>
    <col min="15047" max="15047" width="13" style="174" customWidth="1"/>
    <col min="15048" max="15048" width="15" style="174" customWidth="1"/>
    <col min="15049" max="15050" width="12.140625" style="174" customWidth="1"/>
    <col min="15051" max="15051" width="12" style="174" customWidth="1"/>
    <col min="15052" max="15052" width="13.5703125" style="174" customWidth="1"/>
    <col min="15053" max="15053" width="14" style="174" customWidth="1"/>
    <col min="15054" max="15054" width="12.28515625" style="174" customWidth="1"/>
    <col min="15055" max="15055" width="14.140625" style="174" customWidth="1"/>
    <col min="15056" max="15056" width="13" style="174" customWidth="1"/>
    <col min="15057" max="15057" width="13.5703125" style="174" customWidth="1"/>
    <col min="15058" max="15058" width="12.42578125" style="174" customWidth="1"/>
    <col min="15059" max="15059" width="12.5703125" style="174" customWidth="1"/>
    <col min="15060" max="15060" width="11.7109375" style="174" customWidth="1"/>
    <col min="15061" max="15061" width="13.7109375" style="174" customWidth="1"/>
    <col min="15062" max="15062" width="13.28515625" style="174" customWidth="1"/>
    <col min="15063" max="15063" width="13.140625" style="174" customWidth="1"/>
    <col min="15064" max="15064" width="12" style="174" customWidth="1"/>
    <col min="15065" max="15065" width="12.140625" style="174" customWidth="1"/>
    <col min="15066" max="15066" width="12.28515625" style="174" customWidth="1"/>
    <col min="15067" max="15067" width="12.140625" style="174" customWidth="1"/>
    <col min="15068" max="15068" width="12.5703125" style="174" customWidth="1"/>
    <col min="15069" max="15285" width="9.140625" style="174"/>
    <col min="15286" max="15286" width="25.42578125" style="174" customWidth="1"/>
    <col min="15287" max="15287" width="56.28515625" style="174" customWidth="1"/>
    <col min="15288" max="15288" width="14" style="174" customWidth="1"/>
    <col min="15289" max="15290" width="14.5703125" style="174" customWidth="1"/>
    <col min="15291" max="15291" width="14.140625" style="174" customWidth="1"/>
    <col min="15292" max="15292" width="15.140625" style="174" customWidth="1"/>
    <col min="15293" max="15293" width="13.85546875" style="174" customWidth="1"/>
    <col min="15294" max="15295" width="14.7109375" style="174" customWidth="1"/>
    <col min="15296" max="15296" width="12.85546875" style="174" customWidth="1"/>
    <col min="15297" max="15297" width="13.5703125" style="174" customWidth="1"/>
    <col min="15298" max="15298" width="12.7109375" style="174" customWidth="1"/>
    <col min="15299" max="15299" width="13.42578125" style="174" customWidth="1"/>
    <col min="15300" max="15300" width="13.140625" style="174" customWidth="1"/>
    <col min="15301" max="15301" width="14.7109375" style="174" customWidth="1"/>
    <col min="15302" max="15302" width="14.5703125" style="174" customWidth="1"/>
    <col min="15303" max="15303" width="13" style="174" customWidth="1"/>
    <col min="15304" max="15304" width="15" style="174" customWidth="1"/>
    <col min="15305" max="15306" width="12.140625" style="174" customWidth="1"/>
    <col min="15307" max="15307" width="12" style="174" customWidth="1"/>
    <col min="15308" max="15308" width="13.5703125" style="174" customWidth="1"/>
    <col min="15309" max="15309" width="14" style="174" customWidth="1"/>
    <col min="15310" max="15310" width="12.28515625" style="174" customWidth="1"/>
    <col min="15311" max="15311" width="14.140625" style="174" customWidth="1"/>
    <col min="15312" max="15312" width="13" style="174" customWidth="1"/>
    <col min="15313" max="15313" width="13.5703125" style="174" customWidth="1"/>
    <col min="15314" max="15314" width="12.42578125" style="174" customWidth="1"/>
    <col min="15315" max="15315" width="12.5703125" style="174" customWidth="1"/>
    <col min="15316" max="15316" width="11.7109375" style="174" customWidth="1"/>
    <col min="15317" max="15317" width="13.7109375" style="174" customWidth="1"/>
    <col min="15318" max="15318" width="13.28515625" style="174" customWidth="1"/>
    <col min="15319" max="15319" width="13.140625" style="174" customWidth="1"/>
    <col min="15320" max="15320" width="12" style="174" customWidth="1"/>
    <col min="15321" max="15321" width="12.140625" style="174" customWidth="1"/>
    <col min="15322" max="15322" width="12.28515625" style="174" customWidth="1"/>
    <col min="15323" max="15323" width="12.140625" style="174" customWidth="1"/>
    <col min="15324" max="15324" width="12.5703125" style="174" customWidth="1"/>
    <col min="15325" max="15541" width="9.140625" style="174"/>
    <col min="15542" max="15542" width="25.42578125" style="174" customWidth="1"/>
    <col min="15543" max="15543" width="56.28515625" style="174" customWidth="1"/>
    <col min="15544" max="15544" width="14" style="174" customWidth="1"/>
    <col min="15545" max="15546" width="14.5703125" style="174" customWidth="1"/>
    <col min="15547" max="15547" width="14.140625" style="174" customWidth="1"/>
    <col min="15548" max="15548" width="15.140625" style="174" customWidth="1"/>
    <col min="15549" max="15549" width="13.85546875" style="174" customWidth="1"/>
    <col min="15550" max="15551" width="14.7109375" style="174" customWidth="1"/>
    <col min="15552" max="15552" width="12.85546875" style="174" customWidth="1"/>
    <col min="15553" max="15553" width="13.5703125" style="174" customWidth="1"/>
    <col min="15554" max="15554" width="12.7109375" style="174" customWidth="1"/>
    <col min="15555" max="15555" width="13.42578125" style="174" customWidth="1"/>
    <col min="15556" max="15556" width="13.140625" style="174" customWidth="1"/>
    <col min="15557" max="15557" width="14.7109375" style="174" customWidth="1"/>
    <col min="15558" max="15558" width="14.5703125" style="174" customWidth="1"/>
    <col min="15559" max="15559" width="13" style="174" customWidth="1"/>
    <col min="15560" max="15560" width="15" style="174" customWidth="1"/>
    <col min="15561" max="15562" width="12.140625" style="174" customWidth="1"/>
    <col min="15563" max="15563" width="12" style="174" customWidth="1"/>
    <col min="15564" max="15564" width="13.5703125" style="174" customWidth="1"/>
    <col min="15565" max="15565" width="14" style="174" customWidth="1"/>
    <col min="15566" max="15566" width="12.28515625" style="174" customWidth="1"/>
    <col min="15567" max="15567" width="14.140625" style="174" customWidth="1"/>
    <col min="15568" max="15568" width="13" style="174" customWidth="1"/>
    <col min="15569" max="15569" width="13.5703125" style="174" customWidth="1"/>
    <col min="15570" max="15570" width="12.42578125" style="174" customWidth="1"/>
    <col min="15571" max="15571" width="12.5703125" style="174" customWidth="1"/>
    <col min="15572" max="15572" width="11.7109375" style="174" customWidth="1"/>
    <col min="15573" max="15573" width="13.7109375" style="174" customWidth="1"/>
    <col min="15574" max="15574" width="13.28515625" style="174" customWidth="1"/>
    <col min="15575" max="15575" width="13.140625" style="174" customWidth="1"/>
    <col min="15576" max="15576" width="12" style="174" customWidth="1"/>
    <col min="15577" max="15577" width="12.140625" style="174" customWidth="1"/>
    <col min="15578" max="15578" width="12.28515625" style="174" customWidth="1"/>
    <col min="15579" max="15579" width="12.140625" style="174" customWidth="1"/>
    <col min="15580" max="15580" width="12.5703125" style="174" customWidth="1"/>
    <col min="15581" max="15797" width="9.140625" style="174"/>
    <col min="15798" max="15798" width="25.42578125" style="174" customWidth="1"/>
    <col min="15799" max="15799" width="56.28515625" style="174" customWidth="1"/>
    <col min="15800" max="15800" width="14" style="174" customWidth="1"/>
    <col min="15801" max="15802" width="14.5703125" style="174" customWidth="1"/>
    <col min="15803" max="15803" width="14.140625" style="174" customWidth="1"/>
    <col min="15804" max="15804" width="15.140625" style="174" customWidth="1"/>
    <col min="15805" max="15805" width="13.85546875" style="174" customWidth="1"/>
    <col min="15806" max="15807" width="14.7109375" style="174" customWidth="1"/>
    <col min="15808" max="15808" width="12.85546875" style="174" customWidth="1"/>
    <col min="15809" max="15809" width="13.5703125" style="174" customWidth="1"/>
    <col min="15810" max="15810" width="12.7109375" style="174" customWidth="1"/>
    <col min="15811" max="15811" width="13.42578125" style="174" customWidth="1"/>
    <col min="15812" max="15812" width="13.140625" style="174" customWidth="1"/>
    <col min="15813" max="15813" width="14.7109375" style="174" customWidth="1"/>
    <col min="15814" max="15814" width="14.5703125" style="174" customWidth="1"/>
    <col min="15815" max="15815" width="13" style="174" customWidth="1"/>
    <col min="15816" max="15816" width="15" style="174" customWidth="1"/>
    <col min="15817" max="15818" width="12.140625" style="174" customWidth="1"/>
    <col min="15819" max="15819" width="12" style="174" customWidth="1"/>
    <col min="15820" max="15820" width="13.5703125" style="174" customWidth="1"/>
    <col min="15821" max="15821" width="14" style="174" customWidth="1"/>
    <col min="15822" max="15822" width="12.28515625" style="174" customWidth="1"/>
    <col min="15823" max="15823" width="14.140625" style="174" customWidth="1"/>
    <col min="15824" max="15824" width="13" style="174" customWidth="1"/>
    <col min="15825" max="15825" width="13.5703125" style="174" customWidth="1"/>
    <col min="15826" max="15826" width="12.42578125" style="174" customWidth="1"/>
    <col min="15827" max="15827" width="12.5703125" style="174" customWidth="1"/>
    <col min="15828" max="15828" width="11.7109375" style="174" customWidth="1"/>
    <col min="15829" max="15829" width="13.7109375" style="174" customWidth="1"/>
    <col min="15830" max="15830" width="13.28515625" style="174" customWidth="1"/>
    <col min="15831" max="15831" width="13.140625" style="174" customWidth="1"/>
    <col min="15832" max="15832" width="12" style="174" customWidth="1"/>
    <col min="15833" max="15833" width="12.140625" style="174" customWidth="1"/>
    <col min="15834" max="15834" width="12.28515625" style="174" customWidth="1"/>
    <col min="15835" max="15835" width="12.140625" style="174" customWidth="1"/>
    <col min="15836" max="15836" width="12.5703125" style="174" customWidth="1"/>
    <col min="15837" max="16053" width="9.140625" style="174"/>
    <col min="16054" max="16054" width="25.42578125" style="174" customWidth="1"/>
    <col min="16055" max="16055" width="56.28515625" style="174" customWidth="1"/>
    <col min="16056" max="16056" width="14" style="174" customWidth="1"/>
    <col min="16057" max="16058" width="14.5703125" style="174" customWidth="1"/>
    <col min="16059" max="16059" width="14.140625" style="174" customWidth="1"/>
    <col min="16060" max="16060" width="15.140625" style="174" customWidth="1"/>
    <col min="16061" max="16061" width="13.85546875" style="174" customWidth="1"/>
    <col min="16062" max="16063" width="14.7109375" style="174" customWidth="1"/>
    <col min="16064" max="16064" width="12.85546875" style="174" customWidth="1"/>
    <col min="16065" max="16065" width="13.5703125" style="174" customWidth="1"/>
    <col min="16066" max="16066" width="12.7109375" style="174" customWidth="1"/>
    <col min="16067" max="16067" width="13.42578125" style="174" customWidth="1"/>
    <col min="16068" max="16068" width="13.140625" style="174" customWidth="1"/>
    <col min="16069" max="16069" width="14.7109375" style="174" customWidth="1"/>
    <col min="16070" max="16070" width="14.5703125" style="174" customWidth="1"/>
    <col min="16071" max="16071" width="13" style="174" customWidth="1"/>
    <col min="16072" max="16072" width="15" style="174" customWidth="1"/>
    <col min="16073" max="16074" width="12.140625" style="174" customWidth="1"/>
    <col min="16075" max="16075" width="12" style="174" customWidth="1"/>
    <col min="16076" max="16076" width="13.5703125" style="174" customWidth="1"/>
    <col min="16077" max="16077" width="14" style="174" customWidth="1"/>
    <col min="16078" max="16078" width="12.28515625" style="174" customWidth="1"/>
    <col min="16079" max="16079" width="14.140625" style="174" customWidth="1"/>
    <col min="16080" max="16080" width="13" style="174" customWidth="1"/>
    <col min="16081" max="16081" width="13.5703125" style="174" customWidth="1"/>
    <col min="16082" max="16082" width="12.42578125" style="174" customWidth="1"/>
    <col min="16083" max="16083" width="12.5703125" style="174" customWidth="1"/>
    <col min="16084" max="16084" width="11.7109375" style="174" customWidth="1"/>
    <col min="16085" max="16085" width="13.7109375" style="174" customWidth="1"/>
    <col min="16086" max="16086" width="13.28515625" style="174" customWidth="1"/>
    <col min="16087" max="16087" width="13.140625" style="174" customWidth="1"/>
    <col min="16088" max="16088" width="12" style="174" customWidth="1"/>
    <col min="16089" max="16089" width="12.140625" style="174" customWidth="1"/>
    <col min="16090" max="16090" width="12.28515625" style="174" customWidth="1"/>
    <col min="16091" max="16091" width="12.140625" style="174" customWidth="1"/>
    <col min="16092" max="16092" width="12.5703125" style="174" customWidth="1"/>
    <col min="16093" max="16384" width="9.140625" style="174"/>
  </cols>
  <sheetData>
    <row r="1" spans="1:12" x14ac:dyDescent="0.25">
      <c r="E1" s="198" t="s">
        <v>295</v>
      </c>
      <c r="F1" s="198"/>
      <c r="G1" s="198"/>
    </row>
    <row r="2" spans="1:12" ht="50.25" customHeight="1" x14ac:dyDescent="0.25">
      <c r="E2" s="199" t="s">
        <v>734</v>
      </c>
      <c r="F2" s="199"/>
      <c r="G2" s="199"/>
    </row>
    <row r="3" spans="1:12" s="11" customFormat="1" ht="24" customHeight="1" x14ac:dyDescent="0.25">
      <c r="A3" s="200" t="s">
        <v>735</v>
      </c>
      <c r="B3" s="200"/>
      <c r="C3" s="200"/>
      <c r="D3" s="200"/>
      <c r="E3" s="200"/>
      <c r="F3" s="200"/>
      <c r="G3" s="200"/>
    </row>
    <row r="4" spans="1:12" ht="19.5" customHeight="1" x14ac:dyDescent="0.25">
      <c r="A4" s="173" t="s">
        <v>386</v>
      </c>
      <c r="B4" s="175" t="s">
        <v>386</v>
      </c>
      <c r="C4" s="175"/>
      <c r="D4" s="175"/>
      <c r="E4" s="175"/>
      <c r="F4" s="175"/>
      <c r="G4" s="176" t="s">
        <v>293</v>
      </c>
    </row>
    <row r="5" spans="1:12" s="173" customFormat="1" ht="12.75" hidden="1" customHeight="1" x14ac:dyDescent="0.25">
      <c r="A5" s="177">
        <v>1</v>
      </c>
      <c r="B5" s="177">
        <v>2</v>
      </c>
      <c r="C5" s="177">
        <v>3</v>
      </c>
      <c r="D5" s="177">
        <v>4</v>
      </c>
      <c r="E5" s="177"/>
      <c r="F5" s="177">
        <v>5</v>
      </c>
      <c r="G5" s="177">
        <v>6</v>
      </c>
    </row>
    <row r="6" spans="1:12" s="179" customFormat="1" ht="79.5" customHeight="1" x14ac:dyDescent="0.25">
      <c r="A6" s="159" t="s">
        <v>387</v>
      </c>
      <c r="B6" s="159" t="s">
        <v>388</v>
      </c>
      <c r="C6" s="178" t="s">
        <v>648</v>
      </c>
      <c r="D6" s="159" t="s">
        <v>736</v>
      </c>
      <c r="E6" s="80" t="s">
        <v>711</v>
      </c>
      <c r="F6" s="159" t="s">
        <v>737</v>
      </c>
      <c r="G6" s="159" t="s">
        <v>712</v>
      </c>
    </row>
    <row r="7" spans="1:12" s="179" customFormat="1" x14ac:dyDescent="0.25">
      <c r="A7" s="5" t="s">
        <v>389</v>
      </c>
      <c r="B7" s="168" t="s">
        <v>390</v>
      </c>
      <c r="C7" s="21">
        <f>C8+C14+C24+C32+C35+C48+C58+C66+C54</f>
        <v>60387100</v>
      </c>
      <c r="D7" s="21">
        <f>D8+D14+D24+D32+D35+D48+D58+D66+D54</f>
        <v>0</v>
      </c>
      <c r="E7" s="21">
        <f>E8+E14+E24+E32+E35+E48+E58+E66+E54</f>
        <v>60387100</v>
      </c>
      <c r="F7" s="21">
        <f>F8+F14+F24+F32+F35+F48+F58+F66+F54</f>
        <v>43260957.079999991</v>
      </c>
      <c r="G7" s="82">
        <f t="shared" ref="G7:G93" si="0">F7/E7*100</f>
        <v>71.639401594049048</v>
      </c>
    </row>
    <row r="8" spans="1:12" s="11" customFormat="1" x14ac:dyDescent="0.25">
      <c r="A8" s="5" t="s">
        <v>391</v>
      </c>
      <c r="B8" s="168" t="s">
        <v>392</v>
      </c>
      <c r="C8" s="21">
        <f t="shared" ref="C8:F8" si="1">C9</f>
        <v>45230000</v>
      </c>
      <c r="D8" s="21">
        <f t="shared" si="1"/>
        <v>0</v>
      </c>
      <c r="E8" s="21">
        <f t="shared" si="1"/>
        <v>45230000</v>
      </c>
      <c r="F8" s="21">
        <f t="shared" si="1"/>
        <v>31261959.439999998</v>
      </c>
      <c r="G8" s="82">
        <f t="shared" si="0"/>
        <v>69.117752465177972</v>
      </c>
    </row>
    <row r="9" spans="1:12" s="179" customFormat="1" x14ac:dyDescent="0.25">
      <c r="A9" s="5" t="s">
        <v>393</v>
      </c>
      <c r="B9" s="25" t="s">
        <v>394</v>
      </c>
      <c r="C9" s="21">
        <f t="shared" ref="C9:E9" si="2">C10+C11+C12+C13</f>
        <v>45230000</v>
      </c>
      <c r="D9" s="21">
        <f t="shared" si="2"/>
        <v>0</v>
      </c>
      <c r="E9" s="21">
        <f t="shared" si="2"/>
        <v>45230000</v>
      </c>
      <c r="F9" s="21">
        <f>F10+F11+F12+F13</f>
        <v>31261959.439999998</v>
      </c>
      <c r="G9" s="82">
        <f t="shared" si="0"/>
        <v>69.117752465177972</v>
      </c>
      <c r="J9" s="11"/>
      <c r="K9" s="11"/>
      <c r="L9" s="11"/>
    </row>
    <row r="10" spans="1:12" s="179" customFormat="1" ht="90" x14ac:dyDescent="0.25">
      <c r="A10" s="5" t="s">
        <v>395</v>
      </c>
      <c r="B10" s="168" t="s">
        <v>396</v>
      </c>
      <c r="C10" s="21">
        <v>44629000</v>
      </c>
      <c r="D10" s="21"/>
      <c r="E10" s="21">
        <f>C10+D10</f>
        <v>44629000</v>
      </c>
      <c r="F10" s="21">
        <v>30644323.550000001</v>
      </c>
      <c r="G10" s="82">
        <f t="shared" si="0"/>
        <v>68.664598243294719</v>
      </c>
      <c r="J10" s="11"/>
      <c r="K10" s="11"/>
      <c r="L10" s="11"/>
    </row>
    <row r="11" spans="1:12" s="179" customFormat="1" ht="135" x14ac:dyDescent="0.25">
      <c r="A11" s="5" t="s">
        <v>397</v>
      </c>
      <c r="B11" s="62" t="s">
        <v>398</v>
      </c>
      <c r="C11" s="21">
        <v>200000</v>
      </c>
      <c r="D11" s="21"/>
      <c r="E11" s="21">
        <f>C11+D11</f>
        <v>200000</v>
      </c>
      <c r="F11" s="21">
        <v>95313.33</v>
      </c>
      <c r="G11" s="82">
        <f t="shared" si="0"/>
        <v>47.656665000000004</v>
      </c>
      <c r="J11" s="11"/>
      <c r="K11" s="11"/>
      <c r="L11" s="11"/>
    </row>
    <row r="12" spans="1:12" s="179" customFormat="1" ht="60" x14ac:dyDescent="0.25">
      <c r="A12" s="5" t="s">
        <v>399</v>
      </c>
      <c r="B12" s="168" t="s">
        <v>400</v>
      </c>
      <c r="C12" s="21">
        <v>400000</v>
      </c>
      <c r="D12" s="21"/>
      <c r="E12" s="21">
        <f t="shared" ref="E12:E97" si="3">C12+D12</f>
        <v>400000</v>
      </c>
      <c r="F12" s="21">
        <v>510848.16</v>
      </c>
      <c r="G12" s="82">
        <f t="shared" si="0"/>
        <v>127.71204</v>
      </c>
    </row>
    <row r="13" spans="1:12" s="179" customFormat="1" ht="104.25" customHeight="1" x14ac:dyDescent="0.25">
      <c r="A13" s="5" t="s">
        <v>738</v>
      </c>
      <c r="B13" s="62" t="s">
        <v>401</v>
      </c>
      <c r="C13" s="21">
        <v>1000</v>
      </c>
      <c r="D13" s="21"/>
      <c r="E13" s="21">
        <f t="shared" si="3"/>
        <v>1000</v>
      </c>
      <c r="F13" s="21">
        <v>11474.4</v>
      </c>
      <c r="G13" s="82">
        <f t="shared" si="0"/>
        <v>1147.4399999999998</v>
      </c>
    </row>
    <row r="14" spans="1:12" s="179" customFormat="1" ht="29.25" customHeight="1" x14ac:dyDescent="0.25">
      <c r="A14" s="5" t="s">
        <v>402</v>
      </c>
      <c r="B14" s="168" t="s">
        <v>403</v>
      </c>
      <c r="C14" s="21">
        <f t="shared" ref="C14:F14" si="4">C15</f>
        <v>7450400</v>
      </c>
      <c r="D14" s="21">
        <f t="shared" si="4"/>
        <v>0</v>
      </c>
      <c r="E14" s="21">
        <f t="shared" si="4"/>
        <v>7450400</v>
      </c>
      <c r="F14" s="21">
        <f t="shared" si="4"/>
        <v>5524765.7200000007</v>
      </c>
      <c r="G14" s="82">
        <f t="shared" si="0"/>
        <v>74.153947707505637</v>
      </c>
    </row>
    <row r="15" spans="1:12" s="179" customFormat="1" ht="45" x14ac:dyDescent="0.25">
      <c r="A15" s="5" t="s">
        <v>404</v>
      </c>
      <c r="B15" s="62" t="s">
        <v>405</v>
      </c>
      <c r="C15" s="21">
        <f t="shared" ref="C15:E15" si="5">C16+C18+C20+C22</f>
        <v>7450400</v>
      </c>
      <c r="D15" s="21">
        <f t="shared" si="5"/>
        <v>0</v>
      </c>
      <c r="E15" s="21">
        <f t="shared" si="5"/>
        <v>7450400</v>
      </c>
      <c r="F15" s="21">
        <f>F16+F18+F20+F22</f>
        <v>5524765.7200000007</v>
      </c>
      <c r="G15" s="82">
        <f t="shared" si="0"/>
        <v>74.153947707505637</v>
      </c>
    </row>
    <row r="16" spans="1:12" s="179" customFormat="1" ht="90" x14ac:dyDescent="0.25">
      <c r="A16" s="5" t="s">
        <v>406</v>
      </c>
      <c r="B16" s="180" t="s">
        <v>739</v>
      </c>
      <c r="C16" s="21">
        <f>C17</f>
        <v>3421000</v>
      </c>
      <c r="D16" s="21"/>
      <c r="E16" s="21">
        <f>C16+D16</f>
        <v>3421000</v>
      </c>
      <c r="F16" s="21">
        <f>F17</f>
        <v>2505877.88</v>
      </c>
      <c r="G16" s="82">
        <f t="shared" si="0"/>
        <v>73.249864951768487</v>
      </c>
    </row>
    <row r="17" spans="1:7" s="179" customFormat="1" ht="135.75" customHeight="1" x14ac:dyDescent="0.25">
      <c r="A17" s="5" t="s">
        <v>563</v>
      </c>
      <c r="B17" s="180" t="s">
        <v>740</v>
      </c>
      <c r="C17" s="21">
        <v>3421000</v>
      </c>
      <c r="D17" s="21"/>
      <c r="E17" s="21">
        <f t="shared" ref="E17:E22" si="6">C17+D17</f>
        <v>3421000</v>
      </c>
      <c r="F17" s="21">
        <v>2505877.88</v>
      </c>
      <c r="G17" s="82">
        <f t="shared" si="0"/>
        <v>73.249864951768487</v>
      </c>
    </row>
    <row r="18" spans="1:7" s="179" customFormat="1" ht="105" x14ac:dyDescent="0.25">
      <c r="A18" s="5" t="s">
        <v>407</v>
      </c>
      <c r="B18" s="180" t="s">
        <v>741</v>
      </c>
      <c r="C18" s="21">
        <v>19500</v>
      </c>
      <c r="D18" s="21"/>
      <c r="E18" s="21">
        <f>C18+D18</f>
        <v>19500</v>
      </c>
      <c r="F18" s="21">
        <f>F19</f>
        <v>17911.189999999999</v>
      </c>
      <c r="G18" s="82">
        <f t="shared" si="0"/>
        <v>91.852256410256402</v>
      </c>
    </row>
    <row r="19" spans="1:7" s="179" customFormat="1" ht="165" x14ac:dyDescent="0.25">
      <c r="A19" s="5" t="s">
        <v>564</v>
      </c>
      <c r="B19" s="180" t="s">
        <v>742</v>
      </c>
      <c r="C19" s="21">
        <v>19500</v>
      </c>
      <c r="D19" s="21"/>
      <c r="E19" s="21">
        <f t="shared" si="6"/>
        <v>19500</v>
      </c>
      <c r="F19" s="21">
        <v>17911.189999999999</v>
      </c>
      <c r="G19" s="82"/>
    </row>
    <row r="20" spans="1:7" s="179" customFormat="1" ht="90" x14ac:dyDescent="0.25">
      <c r="A20" s="5" t="s">
        <v>408</v>
      </c>
      <c r="B20" s="180" t="s">
        <v>743</v>
      </c>
      <c r="C20" s="21">
        <v>4500000</v>
      </c>
      <c r="D20" s="21"/>
      <c r="E20" s="21">
        <f t="shared" si="6"/>
        <v>4500000</v>
      </c>
      <c r="F20" s="21">
        <f>F21</f>
        <v>3443352.5</v>
      </c>
      <c r="G20" s="82">
        <f t="shared" si="0"/>
        <v>76.518944444444443</v>
      </c>
    </row>
    <row r="21" spans="1:7" s="179" customFormat="1" ht="136.5" customHeight="1" x14ac:dyDescent="0.25">
      <c r="A21" s="5" t="s">
        <v>565</v>
      </c>
      <c r="B21" s="180" t="s">
        <v>744</v>
      </c>
      <c r="C21" s="21">
        <v>4500000</v>
      </c>
      <c r="D21" s="21"/>
      <c r="E21" s="21">
        <f t="shared" si="6"/>
        <v>4500000</v>
      </c>
      <c r="F21" s="21">
        <v>3443352.5</v>
      </c>
      <c r="G21" s="82">
        <f t="shared" si="0"/>
        <v>76.518944444444443</v>
      </c>
    </row>
    <row r="22" spans="1:7" s="179" customFormat="1" ht="90" x14ac:dyDescent="0.25">
      <c r="A22" s="5" t="s">
        <v>409</v>
      </c>
      <c r="B22" s="180" t="s">
        <v>745</v>
      </c>
      <c r="C22" s="21">
        <v>-490100</v>
      </c>
      <c r="D22" s="21"/>
      <c r="E22" s="21">
        <f t="shared" si="6"/>
        <v>-490100</v>
      </c>
      <c r="F22" s="21">
        <f>F23</f>
        <v>-442375.85</v>
      </c>
      <c r="G22" s="82">
        <f t="shared" si="0"/>
        <v>90.262364823505408</v>
      </c>
    </row>
    <row r="23" spans="1:7" s="179" customFormat="1" ht="150" x14ac:dyDescent="0.25">
      <c r="A23" s="5" t="s">
        <v>566</v>
      </c>
      <c r="B23" s="180" t="s">
        <v>746</v>
      </c>
      <c r="C23" s="21">
        <v>-490100</v>
      </c>
      <c r="D23" s="21"/>
      <c r="E23" s="21">
        <f>C23+D23</f>
        <v>-490100</v>
      </c>
      <c r="F23" s="21">
        <v>-442375.85</v>
      </c>
      <c r="G23" s="82">
        <f t="shared" si="0"/>
        <v>90.262364823505408</v>
      </c>
    </row>
    <row r="24" spans="1:7" s="179" customFormat="1" x14ac:dyDescent="0.25">
      <c r="A24" s="5" t="s">
        <v>410</v>
      </c>
      <c r="B24" s="168" t="s">
        <v>411</v>
      </c>
      <c r="C24" s="21">
        <f xml:space="preserve"> C25+C28+C30</f>
        <v>4241000</v>
      </c>
      <c r="D24" s="21">
        <f t="shared" ref="D24:F24" si="7" xml:space="preserve"> D25+D28+D30</f>
        <v>0</v>
      </c>
      <c r="E24" s="21">
        <f t="shared" si="7"/>
        <v>4241000</v>
      </c>
      <c r="F24" s="21">
        <f t="shared" si="7"/>
        <v>3176147.7299999995</v>
      </c>
      <c r="G24" s="82">
        <f t="shared" si="0"/>
        <v>74.891481490214559</v>
      </c>
    </row>
    <row r="25" spans="1:7" s="179" customFormat="1" ht="30" x14ac:dyDescent="0.25">
      <c r="A25" s="5" t="s">
        <v>412</v>
      </c>
      <c r="B25" s="168" t="s">
        <v>413</v>
      </c>
      <c r="C25" s="21">
        <f t="shared" ref="C25:F25" si="8">C26+C27</f>
        <v>950000</v>
      </c>
      <c r="D25" s="21">
        <f t="shared" si="8"/>
        <v>0</v>
      </c>
      <c r="E25" s="21">
        <f t="shared" si="8"/>
        <v>950000</v>
      </c>
      <c r="F25" s="21">
        <f t="shared" si="8"/>
        <v>1175358.45</v>
      </c>
      <c r="G25" s="82">
        <f t="shared" si="0"/>
        <v>123.72194210526315</v>
      </c>
    </row>
    <row r="26" spans="1:7" s="179" customFormat="1" ht="30" x14ac:dyDescent="0.25">
      <c r="A26" s="5" t="s">
        <v>414</v>
      </c>
      <c r="B26" s="168" t="s">
        <v>413</v>
      </c>
      <c r="C26" s="21">
        <v>950000</v>
      </c>
      <c r="D26" s="21"/>
      <c r="E26" s="21">
        <f t="shared" si="3"/>
        <v>950000</v>
      </c>
      <c r="F26" s="21">
        <v>1175361.6299999999</v>
      </c>
      <c r="G26" s="82">
        <f t="shared" si="0"/>
        <v>123.72227684210526</v>
      </c>
    </row>
    <row r="27" spans="1:7" s="179" customFormat="1" ht="45" x14ac:dyDescent="0.25">
      <c r="A27" s="5" t="s">
        <v>747</v>
      </c>
      <c r="B27" s="168" t="s">
        <v>415</v>
      </c>
      <c r="C27" s="21"/>
      <c r="D27" s="21"/>
      <c r="E27" s="21">
        <f t="shared" si="3"/>
        <v>0</v>
      </c>
      <c r="F27" s="21">
        <v>-3.18</v>
      </c>
      <c r="G27" s="82"/>
    </row>
    <row r="28" spans="1:7" s="179" customFormat="1" x14ac:dyDescent="0.25">
      <c r="A28" s="5" t="s">
        <v>416</v>
      </c>
      <c r="B28" s="168" t="s">
        <v>417</v>
      </c>
      <c r="C28" s="21">
        <f>C29</f>
        <v>66000</v>
      </c>
      <c r="D28" s="21">
        <f t="shared" ref="D28:F28" si="9">D29</f>
        <v>0</v>
      </c>
      <c r="E28" s="21">
        <f t="shared" si="9"/>
        <v>66000</v>
      </c>
      <c r="F28" s="21">
        <f t="shared" si="9"/>
        <v>123754.89</v>
      </c>
      <c r="G28" s="82">
        <f t="shared" si="0"/>
        <v>187.50740909090908</v>
      </c>
    </row>
    <row r="29" spans="1:7" s="179" customFormat="1" x14ac:dyDescent="0.25">
      <c r="A29" s="5" t="s">
        <v>418</v>
      </c>
      <c r="B29" s="168" t="s">
        <v>417</v>
      </c>
      <c r="C29" s="21">
        <v>66000</v>
      </c>
      <c r="D29" s="21"/>
      <c r="E29" s="21">
        <f t="shared" si="3"/>
        <v>66000</v>
      </c>
      <c r="F29" s="21">
        <v>123754.89</v>
      </c>
      <c r="G29" s="82">
        <f t="shared" si="0"/>
        <v>187.50740909090908</v>
      </c>
    </row>
    <row r="30" spans="1:7" s="179" customFormat="1" ht="30" x14ac:dyDescent="0.25">
      <c r="A30" s="5" t="s">
        <v>419</v>
      </c>
      <c r="B30" s="168" t="s">
        <v>420</v>
      </c>
      <c r="C30" s="21">
        <f t="shared" ref="C30:F30" si="10">C31</f>
        <v>3225000</v>
      </c>
      <c r="D30" s="21">
        <f t="shared" si="10"/>
        <v>0</v>
      </c>
      <c r="E30" s="21">
        <f t="shared" si="10"/>
        <v>3225000</v>
      </c>
      <c r="F30" s="21">
        <f t="shared" si="10"/>
        <v>1877034.39</v>
      </c>
      <c r="G30" s="82">
        <f t="shared" si="0"/>
        <v>58.202616744186045</v>
      </c>
    </row>
    <row r="31" spans="1:7" s="179" customFormat="1" ht="46.5" customHeight="1" x14ac:dyDescent="0.25">
      <c r="A31" s="5" t="s">
        <v>421</v>
      </c>
      <c r="B31" s="168" t="s">
        <v>422</v>
      </c>
      <c r="C31" s="21">
        <v>3225000</v>
      </c>
      <c r="D31" s="21"/>
      <c r="E31" s="21">
        <f t="shared" si="3"/>
        <v>3225000</v>
      </c>
      <c r="F31" s="21">
        <v>1877034.39</v>
      </c>
      <c r="G31" s="82">
        <f t="shared" si="0"/>
        <v>58.202616744186045</v>
      </c>
    </row>
    <row r="32" spans="1:7" s="179" customFormat="1" x14ac:dyDescent="0.25">
      <c r="A32" s="5" t="s">
        <v>423</v>
      </c>
      <c r="B32" s="168" t="s">
        <v>748</v>
      </c>
      <c r="C32" s="21">
        <f>C33</f>
        <v>1200000</v>
      </c>
      <c r="D32" s="21">
        <f t="shared" ref="D32:F32" si="11">D33</f>
        <v>0</v>
      </c>
      <c r="E32" s="21">
        <f t="shared" si="11"/>
        <v>1200000</v>
      </c>
      <c r="F32" s="21">
        <f t="shared" si="11"/>
        <v>799177.39</v>
      </c>
      <c r="G32" s="82">
        <f t="shared" si="0"/>
        <v>66.598115833333338</v>
      </c>
    </row>
    <row r="33" spans="1:7" s="179" customFormat="1" ht="45" x14ac:dyDescent="0.25">
      <c r="A33" s="5" t="s">
        <v>424</v>
      </c>
      <c r="B33" s="168" t="s">
        <v>425</v>
      </c>
      <c r="C33" s="21">
        <f t="shared" ref="C33:F33" si="12">C34</f>
        <v>1200000</v>
      </c>
      <c r="D33" s="21">
        <f t="shared" si="12"/>
        <v>0</v>
      </c>
      <c r="E33" s="21">
        <f t="shared" si="12"/>
        <v>1200000</v>
      </c>
      <c r="F33" s="21">
        <f t="shared" si="12"/>
        <v>799177.39</v>
      </c>
      <c r="G33" s="82">
        <f t="shared" si="0"/>
        <v>66.598115833333338</v>
      </c>
    </row>
    <row r="34" spans="1:7" s="179" customFormat="1" ht="60" x14ac:dyDescent="0.25">
      <c r="A34" s="5" t="s">
        <v>426</v>
      </c>
      <c r="B34" s="168" t="s">
        <v>427</v>
      </c>
      <c r="C34" s="21">
        <v>1200000</v>
      </c>
      <c r="D34" s="21"/>
      <c r="E34" s="21">
        <f t="shared" si="3"/>
        <v>1200000</v>
      </c>
      <c r="F34" s="21">
        <v>799177.39</v>
      </c>
      <c r="G34" s="82">
        <f t="shared" si="0"/>
        <v>66.598115833333338</v>
      </c>
    </row>
    <row r="35" spans="1:7" s="179" customFormat="1" ht="60" x14ac:dyDescent="0.25">
      <c r="A35" s="5" t="s">
        <v>428</v>
      </c>
      <c r="B35" s="168" t="s">
        <v>429</v>
      </c>
      <c r="C35" s="7">
        <f>C36+C42+C45</f>
        <v>1472700</v>
      </c>
      <c r="D35" s="7">
        <f t="shared" ref="D35:F35" si="13">D36+D42+D45</f>
        <v>0</v>
      </c>
      <c r="E35" s="7">
        <f t="shared" si="13"/>
        <v>1472700</v>
      </c>
      <c r="F35" s="7">
        <f t="shared" si="13"/>
        <v>718843.79999999993</v>
      </c>
      <c r="G35" s="82">
        <f t="shared" si="0"/>
        <v>48.811285394173957</v>
      </c>
    </row>
    <row r="36" spans="1:7" s="179" customFormat="1" ht="105" x14ac:dyDescent="0.25">
      <c r="A36" s="5" t="s">
        <v>430</v>
      </c>
      <c r="B36" s="62" t="s">
        <v>431</v>
      </c>
      <c r="C36" s="7">
        <f>C37+C40</f>
        <v>1352000</v>
      </c>
      <c r="D36" s="7">
        <f t="shared" ref="D36:F36" si="14">D37+D40</f>
        <v>0</v>
      </c>
      <c r="E36" s="7">
        <f t="shared" si="14"/>
        <v>1352000</v>
      </c>
      <c r="F36" s="7">
        <f t="shared" si="14"/>
        <v>706487.48</v>
      </c>
      <c r="G36" s="82">
        <f t="shared" si="0"/>
        <v>52.25499112426035</v>
      </c>
    </row>
    <row r="37" spans="1:7" s="179" customFormat="1" ht="90" x14ac:dyDescent="0.25">
      <c r="A37" s="5" t="s">
        <v>432</v>
      </c>
      <c r="B37" s="168" t="s">
        <v>433</v>
      </c>
      <c r="C37" s="21">
        <f>C38+C39</f>
        <v>1097000</v>
      </c>
      <c r="D37" s="21">
        <f t="shared" ref="D37:F37" si="15">D38+D39</f>
        <v>0</v>
      </c>
      <c r="E37" s="21">
        <f t="shared" si="15"/>
        <v>1097000</v>
      </c>
      <c r="F37" s="21">
        <f t="shared" si="15"/>
        <v>516102.25</v>
      </c>
      <c r="G37" s="82">
        <f t="shared" si="0"/>
        <v>47.046695533272562</v>
      </c>
    </row>
    <row r="38" spans="1:7" s="179" customFormat="1" ht="120" x14ac:dyDescent="0.25">
      <c r="A38" s="5" t="s">
        <v>434</v>
      </c>
      <c r="B38" s="62" t="s">
        <v>435</v>
      </c>
      <c r="C38" s="21">
        <v>630400</v>
      </c>
      <c r="D38" s="21"/>
      <c r="E38" s="21">
        <f t="shared" si="3"/>
        <v>630400</v>
      </c>
      <c r="F38" s="21">
        <v>261117.02</v>
      </c>
      <c r="G38" s="82">
        <f t="shared" si="0"/>
        <v>41.42084708121827</v>
      </c>
    </row>
    <row r="39" spans="1:7" s="179" customFormat="1" ht="105" x14ac:dyDescent="0.25">
      <c r="A39" s="5" t="s">
        <v>436</v>
      </c>
      <c r="B39" s="62" t="s">
        <v>437</v>
      </c>
      <c r="C39" s="21">
        <v>466600</v>
      </c>
      <c r="D39" s="21"/>
      <c r="E39" s="21">
        <f t="shared" si="3"/>
        <v>466600</v>
      </c>
      <c r="F39" s="21">
        <v>254985.23</v>
      </c>
      <c r="G39" s="82">
        <f t="shared" si="0"/>
        <v>54.647498928418351</v>
      </c>
    </row>
    <row r="40" spans="1:7" s="179" customFormat="1" ht="105" x14ac:dyDescent="0.25">
      <c r="A40" s="5" t="s">
        <v>438</v>
      </c>
      <c r="B40" s="62" t="s">
        <v>439</v>
      </c>
      <c r="C40" s="7">
        <f>C41</f>
        <v>255000</v>
      </c>
      <c r="D40" s="7">
        <f t="shared" ref="D40:F40" si="16">D41</f>
        <v>0</v>
      </c>
      <c r="E40" s="7">
        <f t="shared" si="16"/>
        <v>255000</v>
      </c>
      <c r="F40" s="7">
        <f t="shared" si="16"/>
        <v>190385.23</v>
      </c>
      <c r="G40" s="82">
        <f t="shared" si="0"/>
        <v>74.660874509803918</v>
      </c>
    </row>
    <row r="41" spans="1:7" s="179" customFormat="1" ht="75" customHeight="1" x14ac:dyDescent="0.25">
      <c r="A41" s="5" t="s">
        <v>440</v>
      </c>
      <c r="B41" s="168" t="s">
        <v>441</v>
      </c>
      <c r="C41" s="21">
        <v>255000</v>
      </c>
      <c r="D41" s="21"/>
      <c r="E41" s="21">
        <f t="shared" si="3"/>
        <v>255000</v>
      </c>
      <c r="F41" s="21">
        <v>190385.23</v>
      </c>
      <c r="G41" s="82">
        <f t="shared" si="0"/>
        <v>74.660874509803918</v>
      </c>
    </row>
    <row r="42" spans="1:7" s="179" customFormat="1" ht="30" hidden="1" x14ac:dyDescent="0.25">
      <c r="A42" s="5" t="s">
        <v>442</v>
      </c>
      <c r="B42" s="168" t="s">
        <v>443</v>
      </c>
      <c r="C42" s="21">
        <f>C43</f>
        <v>0</v>
      </c>
      <c r="D42" s="21"/>
      <c r="E42" s="21">
        <f t="shared" si="3"/>
        <v>0</v>
      </c>
      <c r="F42" s="21"/>
      <c r="G42" s="82" t="e">
        <f t="shared" si="0"/>
        <v>#DIV/0!</v>
      </c>
    </row>
    <row r="43" spans="1:7" s="179" customFormat="1" ht="60" hidden="1" x14ac:dyDescent="0.25">
      <c r="A43" s="5" t="s">
        <v>444</v>
      </c>
      <c r="B43" s="168" t="s">
        <v>445</v>
      </c>
      <c r="C43" s="21">
        <f t="shared" ref="C43" si="17">C44</f>
        <v>0</v>
      </c>
      <c r="D43" s="21"/>
      <c r="E43" s="21">
        <f t="shared" si="3"/>
        <v>0</v>
      </c>
      <c r="F43" s="21"/>
      <c r="G43" s="82" t="e">
        <f t="shared" si="0"/>
        <v>#DIV/0!</v>
      </c>
    </row>
    <row r="44" spans="1:7" s="179" customFormat="1" ht="75" hidden="1" x14ac:dyDescent="0.25">
      <c r="A44" s="5" t="s">
        <v>446</v>
      </c>
      <c r="B44" s="168" t="s">
        <v>447</v>
      </c>
      <c r="C44" s="21"/>
      <c r="D44" s="21"/>
      <c r="E44" s="21">
        <f t="shared" si="3"/>
        <v>0</v>
      </c>
      <c r="F44" s="21"/>
      <c r="G44" s="82" t="e">
        <f t="shared" si="0"/>
        <v>#DIV/0!</v>
      </c>
    </row>
    <row r="45" spans="1:7" s="179" customFormat="1" ht="105" x14ac:dyDescent="0.25">
      <c r="A45" s="5" t="s">
        <v>448</v>
      </c>
      <c r="B45" s="168" t="s">
        <v>449</v>
      </c>
      <c r="C45" s="21">
        <f t="shared" ref="C45:F46" si="18">C46</f>
        <v>120700</v>
      </c>
      <c r="D45" s="21">
        <f t="shared" si="18"/>
        <v>0</v>
      </c>
      <c r="E45" s="21">
        <f t="shared" si="18"/>
        <v>120700</v>
      </c>
      <c r="F45" s="21">
        <f t="shared" si="18"/>
        <v>12356.32</v>
      </c>
      <c r="G45" s="82">
        <f t="shared" si="0"/>
        <v>10.23721623860812</v>
      </c>
    </row>
    <row r="46" spans="1:7" s="179" customFormat="1" ht="90.75" customHeight="1" x14ac:dyDescent="0.25">
      <c r="A46" s="5" t="s">
        <v>450</v>
      </c>
      <c r="B46" s="168" t="s">
        <v>451</v>
      </c>
      <c r="C46" s="21">
        <f t="shared" si="18"/>
        <v>120700</v>
      </c>
      <c r="D46" s="21">
        <f t="shared" si="18"/>
        <v>0</v>
      </c>
      <c r="E46" s="21">
        <f t="shared" si="18"/>
        <v>120700</v>
      </c>
      <c r="F46" s="21">
        <f>F47</f>
        <v>12356.32</v>
      </c>
      <c r="G46" s="82">
        <f t="shared" si="0"/>
        <v>10.23721623860812</v>
      </c>
    </row>
    <row r="47" spans="1:7" s="179" customFormat="1" ht="92.25" customHeight="1" x14ac:dyDescent="0.25">
      <c r="A47" s="5" t="s">
        <v>452</v>
      </c>
      <c r="B47" s="168" t="s">
        <v>453</v>
      </c>
      <c r="C47" s="21">
        <v>120700</v>
      </c>
      <c r="D47" s="21"/>
      <c r="E47" s="21">
        <f t="shared" si="3"/>
        <v>120700</v>
      </c>
      <c r="F47" s="21">
        <v>12356.32</v>
      </c>
      <c r="G47" s="82">
        <f t="shared" si="0"/>
        <v>10.23721623860812</v>
      </c>
    </row>
    <row r="48" spans="1:7" s="179" customFormat="1" ht="30" x14ac:dyDescent="0.25">
      <c r="A48" s="5" t="s">
        <v>454</v>
      </c>
      <c r="B48" s="168" t="s">
        <v>455</v>
      </c>
      <c r="C48" s="21">
        <f t="shared" ref="C48:F48" si="19">C49</f>
        <v>4300</v>
      </c>
      <c r="D48" s="21">
        <f t="shared" si="19"/>
        <v>0</v>
      </c>
      <c r="E48" s="21">
        <f t="shared" si="19"/>
        <v>4300</v>
      </c>
      <c r="F48" s="21">
        <f t="shared" si="19"/>
        <v>30772.809999999998</v>
      </c>
      <c r="G48" s="82">
        <f t="shared" si="0"/>
        <v>715.64674418604648</v>
      </c>
    </row>
    <row r="49" spans="1:7" s="179" customFormat="1" ht="30" x14ac:dyDescent="0.25">
      <c r="A49" s="5" t="s">
        <v>456</v>
      </c>
      <c r="B49" s="168" t="s">
        <v>457</v>
      </c>
      <c r="C49" s="21">
        <f>C50+C51+C52</f>
        <v>4300</v>
      </c>
      <c r="D49" s="21">
        <f t="shared" ref="D49" si="20">D50+D51+D52</f>
        <v>0</v>
      </c>
      <c r="E49" s="21">
        <f>E50+E51+E52+E53</f>
        <v>4300</v>
      </c>
      <c r="F49" s="21">
        <f>F50+F51+F52+F53</f>
        <v>30772.809999999998</v>
      </c>
      <c r="G49" s="82">
        <f t="shared" si="0"/>
        <v>715.64674418604648</v>
      </c>
    </row>
    <row r="50" spans="1:7" s="179" customFormat="1" ht="30" x14ac:dyDescent="0.25">
      <c r="A50" s="5" t="s">
        <v>458</v>
      </c>
      <c r="B50" s="168" t="s">
        <v>459</v>
      </c>
      <c r="C50" s="21">
        <v>1200</v>
      </c>
      <c r="D50" s="21"/>
      <c r="E50" s="21">
        <f t="shared" si="3"/>
        <v>1200</v>
      </c>
      <c r="F50" s="21">
        <v>1071.58</v>
      </c>
      <c r="G50" s="82">
        <f t="shared" si="0"/>
        <v>89.298333333333318</v>
      </c>
    </row>
    <row r="51" spans="1:7" s="179" customFormat="1" ht="30" hidden="1" x14ac:dyDescent="0.25">
      <c r="A51" s="5" t="s">
        <v>460</v>
      </c>
      <c r="B51" s="168" t="s">
        <v>749</v>
      </c>
      <c r="C51" s="21">
        <v>0</v>
      </c>
      <c r="D51" s="21"/>
      <c r="E51" s="21">
        <f t="shared" si="3"/>
        <v>0</v>
      </c>
      <c r="F51" s="21">
        <v>0</v>
      </c>
      <c r="G51" s="82" t="e">
        <f t="shared" si="0"/>
        <v>#DIV/0!</v>
      </c>
    </row>
    <row r="52" spans="1:7" s="179" customFormat="1" x14ac:dyDescent="0.25">
      <c r="A52" s="5" t="s">
        <v>461</v>
      </c>
      <c r="B52" s="168" t="s">
        <v>462</v>
      </c>
      <c r="C52" s="21">
        <v>3100</v>
      </c>
      <c r="D52" s="21"/>
      <c r="E52" s="21">
        <f t="shared" si="3"/>
        <v>3100</v>
      </c>
      <c r="F52" s="21">
        <v>29701.23</v>
      </c>
      <c r="G52" s="82">
        <f t="shared" si="0"/>
        <v>958.10419354838712</v>
      </c>
    </row>
    <row r="53" spans="1:7" s="179" customFormat="1" ht="60" x14ac:dyDescent="0.25">
      <c r="A53" s="5" t="s">
        <v>750</v>
      </c>
      <c r="B53" s="168" t="s">
        <v>751</v>
      </c>
      <c r="C53" s="21"/>
      <c r="D53" s="21"/>
      <c r="E53" s="21">
        <f t="shared" si="3"/>
        <v>0</v>
      </c>
      <c r="F53" s="21">
        <v>0</v>
      </c>
      <c r="G53" s="82"/>
    </row>
    <row r="54" spans="1:7" s="179" customFormat="1" ht="45" x14ac:dyDescent="0.25">
      <c r="A54" s="5" t="s">
        <v>463</v>
      </c>
      <c r="B54" s="168" t="s">
        <v>752</v>
      </c>
      <c r="C54" s="7">
        <f t="shared" ref="C54:F54" si="21">C55</f>
        <v>318700</v>
      </c>
      <c r="D54" s="7">
        <f t="shared" si="21"/>
        <v>0</v>
      </c>
      <c r="E54" s="7">
        <f t="shared" si="21"/>
        <v>318700</v>
      </c>
      <c r="F54" s="7">
        <f t="shared" si="21"/>
        <v>154651.64000000001</v>
      </c>
      <c r="G54" s="82">
        <f t="shared" si="0"/>
        <v>48.525773454659557</v>
      </c>
    </row>
    <row r="55" spans="1:7" s="179" customFormat="1" x14ac:dyDescent="0.25">
      <c r="A55" s="5" t="s">
        <v>464</v>
      </c>
      <c r="B55" s="169" t="s">
        <v>465</v>
      </c>
      <c r="C55" s="7">
        <f t="shared" ref="C55:F55" si="22">C57</f>
        <v>318700</v>
      </c>
      <c r="D55" s="7">
        <f t="shared" si="22"/>
        <v>0</v>
      </c>
      <c r="E55" s="7">
        <f t="shared" si="22"/>
        <v>318700</v>
      </c>
      <c r="F55" s="7">
        <f t="shared" si="22"/>
        <v>154651.64000000001</v>
      </c>
      <c r="G55" s="82">
        <f t="shared" si="0"/>
        <v>48.525773454659557</v>
      </c>
    </row>
    <row r="56" spans="1:7" s="179" customFormat="1" ht="30" x14ac:dyDescent="0.25">
      <c r="A56" s="5" t="s">
        <v>753</v>
      </c>
      <c r="B56" s="168" t="s">
        <v>466</v>
      </c>
      <c r="C56" s="7">
        <f>C57</f>
        <v>318700</v>
      </c>
      <c r="D56" s="7">
        <f t="shared" ref="D56:F56" si="23">D57</f>
        <v>0</v>
      </c>
      <c r="E56" s="7">
        <f t="shared" si="23"/>
        <v>318700</v>
      </c>
      <c r="F56" s="7">
        <f t="shared" si="23"/>
        <v>154651.64000000001</v>
      </c>
      <c r="G56" s="82">
        <f t="shared" si="0"/>
        <v>48.525773454659557</v>
      </c>
    </row>
    <row r="57" spans="1:7" s="179" customFormat="1" ht="30" x14ac:dyDescent="0.25">
      <c r="A57" s="5" t="s">
        <v>754</v>
      </c>
      <c r="B57" s="168" t="s">
        <v>467</v>
      </c>
      <c r="C57" s="7">
        <v>318700</v>
      </c>
      <c r="D57" s="7"/>
      <c r="E57" s="21">
        <f t="shared" si="3"/>
        <v>318700</v>
      </c>
      <c r="F57" s="7">
        <v>154651.64000000001</v>
      </c>
      <c r="G57" s="82">
        <f t="shared" si="0"/>
        <v>48.525773454659557</v>
      </c>
    </row>
    <row r="58" spans="1:7" s="179" customFormat="1" ht="30" x14ac:dyDescent="0.25">
      <c r="A58" s="5" t="s">
        <v>468</v>
      </c>
      <c r="B58" s="168" t="s">
        <v>469</v>
      </c>
      <c r="C58" s="7">
        <f>C62</f>
        <v>100000</v>
      </c>
      <c r="D58" s="7">
        <f t="shared" ref="D58" si="24">D62</f>
        <v>0</v>
      </c>
      <c r="E58" s="7">
        <f>E62+E59</f>
        <v>100000</v>
      </c>
      <c r="F58" s="7">
        <f>F62+F59</f>
        <v>704404.51</v>
      </c>
      <c r="G58" s="82">
        <f t="shared" si="0"/>
        <v>704.40450999999996</v>
      </c>
    </row>
    <row r="59" spans="1:7" s="179" customFormat="1" ht="105" x14ac:dyDescent="0.25">
      <c r="A59" s="5" t="s">
        <v>755</v>
      </c>
      <c r="B59" s="180" t="s">
        <v>756</v>
      </c>
      <c r="C59" s="7"/>
      <c r="D59" s="7"/>
      <c r="E59" s="7">
        <f>E60</f>
        <v>0</v>
      </c>
      <c r="F59" s="7">
        <f>F60</f>
        <v>47888</v>
      </c>
      <c r="G59" s="82"/>
    </row>
    <row r="60" spans="1:7" s="179" customFormat="1" ht="120" x14ac:dyDescent="0.25">
      <c r="A60" s="5" t="s">
        <v>757</v>
      </c>
      <c r="B60" s="180" t="s">
        <v>758</v>
      </c>
      <c r="C60" s="7"/>
      <c r="D60" s="7"/>
      <c r="E60" s="7">
        <f>E61</f>
        <v>0</v>
      </c>
      <c r="F60" s="7">
        <f>F61</f>
        <v>47888</v>
      </c>
      <c r="G60" s="82"/>
    </row>
    <row r="61" spans="1:7" s="179" customFormat="1" ht="120" x14ac:dyDescent="0.25">
      <c r="A61" s="5" t="s">
        <v>759</v>
      </c>
      <c r="B61" s="180" t="s">
        <v>760</v>
      </c>
      <c r="C61" s="7"/>
      <c r="D61" s="7"/>
      <c r="E61" s="7"/>
      <c r="F61" s="7">
        <v>47888</v>
      </c>
      <c r="G61" s="82"/>
    </row>
    <row r="62" spans="1:7" s="179" customFormat="1" ht="45" x14ac:dyDescent="0.25">
      <c r="A62" s="5" t="s">
        <v>470</v>
      </c>
      <c r="B62" s="168" t="s">
        <v>471</v>
      </c>
      <c r="C62" s="21">
        <f t="shared" ref="C62:F62" si="25">C63</f>
        <v>100000</v>
      </c>
      <c r="D62" s="21">
        <f t="shared" si="25"/>
        <v>0</v>
      </c>
      <c r="E62" s="21">
        <f t="shared" si="25"/>
        <v>100000</v>
      </c>
      <c r="F62" s="21">
        <f t="shared" si="25"/>
        <v>656516.51</v>
      </c>
      <c r="G62" s="82">
        <f t="shared" si="0"/>
        <v>656.51650999999993</v>
      </c>
    </row>
    <row r="63" spans="1:7" s="179" customFormat="1" ht="45" x14ac:dyDescent="0.25">
      <c r="A63" s="5" t="s">
        <v>472</v>
      </c>
      <c r="B63" s="168" t="s">
        <v>473</v>
      </c>
      <c r="C63" s="21">
        <f>C64+C65</f>
        <v>100000</v>
      </c>
      <c r="D63" s="21">
        <f t="shared" ref="D63:F63" si="26">D64+D65</f>
        <v>0</v>
      </c>
      <c r="E63" s="21">
        <f t="shared" si="26"/>
        <v>100000</v>
      </c>
      <c r="F63" s="21">
        <f t="shared" si="26"/>
        <v>656516.51</v>
      </c>
      <c r="G63" s="82">
        <f t="shared" si="0"/>
        <v>656.51650999999993</v>
      </c>
    </row>
    <row r="64" spans="1:7" s="179" customFormat="1" ht="75" x14ac:dyDescent="0.25">
      <c r="A64" s="5" t="s">
        <v>474</v>
      </c>
      <c r="B64" s="168" t="s">
        <v>475</v>
      </c>
      <c r="C64" s="21">
        <v>50000</v>
      </c>
      <c r="D64" s="21"/>
      <c r="E64" s="21">
        <f t="shared" si="3"/>
        <v>50000</v>
      </c>
      <c r="F64" s="21">
        <v>202886.34</v>
      </c>
      <c r="G64" s="82">
        <f t="shared" si="0"/>
        <v>405.77268000000004</v>
      </c>
    </row>
    <row r="65" spans="1:7" s="179" customFormat="1" ht="60" x14ac:dyDescent="0.25">
      <c r="A65" s="5" t="s">
        <v>476</v>
      </c>
      <c r="B65" s="168" t="s">
        <v>477</v>
      </c>
      <c r="C65" s="21">
        <v>50000</v>
      </c>
      <c r="D65" s="21"/>
      <c r="E65" s="21">
        <f t="shared" si="3"/>
        <v>50000</v>
      </c>
      <c r="F65" s="21">
        <v>453630.17</v>
      </c>
      <c r="G65" s="82">
        <f t="shared" si="0"/>
        <v>907.26034000000004</v>
      </c>
    </row>
    <row r="66" spans="1:7" s="179" customFormat="1" ht="30" x14ac:dyDescent="0.25">
      <c r="A66" s="5" t="s">
        <v>478</v>
      </c>
      <c r="B66" s="168" t="s">
        <v>479</v>
      </c>
      <c r="C66" s="21">
        <f>C67</f>
        <v>370000</v>
      </c>
      <c r="D66" s="21">
        <f t="shared" ref="D66:F66" si="27">D67</f>
        <v>0</v>
      </c>
      <c r="E66" s="21">
        <f t="shared" si="27"/>
        <v>370000</v>
      </c>
      <c r="F66" s="21">
        <f t="shared" si="27"/>
        <v>890234.04</v>
      </c>
      <c r="G66" s="82">
        <f t="shared" si="0"/>
        <v>240.6037945945946</v>
      </c>
    </row>
    <row r="67" spans="1:7" s="179" customFormat="1" ht="47.25" customHeight="1" x14ac:dyDescent="0.25">
      <c r="A67" s="181" t="s">
        <v>567</v>
      </c>
      <c r="B67" s="182" t="s">
        <v>568</v>
      </c>
      <c r="C67" s="21">
        <f>C68+C70+C72+C74+C77+C85+C91+C92+C79+C83+C81+C87+C88</f>
        <v>370000</v>
      </c>
      <c r="D67" s="21">
        <f>D68+D70+D72+D74+D77+D85+D89+D91+D92+D79+D83</f>
        <v>0</v>
      </c>
      <c r="E67" s="21">
        <f>C67+D67</f>
        <v>370000</v>
      </c>
      <c r="F67" s="21">
        <f>F68+F70+F72+F74+F77+F85+F91+F92+F79+F83+F87+F81+F88</f>
        <v>890234.04</v>
      </c>
      <c r="G67" s="82">
        <f t="shared" si="0"/>
        <v>240.6037945945946</v>
      </c>
    </row>
    <row r="68" spans="1:7" s="179" customFormat="1" ht="75.75" customHeight="1" x14ac:dyDescent="0.25">
      <c r="A68" s="183" t="s">
        <v>569</v>
      </c>
      <c r="B68" s="182" t="s">
        <v>570</v>
      </c>
      <c r="C68" s="21">
        <f>C69</f>
        <v>11000</v>
      </c>
      <c r="D68" s="21"/>
      <c r="E68" s="21">
        <f t="shared" ref="E68:E92" si="28">C68+D68</f>
        <v>11000</v>
      </c>
      <c r="F68" s="21">
        <f>F69</f>
        <v>12937.15</v>
      </c>
      <c r="G68" s="82">
        <f t="shared" si="0"/>
        <v>117.61045454545453</v>
      </c>
    </row>
    <row r="69" spans="1:7" s="179" customFormat="1" ht="105" x14ac:dyDescent="0.25">
      <c r="A69" s="184" t="s">
        <v>761</v>
      </c>
      <c r="B69" s="161" t="s">
        <v>480</v>
      </c>
      <c r="C69" s="21">
        <v>11000</v>
      </c>
      <c r="D69" s="21"/>
      <c r="E69" s="21">
        <f t="shared" si="28"/>
        <v>11000</v>
      </c>
      <c r="F69" s="21">
        <v>12937.15</v>
      </c>
      <c r="G69" s="82">
        <f t="shared" si="0"/>
        <v>117.61045454545453</v>
      </c>
    </row>
    <row r="70" spans="1:7" s="179" customFormat="1" ht="105.75" customHeight="1" x14ac:dyDescent="0.25">
      <c r="A70" s="183" t="s">
        <v>571</v>
      </c>
      <c r="B70" s="182" t="s">
        <v>572</v>
      </c>
      <c r="C70" s="7">
        <f>C71</f>
        <v>148000</v>
      </c>
      <c r="D70" s="7"/>
      <c r="E70" s="21">
        <f t="shared" si="28"/>
        <v>148000</v>
      </c>
      <c r="F70" s="7">
        <f>F71</f>
        <v>95904.81</v>
      </c>
      <c r="G70" s="82">
        <f t="shared" si="0"/>
        <v>64.8005472972973</v>
      </c>
    </row>
    <row r="71" spans="1:7" s="179" customFormat="1" ht="135" x14ac:dyDescent="0.25">
      <c r="A71" s="185" t="s">
        <v>481</v>
      </c>
      <c r="B71" s="160" t="s">
        <v>482</v>
      </c>
      <c r="C71" s="21">
        <v>148000</v>
      </c>
      <c r="D71" s="21">
        <f t="shared" ref="D71" si="29">D72</f>
        <v>0</v>
      </c>
      <c r="E71" s="21">
        <f t="shared" si="28"/>
        <v>148000</v>
      </c>
      <c r="F71" s="21">
        <v>95904.81</v>
      </c>
      <c r="G71" s="82">
        <f t="shared" si="0"/>
        <v>64.8005472972973</v>
      </c>
    </row>
    <row r="72" spans="1:7" ht="73.5" customHeight="1" x14ac:dyDescent="0.25">
      <c r="A72" s="183" t="s">
        <v>573</v>
      </c>
      <c r="B72" s="182" t="s">
        <v>574</v>
      </c>
      <c r="C72" s="21">
        <f>C73</f>
        <v>69600</v>
      </c>
      <c r="D72" s="21"/>
      <c r="E72" s="21">
        <f t="shared" si="28"/>
        <v>69600</v>
      </c>
      <c r="F72" s="21">
        <f>F73</f>
        <v>36051.769999999997</v>
      </c>
      <c r="G72" s="82">
        <f t="shared" si="0"/>
        <v>51.798520114942527</v>
      </c>
    </row>
    <row r="73" spans="1:7" ht="105" x14ac:dyDescent="0.25">
      <c r="A73" s="185" t="s">
        <v>762</v>
      </c>
      <c r="B73" s="160" t="s">
        <v>483</v>
      </c>
      <c r="C73" s="21">
        <v>69600</v>
      </c>
      <c r="D73" s="21"/>
      <c r="E73" s="21">
        <f t="shared" si="28"/>
        <v>69600</v>
      </c>
      <c r="F73" s="21">
        <v>36051.769999999997</v>
      </c>
      <c r="G73" s="82">
        <f t="shared" si="0"/>
        <v>51.798520114942527</v>
      </c>
    </row>
    <row r="74" spans="1:7" ht="75" customHeight="1" x14ac:dyDescent="0.25">
      <c r="A74" s="181" t="s">
        <v>575</v>
      </c>
      <c r="B74" s="182" t="s">
        <v>576</v>
      </c>
      <c r="C74" s="21">
        <f>C75+C76</f>
        <v>8000</v>
      </c>
      <c r="D74" s="21"/>
      <c r="E74" s="21">
        <f t="shared" si="28"/>
        <v>8000</v>
      </c>
      <c r="F74" s="21">
        <f>F75+F76</f>
        <v>24000</v>
      </c>
      <c r="G74" s="82">
        <f t="shared" si="0"/>
        <v>300</v>
      </c>
    </row>
    <row r="75" spans="1:7" ht="105.75" customHeight="1" x14ac:dyDescent="0.25">
      <c r="A75" s="185" t="s">
        <v>763</v>
      </c>
      <c r="B75" s="160" t="s">
        <v>484</v>
      </c>
      <c r="C75" s="21">
        <v>8000</v>
      </c>
      <c r="D75" s="21"/>
      <c r="E75" s="21">
        <f t="shared" si="28"/>
        <v>8000</v>
      </c>
      <c r="F75" s="21">
        <v>2000</v>
      </c>
      <c r="G75" s="82">
        <f t="shared" si="0"/>
        <v>25</v>
      </c>
    </row>
    <row r="76" spans="1:7" ht="120" x14ac:dyDescent="0.25">
      <c r="A76" s="185" t="s">
        <v>719</v>
      </c>
      <c r="B76" s="160" t="s">
        <v>720</v>
      </c>
      <c r="C76" s="21"/>
      <c r="D76" s="21"/>
      <c r="E76" s="21">
        <f t="shared" si="28"/>
        <v>0</v>
      </c>
      <c r="F76" s="21">
        <v>22000</v>
      </c>
      <c r="G76" s="82"/>
    </row>
    <row r="77" spans="1:7" ht="135" x14ac:dyDescent="0.25">
      <c r="A77" s="185" t="s">
        <v>649</v>
      </c>
      <c r="B77" s="168" t="s">
        <v>764</v>
      </c>
      <c r="C77" s="21">
        <f>C78</f>
        <v>3000</v>
      </c>
      <c r="D77" s="21"/>
      <c r="E77" s="21">
        <f t="shared" si="28"/>
        <v>3000</v>
      </c>
      <c r="F77" s="21">
        <f>F78</f>
        <v>14500</v>
      </c>
      <c r="G77" s="82">
        <f t="shared" si="0"/>
        <v>483.33333333333331</v>
      </c>
    </row>
    <row r="78" spans="1:7" ht="120" x14ac:dyDescent="0.25">
      <c r="A78" s="185" t="s">
        <v>765</v>
      </c>
      <c r="B78" s="168" t="s">
        <v>766</v>
      </c>
      <c r="C78" s="21">
        <v>3000</v>
      </c>
      <c r="D78" s="21"/>
      <c r="E78" s="21">
        <f t="shared" si="28"/>
        <v>3000</v>
      </c>
      <c r="F78" s="21">
        <v>14500</v>
      </c>
      <c r="G78" s="82">
        <f t="shared" si="0"/>
        <v>483.33333333333331</v>
      </c>
    </row>
    <row r="79" spans="1:7" ht="135" x14ac:dyDescent="0.25">
      <c r="A79" s="185" t="s">
        <v>767</v>
      </c>
      <c r="B79" s="168" t="s">
        <v>721</v>
      </c>
      <c r="C79" s="21">
        <f>C80</f>
        <v>3000</v>
      </c>
      <c r="D79" s="21"/>
      <c r="E79" s="21">
        <f t="shared" si="28"/>
        <v>3000</v>
      </c>
      <c r="F79" s="21">
        <f>F80</f>
        <v>1500</v>
      </c>
      <c r="G79" s="82">
        <f t="shared" si="0"/>
        <v>50</v>
      </c>
    </row>
    <row r="80" spans="1:7" ht="120" x14ac:dyDescent="0.25">
      <c r="A80" s="185" t="s">
        <v>650</v>
      </c>
      <c r="B80" s="168" t="s">
        <v>722</v>
      </c>
      <c r="C80" s="21">
        <v>3000</v>
      </c>
      <c r="D80" s="21"/>
      <c r="E80" s="21">
        <f t="shared" si="28"/>
        <v>3000</v>
      </c>
      <c r="F80" s="21">
        <v>1500</v>
      </c>
      <c r="G80" s="82">
        <f t="shared" si="0"/>
        <v>50</v>
      </c>
    </row>
    <row r="81" spans="1:7" ht="90" x14ac:dyDescent="0.25">
      <c r="A81" s="186" t="s">
        <v>768</v>
      </c>
      <c r="B81" s="180" t="s">
        <v>717</v>
      </c>
      <c r="C81" s="21"/>
      <c r="D81" s="21"/>
      <c r="E81" s="21">
        <f>E82</f>
        <v>0</v>
      </c>
      <c r="F81" s="21">
        <f>F82</f>
        <v>1133.8</v>
      </c>
      <c r="G81" s="82"/>
    </row>
    <row r="82" spans="1:7" ht="120" x14ac:dyDescent="0.25">
      <c r="A82" s="186" t="s">
        <v>769</v>
      </c>
      <c r="B82" s="180" t="s">
        <v>718</v>
      </c>
      <c r="C82" s="21"/>
      <c r="D82" s="21"/>
      <c r="E82" s="21">
        <v>0</v>
      </c>
      <c r="F82" s="21">
        <v>1133.8</v>
      </c>
      <c r="G82" s="82"/>
    </row>
    <row r="83" spans="1:7" ht="135" x14ac:dyDescent="0.25">
      <c r="A83" s="185" t="s">
        <v>770</v>
      </c>
      <c r="B83" s="168" t="s">
        <v>771</v>
      </c>
      <c r="C83" s="21">
        <f>C84</f>
        <v>2000</v>
      </c>
      <c r="D83" s="21"/>
      <c r="E83" s="21">
        <f t="shared" si="28"/>
        <v>2000</v>
      </c>
      <c r="F83" s="21">
        <f>F84</f>
        <v>35097.61</v>
      </c>
      <c r="G83" s="82">
        <f t="shared" si="0"/>
        <v>1754.8805000000002</v>
      </c>
    </row>
    <row r="84" spans="1:7" ht="120" x14ac:dyDescent="0.25">
      <c r="A84" s="185" t="s">
        <v>772</v>
      </c>
      <c r="B84" s="168" t="s">
        <v>773</v>
      </c>
      <c r="C84" s="21">
        <v>2000</v>
      </c>
      <c r="D84" s="21"/>
      <c r="E84" s="21">
        <f t="shared" si="28"/>
        <v>2000</v>
      </c>
      <c r="F84" s="21">
        <v>35097.61</v>
      </c>
      <c r="G84" s="82">
        <f t="shared" si="0"/>
        <v>1754.8805000000002</v>
      </c>
    </row>
    <row r="85" spans="1:7" ht="120" x14ac:dyDescent="0.25">
      <c r="A85" s="185" t="s">
        <v>774</v>
      </c>
      <c r="B85" s="160" t="s">
        <v>485</v>
      </c>
      <c r="C85" s="21">
        <f>C86</f>
        <v>95065</v>
      </c>
      <c r="D85" s="21"/>
      <c r="E85" s="21">
        <f t="shared" si="28"/>
        <v>95065</v>
      </c>
      <c r="F85" s="21">
        <f>F86</f>
        <v>180866.17</v>
      </c>
      <c r="G85" s="82">
        <f t="shared" si="0"/>
        <v>190.25526744858783</v>
      </c>
    </row>
    <row r="86" spans="1:7" ht="120" x14ac:dyDescent="0.25">
      <c r="A86" s="185" t="s">
        <v>775</v>
      </c>
      <c r="B86" s="160" t="s">
        <v>485</v>
      </c>
      <c r="C86" s="21">
        <v>95065</v>
      </c>
      <c r="D86" s="21"/>
      <c r="E86" s="21">
        <f t="shared" si="28"/>
        <v>95065</v>
      </c>
      <c r="F86" s="21">
        <v>180866.17</v>
      </c>
      <c r="G86" s="82">
        <f t="shared" si="0"/>
        <v>190.25526744858783</v>
      </c>
    </row>
    <row r="87" spans="1:7" ht="195" x14ac:dyDescent="0.25">
      <c r="A87" s="187" t="s">
        <v>776</v>
      </c>
      <c r="B87" s="160" t="s">
        <v>777</v>
      </c>
      <c r="C87" s="7">
        <v>0</v>
      </c>
      <c r="D87" s="7"/>
      <c r="E87" s="21">
        <f>C87+D87</f>
        <v>0</v>
      </c>
      <c r="F87" s="7">
        <v>115000</v>
      </c>
      <c r="G87" s="82"/>
    </row>
    <row r="88" spans="1:7" ht="90" x14ac:dyDescent="0.25">
      <c r="A88" s="186" t="s">
        <v>778</v>
      </c>
      <c r="B88" s="180" t="s">
        <v>651</v>
      </c>
      <c r="C88" s="7">
        <f>C89+C90</f>
        <v>5335</v>
      </c>
      <c r="D88" s="7"/>
      <c r="E88" s="21">
        <f>E89+E90</f>
        <v>5335</v>
      </c>
      <c r="F88" s="21">
        <f>F89+F90</f>
        <v>302485.34000000003</v>
      </c>
      <c r="G88" s="82">
        <f t="shared" ref="G88:G89" si="30">F88/E88*100</f>
        <v>5669.8283036551084</v>
      </c>
    </row>
    <row r="89" spans="1:7" ht="105" x14ac:dyDescent="0.25">
      <c r="A89" s="185" t="s">
        <v>652</v>
      </c>
      <c r="B89" s="188" t="s">
        <v>549</v>
      </c>
      <c r="C89" s="21">
        <v>5335</v>
      </c>
      <c r="D89" s="21"/>
      <c r="E89" s="21">
        <f t="shared" si="28"/>
        <v>5335</v>
      </c>
      <c r="F89" s="21">
        <v>302085.34000000003</v>
      </c>
      <c r="G89" s="82">
        <f t="shared" si="30"/>
        <v>5662.3306466729155</v>
      </c>
    </row>
    <row r="90" spans="1:7" ht="90" x14ac:dyDescent="0.25">
      <c r="A90" s="186" t="s">
        <v>716</v>
      </c>
      <c r="B90" s="180" t="s">
        <v>715</v>
      </c>
      <c r="C90" s="21"/>
      <c r="D90" s="21"/>
      <c r="E90" s="21">
        <v>0</v>
      </c>
      <c r="F90" s="21">
        <v>400</v>
      </c>
      <c r="G90" s="82"/>
    </row>
    <row r="91" spans="1:7" ht="180" x14ac:dyDescent="0.25">
      <c r="A91" s="184" t="s">
        <v>779</v>
      </c>
      <c r="B91" s="161" t="s">
        <v>780</v>
      </c>
      <c r="C91" s="7"/>
      <c r="D91" s="7">
        <f t="shared" ref="D91" si="31">D92</f>
        <v>0</v>
      </c>
      <c r="E91" s="21">
        <f t="shared" si="28"/>
        <v>0</v>
      </c>
      <c r="F91" s="7">
        <v>62757.66</v>
      </c>
      <c r="G91" s="82"/>
    </row>
    <row r="92" spans="1:7" ht="90" x14ac:dyDescent="0.25">
      <c r="A92" s="187" t="s">
        <v>781</v>
      </c>
      <c r="B92" s="160" t="s">
        <v>626</v>
      </c>
      <c r="C92" s="7">
        <v>25000</v>
      </c>
      <c r="D92" s="7"/>
      <c r="E92" s="21">
        <f t="shared" si="28"/>
        <v>25000</v>
      </c>
      <c r="F92" s="7">
        <v>7999.73</v>
      </c>
      <c r="G92" s="82">
        <f t="shared" si="0"/>
        <v>31.998919999999998</v>
      </c>
    </row>
    <row r="93" spans="1:7" x14ac:dyDescent="0.25">
      <c r="A93" s="165" t="s">
        <v>486</v>
      </c>
      <c r="B93" s="168" t="s">
        <v>487</v>
      </c>
      <c r="C93" s="7">
        <f>C94+C160</f>
        <v>238305513.03</v>
      </c>
      <c r="D93" s="7">
        <f>D94+D160</f>
        <v>23929063.379999999</v>
      </c>
      <c r="E93" s="7">
        <f>E94+E160+E162</f>
        <v>262233576.41000003</v>
      </c>
      <c r="F93" s="7">
        <f>F94+F160+F162</f>
        <v>182673134.33999997</v>
      </c>
      <c r="G93" s="82">
        <f t="shared" si="0"/>
        <v>69.660467145668662</v>
      </c>
    </row>
    <row r="94" spans="1:7" ht="33.75" customHeight="1" x14ac:dyDescent="0.25">
      <c r="A94" s="165" t="s">
        <v>488</v>
      </c>
      <c r="B94" s="168" t="s">
        <v>489</v>
      </c>
      <c r="C94" s="7">
        <f>C95+C102+C128+C153</f>
        <v>238305513.03</v>
      </c>
      <c r="D94" s="7">
        <f>D95+D102+D128+D153</f>
        <v>23929063.379999999</v>
      </c>
      <c r="E94" s="7">
        <f>E95+E102+E128+E153</f>
        <v>262234576.41000003</v>
      </c>
      <c r="F94" s="7">
        <f>F95+F102+F128+F153</f>
        <v>182674134.33999997</v>
      </c>
      <c r="G94" s="82">
        <f t="shared" ref="G94:G166" si="32">F94/E94*100</f>
        <v>69.660582841826155</v>
      </c>
    </row>
    <row r="95" spans="1:7" ht="30" x14ac:dyDescent="0.25">
      <c r="A95" s="165" t="s">
        <v>490</v>
      </c>
      <c r="B95" s="63" t="s">
        <v>491</v>
      </c>
      <c r="C95" s="7">
        <f>C96+C98+C100</f>
        <v>66002700</v>
      </c>
      <c r="D95" s="7">
        <f t="shared" ref="D95:F95" si="33">D96+D98+D100</f>
        <v>10000000</v>
      </c>
      <c r="E95" s="7">
        <f t="shared" si="33"/>
        <v>76002700</v>
      </c>
      <c r="F95" s="7">
        <f t="shared" si="33"/>
        <v>59574490</v>
      </c>
      <c r="G95" s="82">
        <f t="shared" si="32"/>
        <v>78.384702122424599</v>
      </c>
    </row>
    <row r="96" spans="1:7" ht="30" x14ac:dyDescent="0.25">
      <c r="A96" s="165" t="s">
        <v>492</v>
      </c>
      <c r="B96" s="168" t="s">
        <v>493</v>
      </c>
      <c r="C96" s="7">
        <f>C97</f>
        <v>62046000</v>
      </c>
      <c r="D96" s="7">
        <f t="shared" ref="D96:F96" si="34">D97</f>
        <v>0</v>
      </c>
      <c r="E96" s="7">
        <f t="shared" si="34"/>
        <v>62046000</v>
      </c>
      <c r="F96" s="7">
        <f t="shared" si="34"/>
        <v>46534500</v>
      </c>
      <c r="G96" s="82">
        <f t="shared" si="32"/>
        <v>75</v>
      </c>
    </row>
    <row r="97" spans="1:7" ht="30" x14ac:dyDescent="0.25">
      <c r="A97" s="165" t="s">
        <v>494</v>
      </c>
      <c r="B97" s="168" t="s">
        <v>782</v>
      </c>
      <c r="C97" s="7">
        <v>62046000</v>
      </c>
      <c r="D97" s="7"/>
      <c r="E97" s="21">
        <f t="shared" si="3"/>
        <v>62046000</v>
      </c>
      <c r="F97" s="7">
        <v>46534500</v>
      </c>
      <c r="G97" s="82">
        <f t="shared" si="32"/>
        <v>75</v>
      </c>
    </row>
    <row r="98" spans="1:7" ht="30" x14ac:dyDescent="0.25">
      <c r="A98" s="165" t="s">
        <v>495</v>
      </c>
      <c r="B98" s="168" t="s">
        <v>496</v>
      </c>
      <c r="C98" s="7">
        <f>C99</f>
        <v>3956700</v>
      </c>
      <c r="D98" s="7">
        <f t="shared" ref="D98:F98" si="35">D99</f>
        <v>10000000</v>
      </c>
      <c r="E98" s="7">
        <f t="shared" si="35"/>
        <v>13956700</v>
      </c>
      <c r="F98" s="7">
        <f t="shared" si="35"/>
        <v>13039990</v>
      </c>
      <c r="G98" s="82">
        <f t="shared" si="32"/>
        <v>93.431756790645352</v>
      </c>
    </row>
    <row r="99" spans="1:7" ht="45" x14ac:dyDescent="0.25">
      <c r="A99" s="165" t="s">
        <v>497</v>
      </c>
      <c r="B99" s="168" t="s">
        <v>498</v>
      </c>
      <c r="C99" s="7">
        <v>3956700</v>
      </c>
      <c r="D99" s="7">
        <v>10000000</v>
      </c>
      <c r="E99" s="21">
        <f t="shared" ref="E99:E159" si="36">C99+D99</f>
        <v>13956700</v>
      </c>
      <c r="F99" s="7">
        <v>13039990</v>
      </c>
      <c r="G99" s="82">
        <f t="shared" si="32"/>
        <v>93.431756790645352</v>
      </c>
    </row>
    <row r="100" spans="1:7" hidden="1" x14ac:dyDescent="0.25">
      <c r="A100" s="165" t="s">
        <v>783</v>
      </c>
      <c r="B100" s="168" t="s">
        <v>784</v>
      </c>
      <c r="C100" s="7">
        <f>C101</f>
        <v>0</v>
      </c>
      <c r="D100" s="7"/>
      <c r="E100" s="21">
        <f t="shared" si="36"/>
        <v>0</v>
      </c>
      <c r="F100" s="7"/>
      <c r="G100" s="82" t="e">
        <f t="shared" si="32"/>
        <v>#DIV/0!</v>
      </c>
    </row>
    <row r="101" spans="1:7" ht="30" hidden="1" x14ac:dyDescent="0.25">
      <c r="A101" s="165" t="s">
        <v>785</v>
      </c>
      <c r="B101" s="168" t="s">
        <v>786</v>
      </c>
      <c r="C101" s="7"/>
      <c r="D101" s="7"/>
      <c r="E101" s="21">
        <f t="shared" si="36"/>
        <v>0</v>
      </c>
      <c r="F101" s="7"/>
      <c r="G101" s="82" t="e">
        <f t="shared" si="32"/>
        <v>#DIV/0!</v>
      </c>
    </row>
    <row r="102" spans="1:7" ht="45" x14ac:dyDescent="0.25">
      <c r="A102" s="149" t="s">
        <v>499</v>
      </c>
      <c r="B102" s="150" t="s">
        <v>500</v>
      </c>
      <c r="C102" s="7">
        <f>C113+C117+C119+C103+C115+C105+C107+C109+C111</f>
        <v>43064020.399999999</v>
      </c>
      <c r="D102" s="7">
        <f t="shared" ref="D102:E102" si="37">D113+D117+D119+D103+D115+D105+D107+D109+D111</f>
        <v>5635022.5</v>
      </c>
      <c r="E102" s="7">
        <f t="shared" si="37"/>
        <v>48699042.899999999</v>
      </c>
      <c r="F102" s="7">
        <f>F113+F117+F119+F103+F115+F105+F107+F109+F111</f>
        <v>29956022.969999999</v>
      </c>
      <c r="G102" s="82">
        <f t="shared" si="32"/>
        <v>61.512549705571317</v>
      </c>
    </row>
    <row r="103" spans="1:7" ht="45" x14ac:dyDescent="0.25">
      <c r="A103" s="185" t="s">
        <v>787</v>
      </c>
      <c r="B103" s="160" t="s">
        <v>713</v>
      </c>
      <c r="C103" s="7">
        <f>C104</f>
        <v>0</v>
      </c>
      <c r="D103" s="7">
        <f>D104</f>
        <v>5417631.5</v>
      </c>
      <c r="E103" s="7">
        <f>C103+D103</f>
        <v>5417631.5</v>
      </c>
      <c r="F103" s="7">
        <f>F104</f>
        <v>0</v>
      </c>
      <c r="G103" s="82">
        <f t="shared" si="32"/>
        <v>0</v>
      </c>
    </row>
    <row r="104" spans="1:7" ht="46.5" customHeight="1" x14ac:dyDescent="0.25">
      <c r="A104" s="184" t="s">
        <v>788</v>
      </c>
      <c r="B104" s="161" t="s">
        <v>714</v>
      </c>
      <c r="C104" s="7">
        <v>0</v>
      </c>
      <c r="D104" s="7">
        <v>5417631.5</v>
      </c>
      <c r="E104" s="7">
        <f>C104+D104</f>
        <v>5417631.5</v>
      </c>
      <c r="F104" s="7"/>
      <c r="G104" s="82">
        <f t="shared" si="32"/>
        <v>0</v>
      </c>
    </row>
    <row r="105" spans="1:7" ht="45.75" customHeight="1" x14ac:dyDescent="0.25">
      <c r="A105" s="93" t="s">
        <v>553</v>
      </c>
      <c r="B105" s="64" t="s">
        <v>554</v>
      </c>
      <c r="C105" s="7">
        <f>C106</f>
        <v>2427000</v>
      </c>
      <c r="D105" s="7"/>
      <c r="E105" s="7">
        <f>E106</f>
        <v>2427000</v>
      </c>
      <c r="F105" s="7">
        <f>F106</f>
        <v>2427000</v>
      </c>
      <c r="G105" s="82">
        <f t="shared" si="32"/>
        <v>100</v>
      </c>
    </row>
    <row r="106" spans="1:7" ht="45.75" customHeight="1" x14ac:dyDescent="0.25">
      <c r="A106" s="189" t="s">
        <v>501</v>
      </c>
      <c r="B106" s="64" t="s">
        <v>550</v>
      </c>
      <c r="C106" s="7">
        <v>2427000</v>
      </c>
      <c r="D106" s="7"/>
      <c r="E106" s="7">
        <f>C106+D106</f>
        <v>2427000</v>
      </c>
      <c r="F106" s="7">
        <v>2427000</v>
      </c>
      <c r="G106" s="82">
        <f t="shared" si="32"/>
        <v>100</v>
      </c>
    </row>
    <row r="107" spans="1:7" ht="45.75" customHeight="1" x14ac:dyDescent="0.25">
      <c r="A107" s="189" t="s">
        <v>555</v>
      </c>
      <c r="B107" s="190" t="s">
        <v>556</v>
      </c>
      <c r="C107" s="7">
        <f>C108</f>
        <v>19888954.739999998</v>
      </c>
      <c r="D107" s="7"/>
      <c r="E107" s="7">
        <f>E108</f>
        <v>19888954.739999998</v>
      </c>
      <c r="F107" s="7">
        <f>F108</f>
        <v>12623408.109999999</v>
      </c>
      <c r="G107" s="82">
        <f t="shared" si="32"/>
        <v>63.469439570960581</v>
      </c>
    </row>
    <row r="108" spans="1:7" ht="46.5" customHeight="1" x14ac:dyDescent="0.25">
      <c r="A108" s="189" t="s">
        <v>502</v>
      </c>
      <c r="B108" s="190" t="s">
        <v>551</v>
      </c>
      <c r="C108" s="7">
        <f>19888954.74</f>
        <v>19888954.739999998</v>
      </c>
      <c r="D108" s="7">
        <v>0</v>
      </c>
      <c r="E108" s="7">
        <f>C108+D108</f>
        <v>19888954.739999998</v>
      </c>
      <c r="F108" s="7">
        <v>12623408.109999999</v>
      </c>
      <c r="G108" s="82">
        <f t="shared" si="32"/>
        <v>63.469439570960581</v>
      </c>
    </row>
    <row r="109" spans="1:7" ht="46.5" customHeight="1" x14ac:dyDescent="0.25">
      <c r="A109" s="189" t="s">
        <v>557</v>
      </c>
      <c r="B109" s="191" t="s">
        <v>558</v>
      </c>
      <c r="C109" s="7">
        <f>C110</f>
        <v>263529</v>
      </c>
      <c r="D109" s="7">
        <f t="shared" ref="D109:F109" si="38">D110</f>
        <v>0</v>
      </c>
      <c r="E109" s="7">
        <f t="shared" si="38"/>
        <v>263529</v>
      </c>
      <c r="F109" s="7">
        <f t="shared" si="38"/>
        <v>263529</v>
      </c>
      <c r="G109" s="82">
        <f t="shared" si="32"/>
        <v>100</v>
      </c>
    </row>
    <row r="110" spans="1:7" ht="62.25" customHeight="1" x14ac:dyDescent="0.25">
      <c r="A110" s="189" t="s">
        <v>503</v>
      </c>
      <c r="B110" s="191" t="s">
        <v>552</v>
      </c>
      <c r="C110" s="7">
        <v>263529</v>
      </c>
      <c r="D110" s="7"/>
      <c r="E110" s="7">
        <f>C110+D110</f>
        <v>263529</v>
      </c>
      <c r="F110" s="7">
        <v>263529</v>
      </c>
      <c r="G110" s="82">
        <f t="shared" si="32"/>
        <v>100</v>
      </c>
    </row>
    <row r="111" spans="1:7" ht="62.25" customHeight="1" x14ac:dyDescent="0.25">
      <c r="A111" s="189" t="s">
        <v>667</v>
      </c>
      <c r="B111" s="190" t="s">
        <v>668</v>
      </c>
      <c r="C111" s="7">
        <f>C112</f>
        <v>4884260</v>
      </c>
      <c r="D111" s="7">
        <f t="shared" ref="D111:E111" si="39">D112</f>
        <v>0</v>
      </c>
      <c r="E111" s="7">
        <f t="shared" si="39"/>
        <v>4884260</v>
      </c>
      <c r="F111" s="7">
        <f>F112</f>
        <v>2413995.34</v>
      </c>
      <c r="G111" s="82">
        <f t="shared" si="32"/>
        <v>49.423972925274242</v>
      </c>
    </row>
    <row r="112" spans="1:7" ht="75" x14ac:dyDescent="0.25">
      <c r="A112" s="189" t="s">
        <v>669</v>
      </c>
      <c r="B112" s="190" t="s">
        <v>670</v>
      </c>
      <c r="C112" s="7">
        <v>4884260</v>
      </c>
      <c r="D112" s="7"/>
      <c r="E112" s="7">
        <f>C112+D112</f>
        <v>4884260</v>
      </c>
      <c r="F112" s="7">
        <v>2413995.34</v>
      </c>
      <c r="G112" s="82">
        <f t="shared" si="32"/>
        <v>49.423972925274242</v>
      </c>
    </row>
    <row r="113" spans="1:7" ht="60" x14ac:dyDescent="0.25">
      <c r="A113" s="93" t="s">
        <v>577</v>
      </c>
      <c r="B113" s="64" t="s">
        <v>504</v>
      </c>
      <c r="C113" s="7">
        <f>C114</f>
        <v>1300000</v>
      </c>
      <c r="D113" s="7">
        <f t="shared" ref="D113:F113" si="40">D114</f>
        <v>0</v>
      </c>
      <c r="E113" s="7">
        <f t="shared" si="40"/>
        <v>1300000</v>
      </c>
      <c r="F113" s="7">
        <f t="shared" si="40"/>
        <v>1300000</v>
      </c>
      <c r="G113" s="82">
        <f t="shared" si="32"/>
        <v>100</v>
      </c>
    </row>
    <row r="114" spans="1:7" ht="75" x14ac:dyDescent="0.25">
      <c r="A114" s="93" t="s">
        <v>505</v>
      </c>
      <c r="B114" s="64" t="s">
        <v>506</v>
      </c>
      <c r="C114" s="7">
        <v>1300000</v>
      </c>
      <c r="D114" s="7">
        <v>0</v>
      </c>
      <c r="E114" s="7">
        <f>C114+D114</f>
        <v>1300000</v>
      </c>
      <c r="F114" s="7">
        <v>1300000</v>
      </c>
      <c r="G114" s="82">
        <f t="shared" si="32"/>
        <v>100</v>
      </c>
    </row>
    <row r="115" spans="1:7" ht="30" customHeight="1" x14ac:dyDescent="0.25">
      <c r="A115" s="93" t="s">
        <v>616</v>
      </c>
      <c r="B115" s="64" t="s">
        <v>507</v>
      </c>
      <c r="C115" s="7">
        <f>C116</f>
        <v>2073195</v>
      </c>
      <c r="D115" s="7"/>
      <c r="E115" s="7">
        <f>E116</f>
        <v>2073195</v>
      </c>
      <c r="F115" s="7">
        <f>F116</f>
        <v>2073195</v>
      </c>
      <c r="G115" s="82">
        <f t="shared" si="32"/>
        <v>100</v>
      </c>
    </row>
    <row r="116" spans="1:7" ht="45" x14ac:dyDescent="0.25">
      <c r="A116" s="93" t="s">
        <v>508</v>
      </c>
      <c r="B116" s="64" t="s">
        <v>509</v>
      </c>
      <c r="C116" s="7">
        <v>2073195</v>
      </c>
      <c r="D116" s="7"/>
      <c r="E116" s="7">
        <f>C116+D116</f>
        <v>2073195</v>
      </c>
      <c r="F116" s="7">
        <v>2073195</v>
      </c>
      <c r="G116" s="82">
        <f t="shared" si="32"/>
        <v>100</v>
      </c>
    </row>
    <row r="117" spans="1:7" ht="30" x14ac:dyDescent="0.25">
      <c r="A117" s="165" t="s">
        <v>789</v>
      </c>
      <c r="B117" s="168" t="s">
        <v>617</v>
      </c>
      <c r="C117" s="7">
        <f>C118</f>
        <v>0</v>
      </c>
      <c r="D117" s="7">
        <f t="shared" ref="D117:E117" si="41">D118</f>
        <v>217391</v>
      </c>
      <c r="E117" s="7">
        <f t="shared" si="41"/>
        <v>217391</v>
      </c>
      <c r="F117" s="7">
        <f>F118</f>
        <v>217391</v>
      </c>
      <c r="G117" s="82">
        <f t="shared" si="32"/>
        <v>100</v>
      </c>
    </row>
    <row r="118" spans="1:7" ht="30" x14ac:dyDescent="0.25">
      <c r="A118" s="79" t="s">
        <v>790</v>
      </c>
      <c r="B118" s="168" t="s">
        <v>618</v>
      </c>
      <c r="C118" s="7">
        <v>0</v>
      </c>
      <c r="D118" s="7">
        <v>217391</v>
      </c>
      <c r="E118" s="7">
        <f>C118+D118</f>
        <v>217391</v>
      </c>
      <c r="F118" s="7">
        <v>217391</v>
      </c>
      <c r="G118" s="82">
        <f t="shared" si="32"/>
        <v>100</v>
      </c>
    </row>
    <row r="119" spans="1:7" x14ac:dyDescent="0.25">
      <c r="A119" s="165" t="s">
        <v>510</v>
      </c>
      <c r="B119" s="63" t="s">
        <v>511</v>
      </c>
      <c r="C119" s="7">
        <f t="shared" ref="C119:E119" si="42">C120</f>
        <v>12227081.66</v>
      </c>
      <c r="D119" s="7">
        <f t="shared" si="42"/>
        <v>0</v>
      </c>
      <c r="E119" s="7">
        <f t="shared" si="42"/>
        <v>12227081.66</v>
      </c>
      <c r="F119" s="7">
        <f>F120</f>
        <v>8637504.5199999996</v>
      </c>
      <c r="G119" s="82">
        <f t="shared" si="32"/>
        <v>70.642404787864962</v>
      </c>
    </row>
    <row r="120" spans="1:7" ht="30" x14ac:dyDescent="0.25">
      <c r="A120" s="165" t="s">
        <v>512</v>
      </c>
      <c r="B120" s="63" t="s">
        <v>791</v>
      </c>
      <c r="C120" s="7">
        <f>C121+C122+C123+C124+C125+C126+C127</f>
        <v>12227081.66</v>
      </c>
      <c r="D120" s="7">
        <f t="shared" ref="D120:E120" si="43">D121+D122+D123+D124+D125+D126+D127</f>
        <v>0</v>
      </c>
      <c r="E120" s="7">
        <f t="shared" si="43"/>
        <v>12227081.66</v>
      </c>
      <c r="F120" s="7">
        <f>F121+F122+F123+F124+F125+F126+F127</f>
        <v>8637504.5199999996</v>
      </c>
      <c r="G120" s="82">
        <f t="shared" si="32"/>
        <v>70.642404787864962</v>
      </c>
    </row>
    <row r="121" spans="1:7" ht="30" x14ac:dyDescent="0.2">
      <c r="A121" s="165"/>
      <c r="B121" s="63" t="s">
        <v>559</v>
      </c>
      <c r="C121" s="192">
        <v>332280</v>
      </c>
      <c r="D121" s="7"/>
      <c r="E121" s="21">
        <f t="shared" si="36"/>
        <v>332280</v>
      </c>
      <c r="F121" s="7">
        <v>332280</v>
      </c>
      <c r="G121" s="82">
        <f t="shared" si="32"/>
        <v>100</v>
      </c>
    </row>
    <row r="122" spans="1:7" ht="30" x14ac:dyDescent="0.2">
      <c r="A122" s="165"/>
      <c r="B122" s="63" t="s">
        <v>560</v>
      </c>
      <c r="C122" s="192">
        <v>8550000</v>
      </c>
      <c r="D122" s="7"/>
      <c r="E122" s="21">
        <f t="shared" si="36"/>
        <v>8550000</v>
      </c>
      <c r="F122" s="7">
        <v>6107774.8600000003</v>
      </c>
      <c r="G122" s="82">
        <f t="shared" si="32"/>
        <v>71.435963274853805</v>
      </c>
    </row>
    <row r="123" spans="1:7" ht="45" x14ac:dyDescent="0.2">
      <c r="A123" s="165"/>
      <c r="B123" s="169" t="s">
        <v>653</v>
      </c>
      <c r="C123" s="192">
        <v>162337.66</v>
      </c>
      <c r="D123" s="7"/>
      <c r="E123" s="21">
        <f t="shared" si="36"/>
        <v>162337.66</v>
      </c>
      <c r="F123" s="7">
        <v>162337.66</v>
      </c>
      <c r="G123" s="82">
        <f t="shared" si="32"/>
        <v>100</v>
      </c>
    </row>
    <row r="124" spans="1:7" ht="135" x14ac:dyDescent="0.2">
      <c r="A124" s="165"/>
      <c r="B124" s="169" t="s">
        <v>654</v>
      </c>
      <c r="C124" s="192">
        <v>1500000</v>
      </c>
      <c r="D124" s="7"/>
      <c r="E124" s="21">
        <f t="shared" si="36"/>
        <v>1500000</v>
      </c>
      <c r="F124" s="7">
        <v>380000</v>
      </c>
      <c r="G124" s="82">
        <f t="shared" si="32"/>
        <v>25.333333333333336</v>
      </c>
    </row>
    <row r="125" spans="1:7" ht="105" x14ac:dyDescent="0.2">
      <c r="A125" s="165"/>
      <c r="B125" s="169" t="s">
        <v>655</v>
      </c>
      <c r="C125" s="192">
        <v>1458464</v>
      </c>
      <c r="D125" s="7"/>
      <c r="E125" s="21">
        <f t="shared" si="36"/>
        <v>1458464</v>
      </c>
      <c r="F125" s="7">
        <v>1458464</v>
      </c>
      <c r="G125" s="82">
        <f t="shared" si="32"/>
        <v>100</v>
      </c>
    </row>
    <row r="126" spans="1:7" ht="120" x14ac:dyDescent="0.2">
      <c r="A126" s="165"/>
      <c r="B126" s="169" t="s">
        <v>656</v>
      </c>
      <c r="C126" s="193">
        <v>224000</v>
      </c>
      <c r="D126" s="7"/>
      <c r="E126" s="21">
        <f t="shared" si="36"/>
        <v>224000</v>
      </c>
      <c r="F126" s="7"/>
      <c r="G126" s="82">
        <f t="shared" si="32"/>
        <v>0</v>
      </c>
    </row>
    <row r="127" spans="1:7" ht="60" x14ac:dyDescent="0.25">
      <c r="A127" s="165"/>
      <c r="B127" s="160" t="s">
        <v>792</v>
      </c>
      <c r="C127" s="7"/>
      <c r="D127" s="7"/>
      <c r="E127" s="21">
        <f t="shared" si="36"/>
        <v>0</v>
      </c>
      <c r="F127" s="7">
        <v>196648</v>
      </c>
      <c r="G127" s="82"/>
    </row>
    <row r="128" spans="1:7" ht="30" x14ac:dyDescent="0.25">
      <c r="A128" s="165" t="s">
        <v>513</v>
      </c>
      <c r="B128" s="63" t="s">
        <v>514</v>
      </c>
      <c r="C128" s="7">
        <f>C129+C141+C143+C151+C147+C149+C145</f>
        <v>114791505.63</v>
      </c>
      <c r="D128" s="7">
        <f t="shared" ref="D128:F128" si="44">D129+D141+D143+D151+D147+D149+D145</f>
        <v>8294040.8799999999</v>
      </c>
      <c r="E128" s="7">
        <f t="shared" si="44"/>
        <v>123085546.51000001</v>
      </c>
      <c r="F128" s="7">
        <f t="shared" si="44"/>
        <v>82906271.859999999</v>
      </c>
      <c r="G128" s="82">
        <f t="shared" si="32"/>
        <v>67.356626517691367</v>
      </c>
    </row>
    <row r="129" spans="1:7" ht="45" x14ac:dyDescent="0.25">
      <c r="A129" s="165" t="s">
        <v>515</v>
      </c>
      <c r="B129" s="168" t="s">
        <v>516</v>
      </c>
      <c r="C129" s="194">
        <f>C130</f>
        <v>104089804.03</v>
      </c>
      <c r="D129" s="7">
        <f t="shared" ref="D129:F129" si="45">D130</f>
        <v>8293831</v>
      </c>
      <c r="E129" s="7">
        <f t="shared" si="45"/>
        <v>112383635.03</v>
      </c>
      <c r="F129" s="7">
        <f t="shared" si="45"/>
        <v>77689378.159999996</v>
      </c>
      <c r="G129" s="82">
        <f t="shared" si="32"/>
        <v>69.128728697253266</v>
      </c>
    </row>
    <row r="130" spans="1:7" ht="45" x14ac:dyDescent="0.25">
      <c r="A130" s="165" t="s">
        <v>517</v>
      </c>
      <c r="B130" s="168" t="s">
        <v>518</v>
      </c>
      <c r="C130" s="194">
        <f>SUM(C131:C140)</f>
        <v>104089804.03</v>
      </c>
      <c r="D130" s="7">
        <f t="shared" ref="D130:F130" si="46">SUM(D131:D140)</f>
        <v>8293831</v>
      </c>
      <c r="E130" s="7">
        <f t="shared" si="46"/>
        <v>112383635.03</v>
      </c>
      <c r="F130" s="7">
        <f t="shared" si="46"/>
        <v>77689378.159999996</v>
      </c>
      <c r="G130" s="82">
        <f t="shared" si="32"/>
        <v>69.128728697253266</v>
      </c>
    </row>
    <row r="131" spans="1:7" ht="89.25" customHeight="1" x14ac:dyDescent="0.25">
      <c r="A131" s="165"/>
      <c r="B131" s="168" t="s">
        <v>793</v>
      </c>
      <c r="C131" s="194">
        <v>833000</v>
      </c>
      <c r="D131" s="7"/>
      <c r="E131" s="21">
        <f t="shared" si="36"/>
        <v>833000</v>
      </c>
      <c r="F131" s="7">
        <v>624753</v>
      </c>
      <c r="G131" s="82">
        <f t="shared" si="32"/>
        <v>75.000360144057623</v>
      </c>
    </row>
    <row r="132" spans="1:7" ht="75" x14ac:dyDescent="0.25">
      <c r="A132" s="165"/>
      <c r="B132" s="168" t="s">
        <v>794</v>
      </c>
      <c r="C132" s="194">
        <v>90919604</v>
      </c>
      <c r="D132" s="7">
        <v>8293831</v>
      </c>
      <c r="E132" s="21">
        <f t="shared" si="36"/>
        <v>99213435</v>
      </c>
      <c r="F132" s="7">
        <v>71543495.989999995</v>
      </c>
      <c r="G132" s="82">
        <f t="shared" si="32"/>
        <v>72.110693466061321</v>
      </c>
    </row>
    <row r="133" spans="1:7" ht="120" x14ac:dyDescent="0.25">
      <c r="A133" s="165"/>
      <c r="B133" s="168" t="s">
        <v>795</v>
      </c>
      <c r="C133" s="194">
        <v>122400</v>
      </c>
      <c r="D133" s="7">
        <v>0</v>
      </c>
      <c r="E133" s="21">
        <f t="shared" si="36"/>
        <v>122400</v>
      </c>
      <c r="F133" s="7">
        <v>74250</v>
      </c>
      <c r="G133" s="82">
        <f t="shared" si="32"/>
        <v>60.661764705882348</v>
      </c>
    </row>
    <row r="134" spans="1:7" ht="90" hidden="1" x14ac:dyDescent="0.25">
      <c r="A134" s="165"/>
      <c r="B134" s="168" t="s">
        <v>796</v>
      </c>
      <c r="C134" s="194"/>
      <c r="D134" s="7">
        <v>0</v>
      </c>
      <c r="E134" s="21">
        <f t="shared" si="36"/>
        <v>0</v>
      </c>
      <c r="F134" s="7">
        <v>0</v>
      </c>
      <c r="G134" s="82" t="e">
        <f t="shared" si="32"/>
        <v>#DIV/0!</v>
      </c>
    </row>
    <row r="135" spans="1:7" ht="150" x14ac:dyDescent="0.25">
      <c r="A135" s="165"/>
      <c r="B135" s="168" t="s">
        <v>797</v>
      </c>
      <c r="C135" s="194">
        <v>1194820</v>
      </c>
      <c r="D135" s="7"/>
      <c r="E135" s="21">
        <f t="shared" si="36"/>
        <v>1194820</v>
      </c>
      <c r="F135" s="7">
        <v>593360.38</v>
      </c>
      <c r="G135" s="82">
        <f t="shared" si="32"/>
        <v>49.661068612845447</v>
      </c>
    </row>
    <row r="136" spans="1:7" ht="90" x14ac:dyDescent="0.25">
      <c r="A136" s="165"/>
      <c r="B136" s="168" t="s">
        <v>798</v>
      </c>
      <c r="C136" s="194">
        <v>238884</v>
      </c>
      <c r="D136" s="7"/>
      <c r="E136" s="21">
        <f t="shared" si="36"/>
        <v>238884</v>
      </c>
      <c r="F136" s="7">
        <v>112642.98</v>
      </c>
      <c r="G136" s="82">
        <f t="shared" si="32"/>
        <v>47.153840357663128</v>
      </c>
    </row>
    <row r="137" spans="1:7" ht="60" x14ac:dyDescent="0.25">
      <c r="A137" s="165"/>
      <c r="B137" s="168" t="s">
        <v>799</v>
      </c>
      <c r="C137" s="194">
        <v>164800</v>
      </c>
      <c r="D137" s="7"/>
      <c r="E137" s="21">
        <f t="shared" si="36"/>
        <v>164800</v>
      </c>
      <c r="F137" s="7">
        <v>58500</v>
      </c>
      <c r="G137" s="82">
        <f t="shared" si="32"/>
        <v>35.497572815533978</v>
      </c>
    </row>
    <row r="138" spans="1:7" ht="75" hidden="1" customHeight="1" x14ac:dyDescent="0.25">
      <c r="A138" s="165"/>
      <c r="B138" s="168" t="s">
        <v>800</v>
      </c>
      <c r="C138" s="194"/>
      <c r="D138" s="7"/>
      <c r="E138" s="21">
        <f t="shared" si="36"/>
        <v>0</v>
      </c>
      <c r="F138" s="7"/>
      <c r="G138" s="82" t="e">
        <f t="shared" si="32"/>
        <v>#DIV/0!</v>
      </c>
    </row>
    <row r="139" spans="1:7" ht="105" x14ac:dyDescent="0.25">
      <c r="A139" s="165"/>
      <c r="B139" s="168" t="s">
        <v>801</v>
      </c>
      <c r="C139" s="194">
        <v>10502700</v>
      </c>
      <c r="D139" s="7"/>
      <c r="E139" s="21">
        <f t="shared" si="36"/>
        <v>10502700</v>
      </c>
      <c r="F139" s="7">
        <v>4682375.8099999996</v>
      </c>
      <c r="G139" s="82">
        <f t="shared" si="32"/>
        <v>44.582591238443442</v>
      </c>
    </row>
    <row r="140" spans="1:7" ht="165.75" customHeight="1" x14ac:dyDescent="0.25">
      <c r="A140" s="165"/>
      <c r="B140" s="168" t="s">
        <v>802</v>
      </c>
      <c r="C140" s="194">
        <v>113596.03</v>
      </c>
      <c r="D140" s="7"/>
      <c r="E140" s="21">
        <f t="shared" si="36"/>
        <v>113596.03</v>
      </c>
      <c r="F140" s="7">
        <v>0</v>
      </c>
      <c r="G140" s="82">
        <f t="shared" si="32"/>
        <v>0</v>
      </c>
    </row>
    <row r="141" spans="1:7" ht="90" x14ac:dyDescent="0.25">
      <c r="A141" s="165" t="s">
        <v>519</v>
      </c>
      <c r="B141" s="63" t="s">
        <v>520</v>
      </c>
      <c r="C141" s="194">
        <f>C142</f>
        <v>922925</v>
      </c>
      <c r="D141" s="7">
        <f t="shared" ref="D141:F141" si="47">D142</f>
        <v>0</v>
      </c>
      <c r="E141" s="7">
        <f t="shared" si="47"/>
        <v>922925</v>
      </c>
      <c r="F141" s="7">
        <f t="shared" si="47"/>
        <v>547255.24</v>
      </c>
      <c r="G141" s="82">
        <f t="shared" si="32"/>
        <v>59.295743424438605</v>
      </c>
    </row>
    <row r="142" spans="1:7" ht="105" x14ac:dyDescent="0.25">
      <c r="A142" s="165" t="s">
        <v>521</v>
      </c>
      <c r="B142" s="63" t="s">
        <v>522</v>
      </c>
      <c r="C142" s="194">
        <v>922925</v>
      </c>
      <c r="D142" s="7"/>
      <c r="E142" s="21">
        <f t="shared" si="36"/>
        <v>922925</v>
      </c>
      <c r="F142" s="7">
        <v>547255.24</v>
      </c>
      <c r="G142" s="82">
        <f t="shared" si="32"/>
        <v>59.295743424438605</v>
      </c>
    </row>
    <row r="143" spans="1:7" ht="90" x14ac:dyDescent="0.25">
      <c r="A143" s="165" t="s">
        <v>523</v>
      </c>
      <c r="B143" s="63" t="s">
        <v>524</v>
      </c>
      <c r="C143" s="194">
        <f>C144</f>
        <v>8108496</v>
      </c>
      <c r="D143" s="7">
        <f t="shared" ref="D143:F143" si="48">D144</f>
        <v>0</v>
      </c>
      <c r="E143" s="7">
        <f t="shared" si="48"/>
        <v>8108496</v>
      </c>
      <c r="F143" s="7">
        <f t="shared" si="48"/>
        <v>3755000</v>
      </c>
      <c r="G143" s="82">
        <f t="shared" si="32"/>
        <v>46.309451222520181</v>
      </c>
    </row>
    <row r="144" spans="1:7" ht="75" x14ac:dyDescent="0.25">
      <c r="A144" s="165" t="s">
        <v>525</v>
      </c>
      <c r="B144" s="63" t="s">
        <v>526</v>
      </c>
      <c r="C144" s="194">
        <v>8108496</v>
      </c>
      <c r="D144" s="7"/>
      <c r="E144" s="21">
        <f t="shared" si="36"/>
        <v>8108496</v>
      </c>
      <c r="F144" s="7">
        <v>3755000</v>
      </c>
      <c r="G144" s="82">
        <f t="shared" si="32"/>
        <v>46.309451222520181</v>
      </c>
    </row>
    <row r="145" spans="1:7" ht="45" x14ac:dyDescent="0.25">
      <c r="A145" s="185" t="s">
        <v>527</v>
      </c>
      <c r="B145" s="160" t="s">
        <v>803</v>
      </c>
      <c r="C145" s="194">
        <f>C146</f>
        <v>1110447</v>
      </c>
      <c r="D145" s="7">
        <f t="shared" ref="D145:F147" si="49">D146</f>
        <v>0</v>
      </c>
      <c r="E145" s="7">
        <f t="shared" si="49"/>
        <v>1110447</v>
      </c>
      <c r="F145" s="7">
        <f t="shared" si="49"/>
        <v>858861.7</v>
      </c>
      <c r="G145" s="82">
        <f t="shared" si="32"/>
        <v>77.343781378129705</v>
      </c>
    </row>
    <row r="146" spans="1:7" ht="60" x14ac:dyDescent="0.25">
      <c r="A146" s="184" t="s">
        <v>804</v>
      </c>
      <c r="B146" s="195" t="s">
        <v>805</v>
      </c>
      <c r="C146" s="194">
        <v>1110447</v>
      </c>
      <c r="D146" s="7"/>
      <c r="E146" s="21">
        <f t="shared" ref="E146" si="50">C146+D146</f>
        <v>1110447</v>
      </c>
      <c r="F146" s="7">
        <v>858861.7</v>
      </c>
      <c r="G146" s="82">
        <f t="shared" si="32"/>
        <v>77.343781378129705</v>
      </c>
    </row>
    <row r="147" spans="1:7" ht="75" x14ac:dyDescent="0.25">
      <c r="A147" s="165" t="s">
        <v>528</v>
      </c>
      <c r="B147" s="63" t="s">
        <v>529</v>
      </c>
      <c r="C147" s="194">
        <f>C148</f>
        <v>7421</v>
      </c>
      <c r="D147" s="7">
        <f t="shared" si="49"/>
        <v>0</v>
      </c>
      <c r="E147" s="7">
        <f t="shared" si="49"/>
        <v>7421</v>
      </c>
      <c r="F147" s="7">
        <f t="shared" si="49"/>
        <v>0</v>
      </c>
      <c r="G147" s="82">
        <f t="shared" si="32"/>
        <v>0</v>
      </c>
    </row>
    <row r="148" spans="1:7" ht="74.25" customHeight="1" x14ac:dyDescent="0.25">
      <c r="A148" s="165" t="s">
        <v>530</v>
      </c>
      <c r="B148" s="63" t="s">
        <v>531</v>
      </c>
      <c r="C148" s="194">
        <v>7421</v>
      </c>
      <c r="D148" s="7"/>
      <c r="E148" s="21">
        <f t="shared" si="36"/>
        <v>7421</v>
      </c>
      <c r="F148" s="7"/>
      <c r="G148" s="82">
        <f t="shared" si="32"/>
        <v>0</v>
      </c>
    </row>
    <row r="149" spans="1:7" ht="60" x14ac:dyDescent="0.25">
      <c r="A149" s="165" t="s">
        <v>532</v>
      </c>
      <c r="B149" s="168" t="s">
        <v>533</v>
      </c>
      <c r="C149" s="194">
        <f>C150</f>
        <v>238528.6</v>
      </c>
      <c r="D149" s="7">
        <f t="shared" ref="D149:F149" si="51">D150</f>
        <v>209.88</v>
      </c>
      <c r="E149" s="7">
        <f t="shared" si="51"/>
        <v>238738.48</v>
      </c>
      <c r="F149" s="7">
        <f t="shared" si="51"/>
        <v>55776.76</v>
      </c>
      <c r="G149" s="82">
        <f t="shared" si="32"/>
        <v>23.363121018446627</v>
      </c>
    </row>
    <row r="150" spans="1:7" ht="60" x14ac:dyDescent="0.25">
      <c r="A150" s="165" t="s">
        <v>534</v>
      </c>
      <c r="B150" s="168" t="s">
        <v>535</v>
      </c>
      <c r="C150" s="194">
        <v>238528.6</v>
      </c>
      <c r="D150" s="7">
        <v>209.88</v>
      </c>
      <c r="E150" s="21">
        <f t="shared" si="36"/>
        <v>238738.48</v>
      </c>
      <c r="F150" s="7">
        <v>55776.76</v>
      </c>
      <c r="G150" s="82">
        <f t="shared" si="32"/>
        <v>23.363121018446627</v>
      </c>
    </row>
    <row r="151" spans="1:7" ht="33" customHeight="1" x14ac:dyDescent="0.25">
      <c r="A151" s="187" t="s">
        <v>806</v>
      </c>
      <c r="B151" s="160" t="s">
        <v>807</v>
      </c>
      <c r="C151" s="194">
        <f>C152</f>
        <v>313884</v>
      </c>
      <c r="D151" s="7">
        <f t="shared" ref="D151:F151" si="52">D152</f>
        <v>0</v>
      </c>
      <c r="E151" s="7">
        <f t="shared" si="52"/>
        <v>313884</v>
      </c>
      <c r="F151" s="7">
        <f t="shared" si="52"/>
        <v>0</v>
      </c>
      <c r="G151" s="82">
        <f>F151/E151*100</f>
        <v>0</v>
      </c>
    </row>
    <row r="152" spans="1:7" ht="45" x14ac:dyDescent="0.25">
      <c r="A152" s="185" t="s">
        <v>627</v>
      </c>
      <c r="B152" s="161" t="s">
        <v>808</v>
      </c>
      <c r="C152" s="194">
        <v>313884</v>
      </c>
      <c r="D152" s="7"/>
      <c r="E152" s="21">
        <f>C152+D152</f>
        <v>313884</v>
      </c>
      <c r="F152" s="7">
        <v>0</v>
      </c>
      <c r="G152" s="82">
        <f>F152/E152*100</f>
        <v>0</v>
      </c>
    </row>
    <row r="153" spans="1:7" x14ac:dyDescent="0.25">
      <c r="A153" s="165" t="s">
        <v>536</v>
      </c>
      <c r="B153" s="168" t="s">
        <v>74</v>
      </c>
      <c r="C153" s="7">
        <f>C154+C158+C156</f>
        <v>14447287</v>
      </c>
      <c r="D153" s="7">
        <f t="shared" ref="D153:E153" si="53">D154+D158+D156</f>
        <v>0</v>
      </c>
      <c r="E153" s="7">
        <f t="shared" si="53"/>
        <v>14447287</v>
      </c>
      <c r="F153" s="7">
        <f>F154+F158+F156</f>
        <v>10237349.51</v>
      </c>
      <c r="G153" s="82">
        <f t="shared" si="32"/>
        <v>70.86001344058576</v>
      </c>
    </row>
    <row r="154" spans="1:7" ht="75" x14ac:dyDescent="0.25">
      <c r="A154" s="165" t="s">
        <v>537</v>
      </c>
      <c r="B154" s="63" t="s">
        <v>538</v>
      </c>
      <c r="C154" s="7">
        <f t="shared" ref="C154:F154" si="54">C155</f>
        <v>5890900</v>
      </c>
      <c r="D154" s="7">
        <f t="shared" si="54"/>
        <v>0</v>
      </c>
      <c r="E154" s="7">
        <f t="shared" si="54"/>
        <v>5890900</v>
      </c>
      <c r="F154" s="7">
        <f t="shared" si="54"/>
        <v>3874062.98</v>
      </c>
      <c r="G154" s="82">
        <f t="shared" si="32"/>
        <v>65.763516270858446</v>
      </c>
    </row>
    <row r="155" spans="1:7" ht="75" customHeight="1" x14ac:dyDescent="0.25">
      <c r="A155" s="165" t="s">
        <v>539</v>
      </c>
      <c r="B155" s="63" t="s">
        <v>540</v>
      </c>
      <c r="C155" s="7">
        <v>5890900</v>
      </c>
      <c r="D155" s="7"/>
      <c r="E155" s="21">
        <f t="shared" si="36"/>
        <v>5890900</v>
      </c>
      <c r="F155" s="7">
        <v>3874062.98</v>
      </c>
      <c r="G155" s="82">
        <f t="shared" si="32"/>
        <v>65.763516270858446</v>
      </c>
    </row>
    <row r="156" spans="1:7" ht="75" x14ac:dyDescent="0.25">
      <c r="A156" s="165" t="s">
        <v>671</v>
      </c>
      <c r="B156" s="63" t="s">
        <v>672</v>
      </c>
      <c r="C156" s="7">
        <f>C157</f>
        <v>7890120</v>
      </c>
      <c r="D156" s="7">
        <f t="shared" ref="D156:F156" si="55">D157</f>
        <v>0</v>
      </c>
      <c r="E156" s="7">
        <f t="shared" si="55"/>
        <v>7890120</v>
      </c>
      <c r="F156" s="7">
        <f t="shared" si="55"/>
        <v>5847968.6299999999</v>
      </c>
      <c r="G156" s="82">
        <f t="shared" si="32"/>
        <v>74.117613293587425</v>
      </c>
    </row>
    <row r="157" spans="1:7" ht="90" x14ac:dyDescent="0.25">
      <c r="A157" s="165" t="s">
        <v>631</v>
      </c>
      <c r="B157" s="63" t="s">
        <v>632</v>
      </c>
      <c r="C157" s="7">
        <v>7890120</v>
      </c>
      <c r="D157" s="7"/>
      <c r="E157" s="21">
        <f>C157+D157</f>
        <v>7890120</v>
      </c>
      <c r="F157" s="7">
        <v>5847968.6299999999</v>
      </c>
      <c r="G157" s="82">
        <f t="shared" si="32"/>
        <v>74.117613293587425</v>
      </c>
    </row>
    <row r="158" spans="1:7" ht="30" x14ac:dyDescent="0.25">
      <c r="A158" s="165" t="s">
        <v>541</v>
      </c>
      <c r="B158" s="168" t="s">
        <v>542</v>
      </c>
      <c r="C158" s="7">
        <f>C159</f>
        <v>666267</v>
      </c>
      <c r="D158" s="7">
        <f t="shared" ref="D158:F158" si="56">D159</f>
        <v>0</v>
      </c>
      <c r="E158" s="7">
        <f t="shared" si="56"/>
        <v>666267</v>
      </c>
      <c r="F158" s="7">
        <f t="shared" si="56"/>
        <v>515317.9</v>
      </c>
      <c r="G158" s="82">
        <f t="shared" si="32"/>
        <v>77.344052759629406</v>
      </c>
    </row>
    <row r="159" spans="1:7" ht="32.25" customHeight="1" x14ac:dyDescent="0.25">
      <c r="A159" s="165" t="s">
        <v>543</v>
      </c>
      <c r="B159" s="168" t="s">
        <v>544</v>
      </c>
      <c r="C159" s="7">
        <v>666267</v>
      </c>
      <c r="D159" s="7"/>
      <c r="E159" s="21">
        <f t="shared" si="36"/>
        <v>666267</v>
      </c>
      <c r="F159" s="7">
        <v>515317.9</v>
      </c>
      <c r="G159" s="82">
        <f t="shared" si="32"/>
        <v>77.344052759629406</v>
      </c>
    </row>
    <row r="160" spans="1:7" hidden="1" x14ac:dyDescent="0.25">
      <c r="A160" s="165" t="s">
        <v>545</v>
      </c>
      <c r="B160" s="168" t="s">
        <v>546</v>
      </c>
      <c r="C160" s="7">
        <f>C161</f>
        <v>0</v>
      </c>
      <c r="D160" s="7">
        <f t="shared" ref="D160:F160" si="57">D161</f>
        <v>0</v>
      </c>
      <c r="E160" s="7">
        <f t="shared" si="57"/>
        <v>0</v>
      </c>
      <c r="F160" s="7">
        <f t="shared" si="57"/>
        <v>0</v>
      </c>
      <c r="G160" s="82" t="e">
        <f t="shared" si="32"/>
        <v>#DIV/0!</v>
      </c>
    </row>
    <row r="161" spans="1:7" ht="30" hidden="1" x14ac:dyDescent="0.25">
      <c r="A161" s="165" t="s">
        <v>809</v>
      </c>
      <c r="B161" s="168" t="s">
        <v>547</v>
      </c>
      <c r="C161" s="7">
        <v>0</v>
      </c>
      <c r="D161" s="7">
        <v>0</v>
      </c>
      <c r="E161" s="21">
        <f>C161+D161</f>
        <v>0</v>
      </c>
      <c r="F161" s="7"/>
      <c r="G161" s="82" t="e">
        <f t="shared" si="32"/>
        <v>#DIV/0!</v>
      </c>
    </row>
    <row r="162" spans="1:7" ht="45" x14ac:dyDescent="0.25">
      <c r="A162" s="165" t="s">
        <v>694</v>
      </c>
      <c r="B162" s="180" t="s">
        <v>810</v>
      </c>
      <c r="C162" s="7">
        <f>C163</f>
        <v>0</v>
      </c>
      <c r="D162" s="7"/>
      <c r="E162" s="21">
        <f>E163</f>
        <v>-1000</v>
      </c>
      <c r="F162" s="21">
        <f>F163</f>
        <v>-1000</v>
      </c>
      <c r="G162" s="82">
        <f t="shared" si="32"/>
        <v>100</v>
      </c>
    </row>
    <row r="163" spans="1:7" ht="60" x14ac:dyDescent="0.25">
      <c r="A163" s="165" t="s">
        <v>695</v>
      </c>
      <c r="B163" s="180" t="s">
        <v>811</v>
      </c>
      <c r="C163" s="7">
        <f>C164+C165</f>
        <v>0</v>
      </c>
      <c r="D163" s="7">
        <f t="shared" ref="D163:E163" si="58">D164+D165</f>
        <v>-1000</v>
      </c>
      <c r="E163" s="7">
        <f t="shared" si="58"/>
        <v>-1000</v>
      </c>
      <c r="F163" s="7">
        <f>F164+F165</f>
        <v>-1000</v>
      </c>
      <c r="G163" s="82">
        <f t="shared" si="32"/>
        <v>100</v>
      </c>
    </row>
    <row r="164" spans="1:7" ht="92.25" customHeight="1" x14ac:dyDescent="0.25">
      <c r="A164" s="185" t="s">
        <v>696</v>
      </c>
      <c r="B164" s="196" t="s">
        <v>812</v>
      </c>
      <c r="C164" s="7"/>
      <c r="D164" s="7">
        <v>-1000</v>
      </c>
      <c r="E164" s="21">
        <f>C164+D164</f>
        <v>-1000</v>
      </c>
      <c r="F164" s="21">
        <v>-1000</v>
      </c>
      <c r="G164" s="82">
        <f t="shared" si="32"/>
        <v>100</v>
      </c>
    </row>
    <row r="165" spans="1:7" s="197" customFormat="1" ht="60" hidden="1" customHeight="1" x14ac:dyDescent="0.25">
      <c r="A165" s="165" t="s">
        <v>813</v>
      </c>
      <c r="B165" s="180" t="s">
        <v>814</v>
      </c>
      <c r="C165" s="7"/>
      <c r="D165" s="7"/>
      <c r="E165" s="21">
        <f>C165+D165</f>
        <v>0</v>
      </c>
      <c r="F165" s="7">
        <v>0</v>
      </c>
      <c r="G165" s="82" t="e">
        <f t="shared" si="32"/>
        <v>#DIV/0!</v>
      </c>
    </row>
    <row r="166" spans="1:7" x14ac:dyDescent="0.25">
      <c r="A166" s="165"/>
      <c r="B166" s="168" t="s">
        <v>548</v>
      </c>
      <c r="C166" s="7">
        <f>C7+C93</f>
        <v>298692613.02999997</v>
      </c>
      <c r="D166" s="7">
        <f>D7+D93</f>
        <v>23929063.379999999</v>
      </c>
      <c r="E166" s="7">
        <f>E7+E93</f>
        <v>322620676.41000003</v>
      </c>
      <c r="F166" s="7">
        <f>F7+F93</f>
        <v>225934091.41999996</v>
      </c>
      <c r="G166" s="82">
        <f t="shared" si="32"/>
        <v>70.030877727400636</v>
      </c>
    </row>
    <row r="167" spans="1:7" ht="17.25" customHeight="1" x14ac:dyDescent="0.25"/>
    <row r="168" spans="1:7" ht="17.25" customHeight="1" x14ac:dyDescent="0.25"/>
    <row r="169" spans="1:7" ht="17.25" customHeight="1" x14ac:dyDescent="0.25"/>
    <row r="170" spans="1:7" ht="17.25" customHeight="1" x14ac:dyDescent="0.25"/>
    <row r="171" spans="1:7" ht="17.25" customHeight="1" x14ac:dyDescent="0.25"/>
    <row r="172" spans="1:7" ht="17.25" customHeight="1" x14ac:dyDescent="0.25"/>
    <row r="173" spans="1:7" ht="17.25" customHeight="1" x14ac:dyDescent="0.25"/>
    <row r="174" spans="1:7" ht="17.25" customHeight="1" x14ac:dyDescent="0.25"/>
    <row r="175" spans="1:7" ht="17.25" customHeight="1" x14ac:dyDescent="0.25"/>
    <row r="176" spans="1:7" ht="17.25" customHeight="1" x14ac:dyDescent="0.25"/>
    <row r="177" ht="17.25" customHeight="1" x14ac:dyDescent="0.25"/>
    <row r="178" ht="17.25" customHeight="1" x14ac:dyDescent="0.25"/>
    <row r="179" ht="17.25" customHeight="1" x14ac:dyDescent="0.25"/>
    <row r="180" ht="17.25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</sheetData>
  <mergeCells count="3">
    <mergeCell ref="E1:G1"/>
    <mergeCell ref="E2:G2"/>
    <mergeCell ref="A3:G3"/>
  </mergeCells>
  <pageMargins left="0.6692913385826772" right="0.59055118110236227" top="0.35433070866141736" bottom="0.3937007874015748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X953"/>
  <sheetViews>
    <sheetView tabSelected="1" zoomScale="80" zoomScaleNormal="80" workbookViewId="0">
      <pane xSplit="9" ySplit="5" topLeftCell="R433" activePane="bottomRight" state="frozen"/>
      <selection pane="topRight" activeCell="J1" sqref="J1"/>
      <selection pane="bottomLeft" activeCell="A6" sqref="A6"/>
      <selection pane="bottomRight" activeCell="AA446" sqref="AA446"/>
    </sheetView>
  </sheetViews>
  <sheetFormatPr defaultRowHeight="15" x14ac:dyDescent="0.25"/>
  <cols>
    <col min="1" max="1" width="27.7109375" style="84" customWidth="1"/>
    <col min="2" max="4" width="4" style="11" hidden="1" customWidth="1"/>
    <col min="5" max="5" width="4.42578125" style="100" customWidth="1"/>
    <col min="6" max="7" width="3.140625" style="100" customWidth="1"/>
    <col min="8" max="8" width="13.140625" style="98" customWidth="1"/>
    <col min="9" max="9" width="4.42578125" style="100" customWidth="1"/>
    <col min="10" max="10" width="14.28515625" style="11" hidden="1" customWidth="1"/>
    <col min="11" max="11" width="12" style="67" hidden="1" customWidth="1"/>
    <col min="12" max="12" width="11.42578125" style="67" hidden="1" customWidth="1"/>
    <col min="13" max="13" width="11.28515625" style="67" hidden="1" customWidth="1"/>
    <col min="14" max="14" width="12.5703125" style="110" hidden="1" customWidth="1"/>
    <col min="15" max="16" width="12.5703125" style="67" hidden="1" customWidth="1"/>
    <col min="17" max="17" width="5.7109375" style="67" hidden="1" customWidth="1"/>
    <col min="18" max="18" width="16.28515625" style="67" customWidth="1"/>
    <col min="19" max="20" width="14.140625" style="67" hidden="1" customWidth="1"/>
    <col min="21" max="21" width="13" style="67" hidden="1" customWidth="1"/>
    <col min="22" max="22" width="15.140625" style="11" customWidth="1"/>
    <col min="23" max="23" width="15.42578125" style="11" customWidth="1"/>
    <col min="24" max="24" width="6" style="11" customWidth="1"/>
    <col min="25" max="121" width="9.140625" style="11"/>
    <col min="122" max="122" width="1.42578125" style="11" customWidth="1"/>
    <col min="123" max="123" width="59.5703125" style="11" customWidth="1"/>
    <col min="124" max="124" width="9.140625" style="11" customWidth="1"/>
    <col min="125" max="126" width="3.85546875" style="11" customWidth="1"/>
    <col min="127" max="127" width="10.5703125" style="11" customWidth="1"/>
    <col min="128" max="128" width="3.85546875" style="11" customWidth="1"/>
    <col min="129" max="131" width="14.42578125" style="11" customWidth="1"/>
    <col min="132" max="132" width="4.140625" style="11" customWidth="1"/>
    <col min="133" max="133" width="15" style="11" customWidth="1"/>
    <col min="134" max="135" width="9.140625" style="11" customWidth="1"/>
    <col min="136" max="136" width="11.5703125" style="11" customWidth="1"/>
    <col min="137" max="137" width="18.140625" style="11" customWidth="1"/>
    <col min="138" max="138" width="13.140625" style="11" customWidth="1"/>
    <col min="139" max="139" width="12.28515625" style="11" customWidth="1"/>
    <col min="140" max="377" width="9.140625" style="11"/>
    <col min="378" max="378" width="1.42578125" style="11" customWidth="1"/>
    <col min="379" max="379" width="59.5703125" style="11" customWidth="1"/>
    <col min="380" max="380" width="9.140625" style="11" customWidth="1"/>
    <col min="381" max="382" width="3.85546875" style="11" customWidth="1"/>
    <col min="383" max="383" width="10.5703125" style="11" customWidth="1"/>
    <col min="384" max="384" width="3.85546875" style="11" customWidth="1"/>
    <col min="385" max="387" width="14.42578125" style="11" customWidth="1"/>
    <col min="388" max="388" width="4.140625" style="11" customWidth="1"/>
    <col min="389" max="389" width="15" style="11" customWidth="1"/>
    <col min="390" max="391" width="9.140625" style="11" customWidth="1"/>
    <col min="392" max="392" width="11.5703125" style="11" customWidth="1"/>
    <col min="393" max="393" width="18.140625" style="11" customWidth="1"/>
    <col min="394" max="394" width="13.140625" style="11" customWidth="1"/>
    <col min="395" max="395" width="12.28515625" style="11" customWidth="1"/>
    <col min="396" max="633" width="9.140625" style="11"/>
    <col min="634" max="634" width="1.42578125" style="11" customWidth="1"/>
    <col min="635" max="635" width="59.5703125" style="11" customWidth="1"/>
    <col min="636" max="636" width="9.140625" style="11" customWidth="1"/>
    <col min="637" max="638" width="3.85546875" style="11" customWidth="1"/>
    <col min="639" max="639" width="10.5703125" style="11" customWidth="1"/>
    <col min="640" max="640" width="3.85546875" style="11" customWidth="1"/>
    <col min="641" max="643" width="14.42578125" style="11" customWidth="1"/>
    <col min="644" max="644" width="4.140625" style="11" customWidth="1"/>
    <col min="645" max="645" width="15" style="11" customWidth="1"/>
    <col min="646" max="647" width="9.140625" style="11" customWidth="1"/>
    <col min="648" max="648" width="11.5703125" style="11" customWidth="1"/>
    <col min="649" max="649" width="18.140625" style="11" customWidth="1"/>
    <col min="650" max="650" width="13.140625" style="11" customWidth="1"/>
    <col min="651" max="651" width="12.28515625" style="11" customWidth="1"/>
    <col min="652" max="889" width="9.140625" style="11"/>
    <col min="890" max="890" width="1.42578125" style="11" customWidth="1"/>
    <col min="891" max="891" width="59.5703125" style="11" customWidth="1"/>
    <col min="892" max="892" width="9.140625" style="11" customWidth="1"/>
    <col min="893" max="894" width="3.85546875" style="11" customWidth="1"/>
    <col min="895" max="895" width="10.5703125" style="11" customWidth="1"/>
    <col min="896" max="896" width="3.85546875" style="11" customWidth="1"/>
    <col min="897" max="899" width="14.42578125" style="11" customWidth="1"/>
    <col min="900" max="900" width="4.140625" style="11" customWidth="1"/>
    <col min="901" max="901" width="15" style="11" customWidth="1"/>
    <col min="902" max="903" width="9.140625" style="11" customWidth="1"/>
    <col min="904" max="904" width="11.5703125" style="11" customWidth="1"/>
    <col min="905" max="905" width="18.140625" style="11" customWidth="1"/>
    <col min="906" max="906" width="13.140625" style="11" customWidth="1"/>
    <col min="907" max="907" width="12.28515625" style="11" customWidth="1"/>
    <col min="908" max="1145" width="9.140625" style="11"/>
    <col min="1146" max="1146" width="1.42578125" style="11" customWidth="1"/>
    <col min="1147" max="1147" width="59.5703125" style="11" customWidth="1"/>
    <col min="1148" max="1148" width="9.140625" style="11" customWidth="1"/>
    <col min="1149" max="1150" width="3.85546875" style="11" customWidth="1"/>
    <col min="1151" max="1151" width="10.5703125" style="11" customWidth="1"/>
    <col min="1152" max="1152" width="3.85546875" style="11" customWidth="1"/>
    <col min="1153" max="1155" width="14.42578125" style="11" customWidth="1"/>
    <col min="1156" max="1156" width="4.140625" style="11" customWidth="1"/>
    <col min="1157" max="1157" width="15" style="11" customWidth="1"/>
    <col min="1158" max="1159" width="9.140625" style="11" customWidth="1"/>
    <col min="1160" max="1160" width="11.5703125" style="11" customWidth="1"/>
    <col min="1161" max="1161" width="18.140625" style="11" customWidth="1"/>
    <col min="1162" max="1162" width="13.140625" style="11" customWidth="1"/>
    <col min="1163" max="1163" width="12.28515625" style="11" customWidth="1"/>
    <col min="1164" max="1401" width="9.140625" style="11"/>
    <col min="1402" max="1402" width="1.42578125" style="11" customWidth="1"/>
    <col min="1403" max="1403" width="59.5703125" style="11" customWidth="1"/>
    <col min="1404" max="1404" width="9.140625" style="11" customWidth="1"/>
    <col min="1405" max="1406" width="3.85546875" style="11" customWidth="1"/>
    <col min="1407" max="1407" width="10.5703125" style="11" customWidth="1"/>
    <col min="1408" max="1408" width="3.85546875" style="11" customWidth="1"/>
    <col min="1409" max="1411" width="14.42578125" style="11" customWidth="1"/>
    <col min="1412" max="1412" width="4.140625" style="11" customWidth="1"/>
    <col min="1413" max="1413" width="15" style="11" customWidth="1"/>
    <col min="1414" max="1415" width="9.140625" style="11" customWidth="1"/>
    <col min="1416" max="1416" width="11.5703125" style="11" customWidth="1"/>
    <col min="1417" max="1417" width="18.140625" style="11" customWidth="1"/>
    <col min="1418" max="1418" width="13.140625" style="11" customWidth="1"/>
    <col min="1419" max="1419" width="12.28515625" style="11" customWidth="1"/>
    <col min="1420" max="1657" width="9.140625" style="11"/>
    <col min="1658" max="1658" width="1.42578125" style="11" customWidth="1"/>
    <col min="1659" max="1659" width="59.5703125" style="11" customWidth="1"/>
    <col min="1660" max="1660" width="9.140625" style="11" customWidth="1"/>
    <col min="1661" max="1662" width="3.85546875" style="11" customWidth="1"/>
    <col min="1663" max="1663" width="10.5703125" style="11" customWidth="1"/>
    <col min="1664" max="1664" width="3.85546875" style="11" customWidth="1"/>
    <col min="1665" max="1667" width="14.42578125" style="11" customWidth="1"/>
    <col min="1668" max="1668" width="4.140625" style="11" customWidth="1"/>
    <col min="1669" max="1669" width="15" style="11" customWidth="1"/>
    <col min="1670" max="1671" width="9.140625" style="11" customWidth="1"/>
    <col min="1672" max="1672" width="11.5703125" style="11" customWidth="1"/>
    <col min="1673" max="1673" width="18.140625" style="11" customWidth="1"/>
    <col min="1674" max="1674" width="13.140625" style="11" customWidth="1"/>
    <col min="1675" max="1675" width="12.28515625" style="11" customWidth="1"/>
    <col min="1676" max="1913" width="9.140625" style="11"/>
    <col min="1914" max="1914" width="1.42578125" style="11" customWidth="1"/>
    <col min="1915" max="1915" width="59.5703125" style="11" customWidth="1"/>
    <col min="1916" max="1916" width="9.140625" style="11" customWidth="1"/>
    <col min="1917" max="1918" width="3.85546875" style="11" customWidth="1"/>
    <col min="1919" max="1919" width="10.5703125" style="11" customWidth="1"/>
    <col min="1920" max="1920" width="3.85546875" style="11" customWidth="1"/>
    <col min="1921" max="1923" width="14.42578125" style="11" customWidth="1"/>
    <col min="1924" max="1924" width="4.140625" style="11" customWidth="1"/>
    <col min="1925" max="1925" width="15" style="11" customWidth="1"/>
    <col min="1926" max="1927" width="9.140625" style="11" customWidth="1"/>
    <col min="1928" max="1928" width="11.5703125" style="11" customWidth="1"/>
    <col min="1929" max="1929" width="18.140625" style="11" customWidth="1"/>
    <col min="1930" max="1930" width="13.140625" style="11" customWidth="1"/>
    <col min="1931" max="1931" width="12.28515625" style="11" customWidth="1"/>
    <col min="1932" max="2169" width="9.140625" style="11"/>
    <col min="2170" max="2170" width="1.42578125" style="11" customWidth="1"/>
    <col min="2171" max="2171" width="59.5703125" style="11" customWidth="1"/>
    <col min="2172" max="2172" width="9.140625" style="11" customWidth="1"/>
    <col min="2173" max="2174" width="3.85546875" style="11" customWidth="1"/>
    <col min="2175" max="2175" width="10.5703125" style="11" customWidth="1"/>
    <col min="2176" max="2176" width="3.85546875" style="11" customWidth="1"/>
    <col min="2177" max="2179" width="14.42578125" style="11" customWidth="1"/>
    <col min="2180" max="2180" width="4.140625" style="11" customWidth="1"/>
    <col min="2181" max="2181" width="15" style="11" customWidth="1"/>
    <col min="2182" max="2183" width="9.140625" style="11" customWidth="1"/>
    <col min="2184" max="2184" width="11.5703125" style="11" customWidth="1"/>
    <col min="2185" max="2185" width="18.140625" style="11" customWidth="1"/>
    <col min="2186" max="2186" width="13.140625" style="11" customWidth="1"/>
    <col min="2187" max="2187" width="12.28515625" style="11" customWidth="1"/>
    <col min="2188" max="2425" width="9.140625" style="11"/>
    <col min="2426" max="2426" width="1.42578125" style="11" customWidth="1"/>
    <col min="2427" max="2427" width="59.5703125" style="11" customWidth="1"/>
    <col min="2428" max="2428" width="9.140625" style="11" customWidth="1"/>
    <col min="2429" max="2430" width="3.85546875" style="11" customWidth="1"/>
    <col min="2431" max="2431" width="10.5703125" style="11" customWidth="1"/>
    <col min="2432" max="2432" width="3.85546875" style="11" customWidth="1"/>
    <col min="2433" max="2435" width="14.42578125" style="11" customWidth="1"/>
    <col min="2436" max="2436" width="4.140625" style="11" customWidth="1"/>
    <col min="2437" max="2437" width="15" style="11" customWidth="1"/>
    <col min="2438" max="2439" width="9.140625" style="11" customWidth="1"/>
    <col min="2440" max="2440" width="11.5703125" style="11" customWidth="1"/>
    <col min="2441" max="2441" width="18.140625" style="11" customWidth="1"/>
    <col min="2442" max="2442" width="13.140625" style="11" customWidth="1"/>
    <col min="2443" max="2443" width="12.28515625" style="11" customWidth="1"/>
    <col min="2444" max="2681" width="9.140625" style="11"/>
    <col min="2682" max="2682" width="1.42578125" style="11" customWidth="1"/>
    <col min="2683" max="2683" width="59.5703125" style="11" customWidth="1"/>
    <col min="2684" max="2684" width="9.140625" style="11" customWidth="1"/>
    <col min="2685" max="2686" width="3.85546875" style="11" customWidth="1"/>
    <col min="2687" max="2687" width="10.5703125" style="11" customWidth="1"/>
    <col min="2688" max="2688" width="3.85546875" style="11" customWidth="1"/>
    <col min="2689" max="2691" width="14.42578125" style="11" customWidth="1"/>
    <col min="2692" max="2692" width="4.140625" style="11" customWidth="1"/>
    <col min="2693" max="2693" width="15" style="11" customWidth="1"/>
    <col min="2694" max="2695" width="9.140625" style="11" customWidth="1"/>
    <col min="2696" max="2696" width="11.5703125" style="11" customWidth="1"/>
    <col min="2697" max="2697" width="18.140625" style="11" customWidth="1"/>
    <col min="2698" max="2698" width="13.140625" style="11" customWidth="1"/>
    <col min="2699" max="2699" width="12.28515625" style="11" customWidth="1"/>
    <col min="2700" max="2937" width="9.140625" style="11"/>
    <col min="2938" max="2938" width="1.42578125" style="11" customWidth="1"/>
    <col min="2939" max="2939" width="59.5703125" style="11" customWidth="1"/>
    <col min="2940" max="2940" width="9.140625" style="11" customWidth="1"/>
    <col min="2941" max="2942" width="3.85546875" style="11" customWidth="1"/>
    <col min="2943" max="2943" width="10.5703125" style="11" customWidth="1"/>
    <col min="2944" max="2944" width="3.85546875" style="11" customWidth="1"/>
    <col min="2945" max="2947" width="14.42578125" style="11" customWidth="1"/>
    <col min="2948" max="2948" width="4.140625" style="11" customWidth="1"/>
    <col min="2949" max="2949" width="15" style="11" customWidth="1"/>
    <col min="2950" max="2951" width="9.140625" style="11" customWidth="1"/>
    <col min="2952" max="2952" width="11.5703125" style="11" customWidth="1"/>
    <col min="2953" max="2953" width="18.140625" style="11" customWidth="1"/>
    <col min="2954" max="2954" width="13.140625" style="11" customWidth="1"/>
    <col min="2955" max="2955" width="12.28515625" style="11" customWidth="1"/>
    <col min="2956" max="3193" width="9.140625" style="11"/>
    <col min="3194" max="3194" width="1.42578125" style="11" customWidth="1"/>
    <col min="3195" max="3195" width="59.5703125" style="11" customWidth="1"/>
    <col min="3196" max="3196" width="9.140625" style="11" customWidth="1"/>
    <col min="3197" max="3198" width="3.85546875" style="11" customWidth="1"/>
    <col min="3199" max="3199" width="10.5703125" style="11" customWidth="1"/>
    <col min="3200" max="3200" width="3.85546875" style="11" customWidth="1"/>
    <col min="3201" max="3203" width="14.42578125" style="11" customWidth="1"/>
    <col min="3204" max="3204" width="4.140625" style="11" customWidth="1"/>
    <col min="3205" max="3205" width="15" style="11" customWidth="1"/>
    <col min="3206" max="3207" width="9.140625" style="11" customWidth="1"/>
    <col min="3208" max="3208" width="11.5703125" style="11" customWidth="1"/>
    <col min="3209" max="3209" width="18.140625" style="11" customWidth="1"/>
    <col min="3210" max="3210" width="13.140625" style="11" customWidth="1"/>
    <col min="3211" max="3211" width="12.28515625" style="11" customWidth="1"/>
    <col min="3212" max="3449" width="9.140625" style="11"/>
    <col min="3450" max="3450" width="1.42578125" style="11" customWidth="1"/>
    <col min="3451" max="3451" width="59.5703125" style="11" customWidth="1"/>
    <col min="3452" max="3452" width="9.140625" style="11" customWidth="1"/>
    <col min="3453" max="3454" width="3.85546875" style="11" customWidth="1"/>
    <col min="3455" max="3455" width="10.5703125" style="11" customWidth="1"/>
    <col min="3456" max="3456" width="3.85546875" style="11" customWidth="1"/>
    <col min="3457" max="3459" width="14.42578125" style="11" customWidth="1"/>
    <col min="3460" max="3460" width="4.140625" style="11" customWidth="1"/>
    <col min="3461" max="3461" width="15" style="11" customWidth="1"/>
    <col min="3462" max="3463" width="9.140625" style="11" customWidth="1"/>
    <col min="3464" max="3464" width="11.5703125" style="11" customWidth="1"/>
    <col min="3465" max="3465" width="18.140625" style="11" customWidth="1"/>
    <col min="3466" max="3466" width="13.140625" style="11" customWidth="1"/>
    <col min="3467" max="3467" width="12.28515625" style="11" customWidth="1"/>
    <col min="3468" max="3705" width="9.140625" style="11"/>
    <col min="3706" max="3706" width="1.42578125" style="11" customWidth="1"/>
    <col min="3707" max="3707" width="59.5703125" style="11" customWidth="1"/>
    <col min="3708" max="3708" width="9.140625" style="11" customWidth="1"/>
    <col min="3709" max="3710" width="3.85546875" style="11" customWidth="1"/>
    <col min="3711" max="3711" width="10.5703125" style="11" customWidth="1"/>
    <col min="3712" max="3712" width="3.85546875" style="11" customWidth="1"/>
    <col min="3713" max="3715" width="14.42578125" style="11" customWidth="1"/>
    <col min="3716" max="3716" width="4.140625" style="11" customWidth="1"/>
    <col min="3717" max="3717" width="15" style="11" customWidth="1"/>
    <col min="3718" max="3719" width="9.140625" style="11" customWidth="1"/>
    <col min="3720" max="3720" width="11.5703125" style="11" customWidth="1"/>
    <col min="3721" max="3721" width="18.140625" style="11" customWidth="1"/>
    <col min="3722" max="3722" width="13.140625" style="11" customWidth="1"/>
    <col min="3723" max="3723" width="12.28515625" style="11" customWidth="1"/>
    <col min="3724" max="3961" width="9.140625" style="11"/>
    <col min="3962" max="3962" width="1.42578125" style="11" customWidth="1"/>
    <col min="3963" max="3963" width="59.5703125" style="11" customWidth="1"/>
    <col min="3964" max="3964" width="9.140625" style="11" customWidth="1"/>
    <col min="3965" max="3966" width="3.85546875" style="11" customWidth="1"/>
    <col min="3967" max="3967" width="10.5703125" style="11" customWidth="1"/>
    <col min="3968" max="3968" width="3.85546875" style="11" customWidth="1"/>
    <col min="3969" max="3971" width="14.42578125" style="11" customWidth="1"/>
    <col min="3972" max="3972" width="4.140625" style="11" customWidth="1"/>
    <col min="3973" max="3973" width="15" style="11" customWidth="1"/>
    <col min="3974" max="3975" width="9.140625" style="11" customWidth="1"/>
    <col min="3976" max="3976" width="11.5703125" style="11" customWidth="1"/>
    <col min="3977" max="3977" width="18.140625" style="11" customWidth="1"/>
    <col min="3978" max="3978" width="13.140625" style="11" customWidth="1"/>
    <col min="3979" max="3979" width="12.28515625" style="11" customWidth="1"/>
    <col min="3980" max="4217" width="9.140625" style="11"/>
    <col min="4218" max="4218" width="1.42578125" style="11" customWidth="1"/>
    <col min="4219" max="4219" width="59.5703125" style="11" customWidth="1"/>
    <col min="4220" max="4220" width="9.140625" style="11" customWidth="1"/>
    <col min="4221" max="4222" width="3.85546875" style="11" customWidth="1"/>
    <col min="4223" max="4223" width="10.5703125" style="11" customWidth="1"/>
    <col min="4224" max="4224" width="3.85546875" style="11" customWidth="1"/>
    <col min="4225" max="4227" width="14.42578125" style="11" customWidth="1"/>
    <col min="4228" max="4228" width="4.140625" style="11" customWidth="1"/>
    <col min="4229" max="4229" width="15" style="11" customWidth="1"/>
    <col min="4230" max="4231" width="9.140625" style="11" customWidth="1"/>
    <col min="4232" max="4232" width="11.5703125" style="11" customWidth="1"/>
    <col min="4233" max="4233" width="18.140625" style="11" customWidth="1"/>
    <col min="4234" max="4234" width="13.140625" style="11" customWidth="1"/>
    <col min="4235" max="4235" width="12.28515625" style="11" customWidth="1"/>
    <col min="4236" max="4473" width="9.140625" style="11"/>
    <col min="4474" max="4474" width="1.42578125" style="11" customWidth="1"/>
    <col min="4475" max="4475" width="59.5703125" style="11" customWidth="1"/>
    <col min="4476" max="4476" width="9.140625" style="11" customWidth="1"/>
    <col min="4477" max="4478" width="3.85546875" style="11" customWidth="1"/>
    <col min="4479" max="4479" width="10.5703125" style="11" customWidth="1"/>
    <col min="4480" max="4480" width="3.85546875" style="11" customWidth="1"/>
    <col min="4481" max="4483" width="14.42578125" style="11" customWidth="1"/>
    <col min="4484" max="4484" width="4.140625" style="11" customWidth="1"/>
    <col min="4485" max="4485" width="15" style="11" customWidth="1"/>
    <col min="4486" max="4487" width="9.140625" style="11" customWidth="1"/>
    <col min="4488" max="4488" width="11.5703125" style="11" customWidth="1"/>
    <col min="4489" max="4489" width="18.140625" style="11" customWidth="1"/>
    <col min="4490" max="4490" width="13.140625" style="11" customWidth="1"/>
    <col min="4491" max="4491" width="12.28515625" style="11" customWidth="1"/>
    <col min="4492" max="4729" width="9.140625" style="11"/>
    <col min="4730" max="4730" width="1.42578125" style="11" customWidth="1"/>
    <col min="4731" max="4731" width="59.5703125" style="11" customWidth="1"/>
    <col min="4732" max="4732" width="9.140625" style="11" customWidth="1"/>
    <col min="4733" max="4734" width="3.85546875" style="11" customWidth="1"/>
    <col min="4735" max="4735" width="10.5703125" style="11" customWidth="1"/>
    <col min="4736" max="4736" width="3.85546875" style="11" customWidth="1"/>
    <col min="4737" max="4739" width="14.42578125" style="11" customWidth="1"/>
    <col min="4740" max="4740" width="4.140625" style="11" customWidth="1"/>
    <col min="4741" max="4741" width="15" style="11" customWidth="1"/>
    <col min="4742" max="4743" width="9.140625" style="11" customWidth="1"/>
    <col min="4744" max="4744" width="11.5703125" style="11" customWidth="1"/>
    <col min="4745" max="4745" width="18.140625" style="11" customWidth="1"/>
    <col min="4746" max="4746" width="13.140625" style="11" customWidth="1"/>
    <col min="4747" max="4747" width="12.28515625" style="11" customWidth="1"/>
    <col min="4748" max="4985" width="9.140625" style="11"/>
    <col min="4986" max="4986" width="1.42578125" style="11" customWidth="1"/>
    <col min="4987" max="4987" width="59.5703125" style="11" customWidth="1"/>
    <col min="4988" max="4988" width="9.140625" style="11" customWidth="1"/>
    <col min="4989" max="4990" width="3.85546875" style="11" customWidth="1"/>
    <col min="4991" max="4991" width="10.5703125" style="11" customWidth="1"/>
    <col min="4992" max="4992" width="3.85546875" style="11" customWidth="1"/>
    <col min="4993" max="4995" width="14.42578125" style="11" customWidth="1"/>
    <col min="4996" max="4996" width="4.140625" style="11" customWidth="1"/>
    <col min="4997" max="4997" width="15" style="11" customWidth="1"/>
    <col min="4998" max="4999" width="9.140625" style="11" customWidth="1"/>
    <col min="5000" max="5000" width="11.5703125" style="11" customWidth="1"/>
    <col min="5001" max="5001" width="18.140625" style="11" customWidth="1"/>
    <col min="5002" max="5002" width="13.140625" style="11" customWidth="1"/>
    <col min="5003" max="5003" width="12.28515625" style="11" customWidth="1"/>
    <col min="5004" max="5241" width="9.140625" style="11"/>
    <col min="5242" max="5242" width="1.42578125" style="11" customWidth="1"/>
    <col min="5243" max="5243" width="59.5703125" style="11" customWidth="1"/>
    <col min="5244" max="5244" width="9.140625" style="11" customWidth="1"/>
    <col min="5245" max="5246" width="3.85546875" style="11" customWidth="1"/>
    <col min="5247" max="5247" width="10.5703125" style="11" customWidth="1"/>
    <col min="5248" max="5248" width="3.85546875" style="11" customWidth="1"/>
    <col min="5249" max="5251" width="14.42578125" style="11" customWidth="1"/>
    <col min="5252" max="5252" width="4.140625" style="11" customWidth="1"/>
    <col min="5253" max="5253" width="15" style="11" customWidth="1"/>
    <col min="5254" max="5255" width="9.140625" style="11" customWidth="1"/>
    <col min="5256" max="5256" width="11.5703125" style="11" customWidth="1"/>
    <col min="5257" max="5257" width="18.140625" style="11" customWidth="1"/>
    <col min="5258" max="5258" width="13.140625" style="11" customWidth="1"/>
    <col min="5259" max="5259" width="12.28515625" style="11" customWidth="1"/>
    <col min="5260" max="5497" width="9.140625" style="11"/>
    <col min="5498" max="5498" width="1.42578125" style="11" customWidth="1"/>
    <col min="5499" max="5499" width="59.5703125" style="11" customWidth="1"/>
    <col min="5500" max="5500" width="9.140625" style="11" customWidth="1"/>
    <col min="5501" max="5502" width="3.85546875" style="11" customWidth="1"/>
    <col min="5503" max="5503" width="10.5703125" style="11" customWidth="1"/>
    <col min="5504" max="5504" width="3.85546875" style="11" customWidth="1"/>
    <col min="5505" max="5507" width="14.42578125" style="11" customWidth="1"/>
    <col min="5508" max="5508" width="4.140625" style="11" customWidth="1"/>
    <col min="5509" max="5509" width="15" style="11" customWidth="1"/>
    <col min="5510" max="5511" width="9.140625" style="11" customWidth="1"/>
    <col min="5512" max="5512" width="11.5703125" style="11" customWidth="1"/>
    <col min="5513" max="5513" width="18.140625" style="11" customWidth="1"/>
    <col min="5514" max="5514" width="13.140625" style="11" customWidth="1"/>
    <col min="5515" max="5515" width="12.28515625" style="11" customWidth="1"/>
    <col min="5516" max="5753" width="9.140625" style="11"/>
    <col min="5754" max="5754" width="1.42578125" style="11" customWidth="1"/>
    <col min="5755" max="5755" width="59.5703125" style="11" customWidth="1"/>
    <col min="5756" max="5756" width="9.140625" style="11" customWidth="1"/>
    <col min="5757" max="5758" width="3.85546875" style="11" customWidth="1"/>
    <col min="5759" max="5759" width="10.5703125" style="11" customWidth="1"/>
    <col min="5760" max="5760" width="3.85546875" style="11" customWidth="1"/>
    <col min="5761" max="5763" width="14.42578125" style="11" customWidth="1"/>
    <col min="5764" max="5764" width="4.140625" style="11" customWidth="1"/>
    <col min="5765" max="5765" width="15" style="11" customWidth="1"/>
    <col min="5766" max="5767" width="9.140625" style="11" customWidth="1"/>
    <col min="5768" max="5768" width="11.5703125" style="11" customWidth="1"/>
    <col min="5769" max="5769" width="18.140625" style="11" customWidth="1"/>
    <col min="5770" max="5770" width="13.140625" style="11" customWidth="1"/>
    <col min="5771" max="5771" width="12.28515625" style="11" customWidth="1"/>
    <col min="5772" max="6009" width="9.140625" style="11"/>
    <col min="6010" max="6010" width="1.42578125" style="11" customWidth="1"/>
    <col min="6011" max="6011" width="59.5703125" style="11" customWidth="1"/>
    <col min="6012" max="6012" width="9.140625" style="11" customWidth="1"/>
    <col min="6013" max="6014" width="3.85546875" style="11" customWidth="1"/>
    <col min="6015" max="6015" width="10.5703125" style="11" customWidth="1"/>
    <col min="6016" max="6016" width="3.85546875" style="11" customWidth="1"/>
    <col min="6017" max="6019" width="14.42578125" style="11" customWidth="1"/>
    <col min="6020" max="6020" width="4.140625" style="11" customWidth="1"/>
    <col min="6021" max="6021" width="15" style="11" customWidth="1"/>
    <col min="6022" max="6023" width="9.140625" style="11" customWidth="1"/>
    <col min="6024" max="6024" width="11.5703125" style="11" customWidth="1"/>
    <col min="6025" max="6025" width="18.140625" style="11" customWidth="1"/>
    <col min="6026" max="6026" width="13.140625" style="11" customWidth="1"/>
    <col min="6027" max="6027" width="12.28515625" style="11" customWidth="1"/>
    <col min="6028" max="6265" width="9.140625" style="11"/>
    <col min="6266" max="6266" width="1.42578125" style="11" customWidth="1"/>
    <col min="6267" max="6267" width="59.5703125" style="11" customWidth="1"/>
    <col min="6268" max="6268" width="9.140625" style="11" customWidth="1"/>
    <col min="6269" max="6270" width="3.85546875" style="11" customWidth="1"/>
    <col min="6271" max="6271" width="10.5703125" style="11" customWidth="1"/>
    <col min="6272" max="6272" width="3.85546875" style="11" customWidth="1"/>
    <col min="6273" max="6275" width="14.42578125" style="11" customWidth="1"/>
    <col min="6276" max="6276" width="4.140625" style="11" customWidth="1"/>
    <col min="6277" max="6277" width="15" style="11" customWidth="1"/>
    <col min="6278" max="6279" width="9.140625" style="11" customWidth="1"/>
    <col min="6280" max="6280" width="11.5703125" style="11" customWidth="1"/>
    <col min="6281" max="6281" width="18.140625" style="11" customWidth="1"/>
    <col min="6282" max="6282" width="13.140625" style="11" customWidth="1"/>
    <col min="6283" max="6283" width="12.28515625" style="11" customWidth="1"/>
    <col min="6284" max="6521" width="9.140625" style="11"/>
    <col min="6522" max="6522" width="1.42578125" style="11" customWidth="1"/>
    <col min="6523" max="6523" width="59.5703125" style="11" customWidth="1"/>
    <col min="6524" max="6524" width="9.140625" style="11" customWidth="1"/>
    <col min="6525" max="6526" width="3.85546875" style="11" customWidth="1"/>
    <col min="6527" max="6527" width="10.5703125" style="11" customWidth="1"/>
    <col min="6528" max="6528" width="3.85546875" style="11" customWidth="1"/>
    <col min="6529" max="6531" width="14.42578125" style="11" customWidth="1"/>
    <col min="6532" max="6532" width="4.140625" style="11" customWidth="1"/>
    <col min="6533" max="6533" width="15" style="11" customWidth="1"/>
    <col min="6534" max="6535" width="9.140625" style="11" customWidth="1"/>
    <col min="6536" max="6536" width="11.5703125" style="11" customWidth="1"/>
    <col min="6537" max="6537" width="18.140625" style="11" customWidth="1"/>
    <col min="6538" max="6538" width="13.140625" style="11" customWidth="1"/>
    <col min="6539" max="6539" width="12.28515625" style="11" customWidth="1"/>
    <col min="6540" max="6777" width="9.140625" style="11"/>
    <col min="6778" max="6778" width="1.42578125" style="11" customWidth="1"/>
    <col min="6779" max="6779" width="59.5703125" style="11" customWidth="1"/>
    <col min="6780" max="6780" width="9.140625" style="11" customWidth="1"/>
    <col min="6781" max="6782" width="3.85546875" style="11" customWidth="1"/>
    <col min="6783" max="6783" width="10.5703125" style="11" customWidth="1"/>
    <col min="6784" max="6784" width="3.85546875" style="11" customWidth="1"/>
    <col min="6785" max="6787" width="14.42578125" style="11" customWidth="1"/>
    <col min="6788" max="6788" width="4.140625" style="11" customWidth="1"/>
    <col min="6789" max="6789" width="15" style="11" customWidth="1"/>
    <col min="6790" max="6791" width="9.140625" style="11" customWidth="1"/>
    <col min="6792" max="6792" width="11.5703125" style="11" customWidth="1"/>
    <col min="6793" max="6793" width="18.140625" style="11" customWidth="1"/>
    <col min="6794" max="6794" width="13.140625" style="11" customWidth="1"/>
    <col min="6795" max="6795" width="12.28515625" style="11" customWidth="1"/>
    <col min="6796" max="7033" width="9.140625" style="11"/>
    <col min="7034" max="7034" width="1.42578125" style="11" customWidth="1"/>
    <col min="7035" max="7035" width="59.5703125" style="11" customWidth="1"/>
    <col min="7036" max="7036" width="9.140625" style="11" customWidth="1"/>
    <col min="7037" max="7038" width="3.85546875" style="11" customWidth="1"/>
    <col min="7039" max="7039" width="10.5703125" style="11" customWidth="1"/>
    <col min="7040" max="7040" width="3.85546875" style="11" customWidth="1"/>
    <col min="7041" max="7043" width="14.42578125" style="11" customWidth="1"/>
    <col min="7044" max="7044" width="4.140625" style="11" customWidth="1"/>
    <col min="7045" max="7045" width="15" style="11" customWidth="1"/>
    <col min="7046" max="7047" width="9.140625" style="11" customWidth="1"/>
    <col min="7048" max="7048" width="11.5703125" style="11" customWidth="1"/>
    <col min="7049" max="7049" width="18.140625" style="11" customWidth="1"/>
    <col min="7050" max="7050" width="13.140625" style="11" customWidth="1"/>
    <col min="7051" max="7051" width="12.28515625" style="11" customWidth="1"/>
    <col min="7052" max="7289" width="9.140625" style="11"/>
    <col min="7290" max="7290" width="1.42578125" style="11" customWidth="1"/>
    <col min="7291" max="7291" width="59.5703125" style="11" customWidth="1"/>
    <col min="7292" max="7292" width="9.140625" style="11" customWidth="1"/>
    <col min="7293" max="7294" width="3.85546875" style="11" customWidth="1"/>
    <col min="7295" max="7295" width="10.5703125" style="11" customWidth="1"/>
    <col min="7296" max="7296" width="3.85546875" style="11" customWidth="1"/>
    <col min="7297" max="7299" width="14.42578125" style="11" customWidth="1"/>
    <col min="7300" max="7300" width="4.140625" style="11" customWidth="1"/>
    <col min="7301" max="7301" width="15" style="11" customWidth="1"/>
    <col min="7302" max="7303" width="9.140625" style="11" customWidth="1"/>
    <col min="7304" max="7304" width="11.5703125" style="11" customWidth="1"/>
    <col min="7305" max="7305" width="18.140625" style="11" customWidth="1"/>
    <col min="7306" max="7306" width="13.140625" style="11" customWidth="1"/>
    <col min="7307" max="7307" width="12.28515625" style="11" customWidth="1"/>
    <col min="7308" max="7545" width="9.140625" style="11"/>
    <col min="7546" max="7546" width="1.42578125" style="11" customWidth="1"/>
    <col min="7547" max="7547" width="59.5703125" style="11" customWidth="1"/>
    <col min="7548" max="7548" width="9.140625" style="11" customWidth="1"/>
    <col min="7549" max="7550" width="3.85546875" style="11" customWidth="1"/>
    <col min="7551" max="7551" width="10.5703125" style="11" customWidth="1"/>
    <col min="7552" max="7552" width="3.85546875" style="11" customWidth="1"/>
    <col min="7553" max="7555" width="14.42578125" style="11" customWidth="1"/>
    <col min="7556" max="7556" width="4.140625" style="11" customWidth="1"/>
    <col min="7557" max="7557" width="15" style="11" customWidth="1"/>
    <col min="7558" max="7559" width="9.140625" style="11" customWidth="1"/>
    <col min="7560" max="7560" width="11.5703125" style="11" customWidth="1"/>
    <col min="7561" max="7561" width="18.140625" style="11" customWidth="1"/>
    <col min="7562" max="7562" width="13.140625" style="11" customWidth="1"/>
    <col min="7563" max="7563" width="12.28515625" style="11" customWidth="1"/>
    <col min="7564" max="7801" width="9.140625" style="11"/>
    <col min="7802" max="7802" width="1.42578125" style="11" customWidth="1"/>
    <col min="7803" max="7803" width="59.5703125" style="11" customWidth="1"/>
    <col min="7804" max="7804" width="9.140625" style="11" customWidth="1"/>
    <col min="7805" max="7806" width="3.85546875" style="11" customWidth="1"/>
    <col min="7807" max="7807" width="10.5703125" style="11" customWidth="1"/>
    <col min="7808" max="7808" width="3.85546875" style="11" customWidth="1"/>
    <col min="7809" max="7811" width="14.42578125" style="11" customWidth="1"/>
    <col min="7812" max="7812" width="4.140625" style="11" customWidth="1"/>
    <col min="7813" max="7813" width="15" style="11" customWidth="1"/>
    <col min="7814" max="7815" width="9.140625" style="11" customWidth="1"/>
    <col min="7816" max="7816" width="11.5703125" style="11" customWidth="1"/>
    <col min="7817" max="7817" width="18.140625" style="11" customWidth="1"/>
    <col min="7818" max="7818" width="13.140625" style="11" customWidth="1"/>
    <col min="7819" max="7819" width="12.28515625" style="11" customWidth="1"/>
    <col min="7820" max="8057" width="9.140625" style="11"/>
    <col min="8058" max="8058" width="1.42578125" style="11" customWidth="1"/>
    <col min="8059" max="8059" width="59.5703125" style="11" customWidth="1"/>
    <col min="8060" max="8060" width="9.140625" style="11" customWidth="1"/>
    <col min="8061" max="8062" width="3.85546875" style="11" customWidth="1"/>
    <col min="8063" max="8063" width="10.5703125" style="11" customWidth="1"/>
    <col min="8064" max="8064" width="3.85546875" style="11" customWidth="1"/>
    <col min="8065" max="8067" width="14.42578125" style="11" customWidth="1"/>
    <col min="8068" max="8068" width="4.140625" style="11" customWidth="1"/>
    <col min="8069" max="8069" width="15" style="11" customWidth="1"/>
    <col min="8070" max="8071" width="9.140625" style="11" customWidth="1"/>
    <col min="8072" max="8072" width="11.5703125" style="11" customWidth="1"/>
    <col min="8073" max="8073" width="18.140625" style="11" customWidth="1"/>
    <col min="8074" max="8074" width="13.140625" style="11" customWidth="1"/>
    <col min="8075" max="8075" width="12.28515625" style="11" customWidth="1"/>
    <col min="8076" max="8313" width="9.140625" style="11"/>
    <col min="8314" max="8314" width="1.42578125" style="11" customWidth="1"/>
    <col min="8315" max="8315" width="59.5703125" style="11" customWidth="1"/>
    <col min="8316" max="8316" width="9.140625" style="11" customWidth="1"/>
    <col min="8317" max="8318" width="3.85546875" style="11" customWidth="1"/>
    <col min="8319" max="8319" width="10.5703125" style="11" customWidth="1"/>
    <col min="8320" max="8320" width="3.85546875" style="11" customWidth="1"/>
    <col min="8321" max="8323" width="14.42578125" style="11" customWidth="1"/>
    <col min="8324" max="8324" width="4.140625" style="11" customWidth="1"/>
    <col min="8325" max="8325" width="15" style="11" customWidth="1"/>
    <col min="8326" max="8327" width="9.140625" style="11" customWidth="1"/>
    <col min="8328" max="8328" width="11.5703125" style="11" customWidth="1"/>
    <col min="8329" max="8329" width="18.140625" style="11" customWidth="1"/>
    <col min="8330" max="8330" width="13.140625" style="11" customWidth="1"/>
    <col min="8331" max="8331" width="12.28515625" style="11" customWidth="1"/>
    <col min="8332" max="8569" width="9.140625" style="11"/>
    <col min="8570" max="8570" width="1.42578125" style="11" customWidth="1"/>
    <col min="8571" max="8571" width="59.5703125" style="11" customWidth="1"/>
    <col min="8572" max="8572" width="9.140625" style="11" customWidth="1"/>
    <col min="8573" max="8574" width="3.85546875" style="11" customWidth="1"/>
    <col min="8575" max="8575" width="10.5703125" style="11" customWidth="1"/>
    <col min="8576" max="8576" width="3.85546875" style="11" customWidth="1"/>
    <col min="8577" max="8579" width="14.42578125" style="11" customWidth="1"/>
    <col min="8580" max="8580" width="4.140625" style="11" customWidth="1"/>
    <col min="8581" max="8581" width="15" style="11" customWidth="1"/>
    <col min="8582" max="8583" width="9.140625" style="11" customWidth="1"/>
    <col min="8584" max="8584" width="11.5703125" style="11" customWidth="1"/>
    <col min="8585" max="8585" width="18.140625" style="11" customWidth="1"/>
    <col min="8586" max="8586" width="13.140625" style="11" customWidth="1"/>
    <col min="8587" max="8587" width="12.28515625" style="11" customWidth="1"/>
    <col min="8588" max="8825" width="9.140625" style="11"/>
    <col min="8826" max="8826" width="1.42578125" style="11" customWidth="1"/>
    <col min="8827" max="8827" width="59.5703125" style="11" customWidth="1"/>
    <col min="8828" max="8828" width="9.140625" style="11" customWidth="1"/>
    <col min="8829" max="8830" width="3.85546875" style="11" customWidth="1"/>
    <col min="8831" max="8831" width="10.5703125" style="11" customWidth="1"/>
    <col min="8832" max="8832" width="3.85546875" style="11" customWidth="1"/>
    <col min="8833" max="8835" width="14.42578125" style="11" customWidth="1"/>
    <col min="8836" max="8836" width="4.140625" style="11" customWidth="1"/>
    <col min="8837" max="8837" width="15" style="11" customWidth="1"/>
    <col min="8838" max="8839" width="9.140625" style="11" customWidth="1"/>
    <col min="8840" max="8840" width="11.5703125" style="11" customWidth="1"/>
    <col min="8841" max="8841" width="18.140625" style="11" customWidth="1"/>
    <col min="8842" max="8842" width="13.140625" style="11" customWidth="1"/>
    <col min="8843" max="8843" width="12.28515625" style="11" customWidth="1"/>
    <col min="8844" max="9081" width="9.140625" style="11"/>
    <col min="9082" max="9082" width="1.42578125" style="11" customWidth="1"/>
    <col min="9083" max="9083" width="59.5703125" style="11" customWidth="1"/>
    <col min="9084" max="9084" width="9.140625" style="11" customWidth="1"/>
    <col min="9085" max="9086" width="3.85546875" style="11" customWidth="1"/>
    <col min="9087" max="9087" width="10.5703125" style="11" customWidth="1"/>
    <col min="9088" max="9088" width="3.85546875" style="11" customWidth="1"/>
    <col min="9089" max="9091" width="14.42578125" style="11" customWidth="1"/>
    <col min="9092" max="9092" width="4.140625" style="11" customWidth="1"/>
    <col min="9093" max="9093" width="15" style="11" customWidth="1"/>
    <col min="9094" max="9095" width="9.140625" style="11" customWidth="1"/>
    <col min="9096" max="9096" width="11.5703125" style="11" customWidth="1"/>
    <col min="9097" max="9097" width="18.140625" style="11" customWidth="1"/>
    <col min="9098" max="9098" width="13.140625" style="11" customWidth="1"/>
    <col min="9099" max="9099" width="12.28515625" style="11" customWidth="1"/>
    <col min="9100" max="9337" width="9.140625" style="11"/>
    <col min="9338" max="9338" width="1.42578125" style="11" customWidth="1"/>
    <col min="9339" max="9339" width="59.5703125" style="11" customWidth="1"/>
    <col min="9340" max="9340" width="9.140625" style="11" customWidth="1"/>
    <col min="9341" max="9342" width="3.85546875" style="11" customWidth="1"/>
    <col min="9343" max="9343" width="10.5703125" style="11" customWidth="1"/>
    <col min="9344" max="9344" width="3.85546875" style="11" customWidth="1"/>
    <col min="9345" max="9347" width="14.42578125" style="11" customWidth="1"/>
    <col min="9348" max="9348" width="4.140625" style="11" customWidth="1"/>
    <col min="9349" max="9349" width="15" style="11" customWidth="1"/>
    <col min="9350" max="9351" width="9.140625" style="11" customWidth="1"/>
    <col min="9352" max="9352" width="11.5703125" style="11" customWidth="1"/>
    <col min="9353" max="9353" width="18.140625" style="11" customWidth="1"/>
    <col min="9354" max="9354" width="13.140625" style="11" customWidth="1"/>
    <col min="9355" max="9355" width="12.28515625" style="11" customWidth="1"/>
    <col min="9356" max="9593" width="9.140625" style="11"/>
    <col min="9594" max="9594" width="1.42578125" style="11" customWidth="1"/>
    <col min="9595" max="9595" width="59.5703125" style="11" customWidth="1"/>
    <col min="9596" max="9596" width="9.140625" style="11" customWidth="1"/>
    <col min="9597" max="9598" width="3.85546875" style="11" customWidth="1"/>
    <col min="9599" max="9599" width="10.5703125" style="11" customWidth="1"/>
    <col min="9600" max="9600" width="3.85546875" style="11" customWidth="1"/>
    <col min="9601" max="9603" width="14.42578125" style="11" customWidth="1"/>
    <col min="9604" max="9604" width="4.140625" style="11" customWidth="1"/>
    <col min="9605" max="9605" width="15" style="11" customWidth="1"/>
    <col min="9606" max="9607" width="9.140625" style="11" customWidth="1"/>
    <col min="9608" max="9608" width="11.5703125" style="11" customWidth="1"/>
    <col min="9609" max="9609" width="18.140625" style="11" customWidth="1"/>
    <col min="9610" max="9610" width="13.140625" style="11" customWidth="1"/>
    <col min="9611" max="9611" width="12.28515625" style="11" customWidth="1"/>
    <col min="9612" max="9849" width="9.140625" style="11"/>
    <col min="9850" max="9850" width="1.42578125" style="11" customWidth="1"/>
    <col min="9851" max="9851" width="59.5703125" style="11" customWidth="1"/>
    <col min="9852" max="9852" width="9.140625" style="11" customWidth="1"/>
    <col min="9853" max="9854" width="3.85546875" style="11" customWidth="1"/>
    <col min="9855" max="9855" width="10.5703125" style="11" customWidth="1"/>
    <col min="9856" max="9856" width="3.85546875" style="11" customWidth="1"/>
    <col min="9857" max="9859" width="14.42578125" style="11" customWidth="1"/>
    <col min="9860" max="9860" width="4.140625" style="11" customWidth="1"/>
    <col min="9861" max="9861" width="15" style="11" customWidth="1"/>
    <col min="9862" max="9863" width="9.140625" style="11" customWidth="1"/>
    <col min="9864" max="9864" width="11.5703125" style="11" customWidth="1"/>
    <col min="9865" max="9865" width="18.140625" style="11" customWidth="1"/>
    <col min="9866" max="9866" width="13.140625" style="11" customWidth="1"/>
    <col min="9867" max="9867" width="12.28515625" style="11" customWidth="1"/>
    <col min="9868" max="10105" width="9.140625" style="11"/>
    <col min="10106" max="10106" width="1.42578125" style="11" customWidth="1"/>
    <col min="10107" max="10107" width="59.5703125" style="11" customWidth="1"/>
    <col min="10108" max="10108" width="9.140625" style="11" customWidth="1"/>
    <col min="10109" max="10110" width="3.85546875" style="11" customWidth="1"/>
    <col min="10111" max="10111" width="10.5703125" style="11" customWidth="1"/>
    <col min="10112" max="10112" width="3.85546875" style="11" customWidth="1"/>
    <col min="10113" max="10115" width="14.42578125" style="11" customWidth="1"/>
    <col min="10116" max="10116" width="4.140625" style="11" customWidth="1"/>
    <col min="10117" max="10117" width="15" style="11" customWidth="1"/>
    <col min="10118" max="10119" width="9.140625" style="11" customWidth="1"/>
    <col min="10120" max="10120" width="11.5703125" style="11" customWidth="1"/>
    <col min="10121" max="10121" width="18.140625" style="11" customWidth="1"/>
    <col min="10122" max="10122" width="13.140625" style="11" customWidth="1"/>
    <col min="10123" max="10123" width="12.28515625" style="11" customWidth="1"/>
    <col min="10124" max="10361" width="9.140625" style="11"/>
    <col min="10362" max="10362" width="1.42578125" style="11" customWidth="1"/>
    <col min="10363" max="10363" width="59.5703125" style="11" customWidth="1"/>
    <col min="10364" max="10364" width="9.140625" style="11" customWidth="1"/>
    <col min="10365" max="10366" width="3.85546875" style="11" customWidth="1"/>
    <col min="10367" max="10367" width="10.5703125" style="11" customWidth="1"/>
    <col min="10368" max="10368" width="3.85546875" style="11" customWidth="1"/>
    <col min="10369" max="10371" width="14.42578125" style="11" customWidth="1"/>
    <col min="10372" max="10372" width="4.140625" style="11" customWidth="1"/>
    <col min="10373" max="10373" width="15" style="11" customWidth="1"/>
    <col min="10374" max="10375" width="9.140625" style="11" customWidth="1"/>
    <col min="10376" max="10376" width="11.5703125" style="11" customWidth="1"/>
    <col min="10377" max="10377" width="18.140625" style="11" customWidth="1"/>
    <col min="10378" max="10378" width="13.140625" style="11" customWidth="1"/>
    <col min="10379" max="10379" width="12.28515625" style="11" customWidth="1"/>
    <col min="10380" max="10617" width="9.140625" style="11"/>
    <col min="10618" max="10618" width="1.42578125" style="11" customWidth="1"/>
    <col min="10619" max="10619" width="59.5703125" style="11" customWidth="1"/>
    <col min="10620" max="10620" width="9.140625" style="11" customWidth="1"/>
    <col min="10621" max="10622" width="3.85546875" style="11" customWidth="1"/>
    <col min="10623" max="10623" width="10.5703125" style="11" customWidth="1"/>
    <col min="10624" max="10624" width="3.85546875" style="11" customWidth="1"/>
    <col min="10625" max="10627" width="14.42578125" style="11" customWidth="1"/>
    <col min="10628" max="10628" width="4.140625" style="11" customWidth="1"/>
    <col min="10629" max="10629" width="15" style="11" customWidth="1"/>
    <col min="10630" max="10631" width="9.140625" style="11" customWidth="1"/>
    <col min="10632" max="10632" width="11.5703125" style="11" customWidth="1"/>
    <col min="10633" max="10633" width="18.140625" style="11" customWidth="1"/>
    <col min="10634" max="10634" width="13.140625" style="11" customWidth="1"/>
    <col min="10635" max="10635" width="12.28515625" style="11" customWidth="1"/>
    <col min="10636" max="10873" width="9.140625" style="11"/>
    <col min="10874" max="10874" width="1.42578125" style="11" customWidth="1"/>
    <col min="10875" max="10875" width="59.5703125" style="11" customWidth="1"/>
    <col min="10876" max="10876" width="9.140625" style="11" customWidth="1"/>
    <col min="10877" max="10878" width="3.85546875" style="11" customWidth="1"/>
    <col min="10879" max="10879" width="10.5703125" style="11" customWidth="1"/>
    <col min="10880" max="10880" width="3.85546875" style="11" customWidth="1"/>
    <col min="10881" max="10883" width="14.42578125" style="11" customWidth="1"/>
    <col min="10884" max="10884" width="4.140625" style="11" customWidth="1"/>
    <col min="10885" max="10885" width="15" style="11" customWidth="1"/>
    <col min="10886" max="10887" width="9.140625" style="11" customWidth="1"/>
    <col min="10888" max="10888" width="11.5703125" style="11" customWidth="1"/>
    <col min="10889" max="10889" width="18.140625" style="11" customWidth="1"/>
    <col min="10890" max="10890" width="13.140625" style="11" customWidth="1"/>
    <col min="10891" max="10891" width="12.28515625" style="11" customWidth="1"/>
    <col min="10892" max="11129" width="9.140625" style="11"/>
    <col min="11130" max="11130" width="1.42578125" style="11" customWidth="1"/>
    <col min="11131" max="11131" width="59.5703125" style="11" customWidth="1"/>
    <col min="11132" max="11132" width="9.140625" style="11" customWidth="1"/>
    <col min="11133" max="11134" width="3.85546875" style="11" customWidth="1"/>
    <col min="11135" max="11135" width="10.5703125" style="11" customWidth="1"/>
    <col min="11136" max="11136" width="3.85546875" style="11" customWidth="1"/>
    <col min="11137" max="11139" width="14.42578125" style="11" customWidth="1"/>
    <col min="11140" max="11140" width="4.140625" style="11" customWidth="1"/>
    <col min="11141" max="11141" width="15" style="11" customWidth="1"/>
    <col min="11142" max="11143" width="9.140625" style="11" customWidth="1"/>
    <col min="11144" max="11144" width="11.5703125" style="11" customWidth="1"/>
    <col min="11145" max="11145" width="18.140625" style="11" customWidth="1"/>
    <col min="11146" max="11146" width="13.140625" style="11" customWidth="1"/>
    <col min="11147" max="11147" width="12.28515625" style="11" customWidth="1"/>
    <col min="11148" max="11385" width="9.140625" style="11"/>
    <col min="11386" max="11386" width="1.42578125" style="11" customWidth="1"/>
    <col min="11387" max="11387" width="59.5703125" style="11" customWidth="1"/>
    <col min="11388" max="11388" width="9.140625" style="11" customWidth="1"/>
    <col min="11389" max="11390" width="3.85546875" style="11" customWidth="1"/>
    <col min="11391" max="11391" width="10.5703125" style="11" customWidth="1"/>
    <col min="11392" max="11392" width="3.85546875" style="11" customWidth="1"/>
    <col min="11393" max="11395" width="14.42578125" style="11" customWidth="1"/>
    <col min="11396" max="11396" width="4.140625" style="11" customWidth="1"/>
    <col min="11397" max="11397" width="15" style="11" customWidth="1"/>
    <col min="11398" max="11399" width="9.140625" style="11" customWidth="1"/>
    <col min="11400" max="11400" width="11.5703125" style="11" customWidth="1"/>
    <col min="11401" max="11401" width="18.140625" style="11" customWidth="1"/>
    <col min="11402" max="11402" width="13.140625" style="11" customWidth="1"/>
    <col min="11403" max="11403" width="12.28515625" style="11" customWidth="1"/>
    <col min="11404" max="11641" width="9.140625" style="11"/>
    <col min="11642" max="11642" width="1.42578125" style="11" customWidth="1"/>
    <col min="11643" max="11643" width="59.5703125" style="11" customWidth="1"/>
    <col min="11644" max="11644" width="9.140625" style="11" customWidth="1"/>
    <col min="11645" max="11646" width="3.85546875" style="11" customWidth="1"/>
    <col min="11647" max="11647" width="10.5703125" style="11" customWidth="1"/>
    <col min="11648" max="11648" width="3.85546875" style="11" customWidth="1"/>
    <col min="11649" max="11651" width="14.42578125" style="11" customWidth="1"/>
    <col min="11652" max="11652" width="4.140625" style="11" customWidth="1"/>
    <col min="11653" max="11653" width="15" style="11" customWidth="1"/>
    <col min="11654" max="11655" width="9.140625" style="11" customWidth="1"/>
    <col min="11656" max="11656" width="11.5703125" style="11" customWidth="1"/>
    <col min="11657" max="11657" width="18.140625" style="11" customWidth="1"/>
    <col min="11658" max="11658" width="13.140625" style="11" customWidth="1"/>
    <col min="11659" max="11659" width="12.28515625" style="11" customWidth="1"/>
    <col min="11660" max="11897" width="9.140625" style="11"/>
    <col min="11898" max="11898" width="1.42578125" style="11" customWidth="1"/>
    <col min="11899" max="11899" width="59.5703125" style="11" customWidth="1"/>
    <col min="11900" max="11900" width="9.140625" style="11" customWidth="1"/>
    <col min="11901" max="11902" width="3.85546875" style="11" customWidth="1"/>
    <col min="11903" max="11903" width="10.5703125" style="11" customWidth="1"/>
    <col min="11904" max="11904" width="3.85546875" style="11" customWidth="1"/>
    <col min="11905" max="11907" width="14.42578125" style="11" customWidth="1"/>
    <col min="11908" max="11908" width="4.140625" style="11" customWidth="1"/>
    <col min="11909" max="11909" width="15" style="11" customWidth="1"/>
    <col min="11910" max="11911" width="9.140625" style="11" customWidth="1"/>
    <col min="11912" max="11912" width="11.5703125" style="11" customWidth="1"/>
    <col min="11913" max="11913" width="18.140625" style="11" customWidth="1"/>
    <col min="11914" max="11914" width="13.140625" style="11" customWidth="1"/>
    <col min="11915" max="11915" width="12.28515625" style="11" customWidth="1"/>
    <col min="11916" max="12153" width="9.140625" style="11"/>
    <col min="12154" max="12154" width="1.42578125" style="11" customWidth="1"/>
    <col min="12155" max="12155" width="59.5703125" style="11" customWidth="1"/>
    <col min="12156" max="12156" width="9.140625" style="11" customWidth="1"/>
    <col min="12157" max="12158" width="3.85546875" style="11" customWidth="1"/>
    <col min="12159" max="12159" width="10.5703125" style="11" customWidth="1"/>
    <col min="12160" max="12160" width="3.85546875" style="11" customWidth="1"/>
    <col min="12161" max="12163" width="14.42578125" style="11" customWidth="1"/>
    <col min="12164" max="12164" width="4.140625" style="11" customWidth="1"/>
    <col min="12165" max="12165" width="15" style="11" customWidth="1"/>
    <col min="12166" max="12167" width="9.140625" style="11" customWidth="1"/>
    <col min="12168" max="12168" width="11.5703125" style="11" customWidth="1"/>
    <col min="12169" max="12169" width="18.140625" style="11" customWidth="1"/>
    <col min="12170" max="12170" width="13.140625" style="11" customWidth="1"/>
    <col min="12171" max="12171" width="12.28515625" style="11" customWidth="1"/>
    <col min="12172" max="12409" width="9.140625" style="11"/>
    <col min="12410" max="12410" width="1.42578125" style="11" customWidth="1"/>
    <col min="12411" max="12411" width="59.5703125" style="11" customWidth="1"/>
    <col min="12412" max="12412" width="9.140625" style="11" customWidth="1"/>
    <col min="12413" max="12414" width="3.85546875" style="11" customWidth="1"/>
    <col min="12415" max="12415" width="10.5703125" style="11" customWidth="1"/>
    <col min="12416" max="12416" width="3.85546875" style="11" customWidth="1"/>
    <col min="12417" max="12419" width="14.42578125" style="11" customWidth="1"/>
    <col min="12420" max="12420" width="4.140625" style="11" customWidth="1"/>
    <col min="12421" max="12421" width="15" style="11" customWidth="1"/>
    <col min="12422" max="12423" width="9.140625" style="11" customWidth="1"/>
    <col min="12424" max="12424" width="11.5703125" style="11" customWidth="1"/>
    <col min="12425" max="12425" width="18.140625" style="11" customWidth="1"/>
    <col min="12426" max="12426" width="13.140625" style="11" customWidth="1"/>
    <col min="12427" max="12427" width="12.28515625" style="11" customWidth="1"/>
    <col min="12428" max="12665" width="9.140625" style="11"/>
    <col min="12666" max="12666" width="1.42578125" style="11" customWidth="1"/>
    <col min="12667" max="12667" width="59.5703125" style="11" customWidth="1"/>
    <col min="12668" max="12668" width="9.140625" style="11" customWidth="1"/>
    <col min="12669" max="12670" width="3.85546875" style="11" customWidth="1"/>
    <col min="12671" max="12671" width="10.5703125" style="11" customWidth="1"/>
    <col min="12672" max="12672" width="3.85546875" style="11" customWidth="1"/>
    <col min="12673" max="12675" width="14.42578125" style="11" customWidth="1"/>
    <col min="12676" max="12676" width="4.140625" style="11" customWidth="1"/>
    <col min="12677" max="12677" width="15" style="11" customWidth="1"/>
    <col min="12678" max="12679" width="9.140625" style="11" customWidth="1"/>
    <col min="12680" max="12680" width="11.5703125" style="11" customWidth="1"/>
    <col min="12681" max="12681" width="18.140625" style="11" customWidth="1"/>
    <col min="12682" max="12682" width="13.140625" style="11" customWidth="1"/>
    <col min="12683" max="12683" width="12.28515625" style="11" customWidth="1"/>
    <col min="12684" max="12921" width="9.140625" style="11"/>
    <col min="12922" max="12922" width="1.42578125" style="11" customWidth="1"/>
    <col min="12923" max="12923" width="59.5703125" style="11" customWidth="1"/>
    <col min="12924" max="12924" width="9.140625" style="11" customWidth="1"/>
    <col min="12925" max="12926" width="3.85546875" style="11" customWidth="1"/>
    <col min="12927" max="12927" width="10.5703125" style="11" customWidth="1"/>
    <col min="12928" max="12928" width="3.85546875" style="11" customWidth="1"/>
    <col min="12929" max="12931" width="14.42578125" style="11" customWidth="1"/>
    <col min="12932" max="12932" width="4.140625" style="11" customWidth="1"/>
    <col min="12933" max="12933" width="15" style="11" customWidth="1"/>
    <col min="12934" max="12935" width="9.140625" style="11" customWidth="1"/>
    <col min="12936" max="12936" width="11.5703125" style="11" customWidth="1"/>
    <col min="12937" max="12937" width="18.140625" style="11" customWidth="1"/>
    <col min="12938" max="12938" width="13.140625" style="11" customWidth="1"/>
    <col min="12939" max="12939" width="12.28515625" style="11" customWidth="1"/>
    <col min="12940" max="13177" width="9.140625" style="11"/>
    <col min="13178" max="13178" width="1.42578125" style="11" customWidth="1"/>
    <col min="13179" max="13179" width="59.5703125" style="11" customWidth="1"/>
    <col min="13180" max="13180" width="9.140625" style="11" customWidth="1"/>
    <col min="13181" max="13182" width="3.85546875" style="11" customWidth="1"/>
    <col min="13183" max="13183" width="10.5703125" style="11" customWidth="1"/>
    <col min="13184" max="13184" width="3.85546875" style="11" customWidth="1"/>
    <col min="13185" max="13187" width="14.42578125" style="11" customWidth="1"/>
    <col min="13188" max="13188" width="4.140625" style="11" customWidth="1"/>
    <col min="13189" max="13189" width="15" style="11" customWidth="1"/>
    <col min="13190" max="13191" width="9.140625" style="11" customWidth="1"/>
    <col min="13192" max="13192" width="11.5703125" style="11" customWidth="1"/>
    <col min="13193" max="13193" width="18.140625" style="11" customWidth="1"/>
    <col min="13194" max="13194" width="13.140625" style="11" customWidth="1"/>
    <col min="13195" max="13195" width="12.28515625" style="11" customWidth="1"/>
    <col min="13196" max="13433" width="9.140625" style="11"/>
    <col min="13434" max="13434" width="1.42578125" style="11" customWidth="1"/>
    <col min="13435" max="13435" width="59.5703125" style="11" customWidth="1"/>
    <col min="13436" max="13436" width="9.140625" style="11" customWidth="1"/>
    <col min="13437" max="13438" width="3.85546875" style="11" customWidth="1"/>
    <col min="13439" max="13439" width="10.5703125" style="11" customWidth="1"/>
    <col min="13440" max="13440" width="3.85546875" style="11" customWidth="1"/>
    <col min="13441" max="13443" width="14.42578125" style="11" customWidth="1"/>
    <col min="13444" max="13444" width="4.140625" style="11" customWidth="1"/>
    <col min="13445" max="13445" width="15" style="11" customWidth="1"/>
    <col min="13446" max="13447" width="9.140625" style="11" customWidth="1"/>
    <col min="13448" max="13448" width="11.5703125" style="11" customWidth="1"/>
    <col min="13449" max="13449" width="18.140625" style="11" customWidth="1"/>
    <col min="13450" max="13450" width="13.140625" style="11" customWidth="1"/>
    <col min="13451" max="13451" width="12.28515625" style="11" customWidth="1"/>
    <col min="13452" max="13689" width="9.140625" style="11"/>
    <col min="13690" max="13690" width="1.42578125" style="11" customWidth="1"/>
    <col min="13691" max="13691" width="59.5703125" style="11" customWidth="1"/>
    <col min="13692" max="13692" width="9.140625" style="11" customWidth="1"/>
    <col min="13693" max="13694" width="3.85546875" style="11" customWidth="1"/>
    <col min="13695" max="13695" width="10.5703125" style="11" customWidth="1"/>
    <col min="13696" max="13696" width="3.85546875" style="11" customWidth="1"/>
    <col min="13697" max="13699" width="14.42578125" style="11" customWidth="1"/>
    <col min="13700" max="13700" width="4.140625" style="11" customWidth="1"/>
    <col min="13701" max="13701" width="15" style="11" customWidth="1"/>
    <col min="13702" max="13703" width="9.140625" style="11" customWidth="1"/>
    <col min="13704" max="13704" width="11.5703125" style="11" customWidth="1"/>
    <col min="13705" max="13705" width="18.140625" style="11" customWidth="1"/>
    <col min="13706" max="13706" width="13.140625" style="11" customWidth="1"/>
    <col min="13707" max="13707" width="12.28515625" style="11" customWidth="1"/>
    <col min="13708" max="13945" width="9.140625" style="11"/>
    <col min="13946" max="13946" width="1.42578125" style="11" customWidth="1"/>
    <col min="13947" max="13947" width="59.5703125" style="11" customWidth="1"/>
    <col min="13948" max="13948" width="9.140625" style="11" customWidth="1"/>
    <col min="13949" max="13950" width="3.85546875" style="11" customWidth="1"/>
    <col min="13951" max="13951" width="10.5703125" style="11" customWidth="1"/>
    <col min="13952" max="13952" width="3.85546875" style="11" customWidth="1"/>
    <col min="13953" max="13955" width="14.42578125" style="11" customWidth="1"/>
    <col min="13956" max="13956" width="4.140625" style="11" customWidth="1"/>
    <col min="13957" max="13957" width="15" style="11" customWidth="1"/>
    <col min="13958" max="13959" width="9.140625" style="11" customWidth="1"/>
    <col min="13960" max="13960" width="11.5703125" style="11" customWidth="1"/>
    <col min="13961" max="13961" width="18.140625" style="11" customWidth="1"/>
    <col min="13962" max="13962" width="13.140625" style="11" customWidth="1"/>
    <col min="13963" max="13963" width="12.28515625" style="11" customWidth="1"/>
    <col min="13964" max="14201" width="9.140625" style="11"/>
    <col min="14202" max="14202" width="1.42578125" style="11" customWidth="1"/>
    <col min="14203" max="14203" width="59.5703125" style="11" customWidth="1"/>
    <col min="14204" max="14204" width="9.140625" style="11" customWidth="1"/>
    <col min="14205" max="14206" width="3.85546875" style="11" customWidth="1"/>
    <col min="14207" max="14207" width="10.5703125" style="11" customWidth="1"/>
    <col min="14208" max="14208" width="3.85546875" style="11" customWidth="1"/>
    <col min="14209" max="14211" width="14.42578125" style="11" customWidth="1"/>
    <col min="14212" max="14212" width="4.140625" style="11" customWidth="1"/>
    <col min="14213" max="14213" width="15" style="11" customWidth="1"/>
    <col min="14214" max="14215" width="9.140625" style="11" customWidth="1"/>
    <col min="14216" max="14216" width="11.5703125" style="11" customWidth="1"/>
    <col min="14217" max="14217" width="18.140625" style="11" customWidth="1"/>
    <col min="14218" max="14218" width="13.140625" style="11" customWidth="1"/>
    <col min="14219" max="14219" width="12.28515625" style="11" customWidth="1"/>
    <col min="14220" max="14457" width="9.140625" style="11"/>
    <col min="14458" max="14458" width="1.42578125" style="11" customWidth="1"/>
    <col min="14459" max="14459" width="59.5703125" style="11" customWidth="1"/>
    <col min="14460" max="14460" width="9.140625" style="11" customWidth="1"/>
    <col min="14461" max="14462" width="3.85546875" style="11" customWidth="1"/>
    <col min="14463" max="14463" width="10.5703125" style="11" customWidth="1"/>
    <col min="14464" max="14464" width="3.85546875" style="11" customWidth="1"/>
    <col min="14465" max="14467" width="14.42578125" style="11" customWidth="1"/>
    <col min="14468" max="14468" width="4.140625" style="11" customWidth="1"/>
    <col min="14469" max="14469" width="15" style="11" customWidth="1"/>
    <col min="14470" max="14471" width="9.140625" style="11" customWidth="1"/>
    <col min="14472" max="14472" width="11.5703125" style="11" customWidth="1"/>
    <col min="14473" max="14473" width="18.140625" style="11" customWidth="1"/>
    <col min="14474" max="14474" width="13.140625" style="11" customWidth="1"/>
    <col min="14475" max="14475" width="12.28515625" style="11" customWidth="1"/>
    <col min="14476" max="14713" width="9.140625" style="11"/>
    <col min="14714" max="14714" width="1.42578125" style="11" customWidth="1"/>
    <col min="14715" max="14715" width="59.5703125" style="11" customWidth="1"/>
    <col min="14716" max="14716" width="9.140625" style="11" customWidth="1"/>
    <col min="14717" max="14718" width="3.85546875" style="11" customWidth="1"/>
    <col min="14719" max="14719" width="10.5703125" style="11" customWidth="1"/>
    <col min="14720" max="14720" width="3.85546875" style="11" customWidth="1"/>
    <col min="14721" max="14723" width="14.42578125" style="11" customWidth="1"/>
    <col min="14724" max="14724" width="4.140625" style="11" customWidth="1"/>
    <col min="14725" max="14725" width="15" style="11" customWidth="1"/>
    <col min="14726" max="14727" width="9.140625" style="11" customWidth="1"/>
    <col min="14728" max="14728" width="11.5703125" style="11" customWidth="1"/>
    <col min="14729" max="14729" width="18.140625" style="11" customWidth="1"/>
    <col min="14730" max="14730" width="13.140625" style="11" customWidth="1"/>
    <col min="14731" max="14731" width="12.28515625" style="11" customWidth="1"/>
    <col min="14732" max="14969" width="9.140625" style="11"/>
    <col min="14970" max="14970" width="1.42578125" style="11" customWidth="1"/>
    <col min="14971" max="14971" width="59.5703125" style="11" customWidth="1"/>
    <col min="14972" max="14972" width="9.140625" style="11" customWidth="1"/>
    <col min="14973" max="14974" width="3.85546875" style="11" customWidth="1"/>
    <col min="14975" max="14975" width="10.5703125" style="11" customWidth="1"/>
    <col min="14976" max="14976" width="3.85546875" style="11" customWidth="1"/>
    <col min="14977" max="14979" width="14.42578125" style="11" customWidth="1"/>
    <col min="14980" max="14980" width="4.140625" style="11" customWidth="1"/>
    <col min="14981" max="14981" width="15" style="11" customWidth="1"/>
    <col min="14982" max="14983" width="9.140625" style="11" customWidth="1"/>
    <col min="14984" max="14984" width="11.5703125" style="11" customWidth="1"/>
    <col min="14985" max="14985" width="18.140625" style="11" customWidth="1"/>
    <col min="14986" max="14986" width="13.140625" style="11" customWidth="1"/>
    <col min="14987" max="14987" width="12.28515625" style="11" customWidth="1"/>
    <col min="14988" max="15225" width="9.140625" style="11"/>
    <col min="15226" max="15226" width="1.42578125" style="11" customWidth="1"/>
    <col min="15227" max="15227" width="59.5703125" style="11" customWidth="1"/>
    <col min="15228" max="15228" width="9.140625" style="11" customWidth="1"/>
    <col min="15229" max="15230" width="3.85546875" style="11" customWidth="1"/>
    <col min="15231" max="15231" width="10.5703125" style="11" customWidth="1"/>
    <col min="15232" max="15232" width="3.85546875" style="11" customWidth="1"/>
    <col min="15233" max="15235" width="14.42578125" style="11" customWidth="1"/>
    <col min="15236" max="15236" width="4.140625" style="11" customWidth="1"/>
    <col min="15237" max="15237" width="15" style="11" customWidth="1"/>
    <col min="15238" max="15239" width="9.140625" style="11" customWidth="1"/>
    <col min="15240" max="15240" width="11.5703125" style="11" customWidth="1"/>
    <col min="15241" max="15241" width="18.140625" style="11" customWidth="1"/>
    <col min="15242" max="15242" width="13.140625" style="11" customWidth="1"/>
    <col min="15243" max="15243" width="12.28515625" style="11" customWidth="1"/>
    <col min="15244" max="15481" width="9.140625" style="11"/>
    <col min="15482" max="15482" width="1.42578125" style="11" customWidth="1"/>
    <col min="15483" max="15483" width="59.5703125" style="11" customWidth="1"/>
    <col min="15484" max="15484" width="9.140625" style="11" customWidth="1"/>
    <col min="15485" max="15486" width="3.85546875" style="11" customWidth="1"/>
    <col min="15487" max="15487" width="10.5703125" style="11" customWidth="1"/>
    <col min="15488" max="15488" width="3.85546875" style="11" customWidth="1"/>
    <col min="15489" max="15491" width="14.42578125" style="11" customWidth="1"/>
    <col min="15492" max="15492" width="4.140625" style="11" customWidth="1"/>
    <col min="15493" max="15493" width="15" style="11" customWidth="1"/>
    <col min="15494" max="15495" width="9.140625" style="11" customWidth="1"/>
    <col min="15496" max="15496" width="11.5703125" style="11" customWidth="1"/>
    <col min="15497" max="15497" width="18.140625" style="11" customWidth="1"/>
    <col min="15498" max="15498" width="13.140625" style="11" customWidth="1"/>
    <col min="15499" max="15499" width="12.28515625" style="11" customWidth="1"/>
    <col min="15500" max="15737" width="9.140625" style="11"/>
    <col min="15738" max="15738" width="1.42578125" style="11" customWidth="1"/>
    <col min="15739" max="15739" width="59.5703125" style="11" customWidth="1"/>
    <col min="15740" max="15740" width="9.140625" style="11" customWidth="1"/>
    <col min="15741" max="15742" width="3.85546875" style="11" customWidth="1"/>
    <col min="15743" max="15743" width="10.5703125" style="11" customWidth="1"/>
    <col min="15744" max="15744" width="3.85546875" style="11" customWidth="1"/>
    <col min="15745" max="15747" width="14.42578125" style="11" customWidth="1"/>
    <col min="15748" max="15748" width="4.140625" style="11" customWidth="1"/>
    <col min="15749" max="15749" width="15" style="11" customWidth="1"/>
    <col min="15750" max="15751" width="9.140625" style="11" customWidth="1"/>
    <col min="15752" max="15752" width="11.5703125" style="11" customWidth="1"/>
    <col min="15753" max="15753" width="18.140625" style="11" customWidth="1"/>
    <col min="15754" max="15754" width="13.140625" style="11" customWidth="1"/>
    <col min="15755" max="15755" width="12.28515625" style="11" customWidth="1"/>
    <col min="15756" max="15993" width="9.140625" style="11"/>
    <col min="15994" max="15994" width="1.42578125" style="11" customWidth="1"/>
    <col min="15995" max="15995" width="59.5703125" style="11" customWidth="1"/>
    <col min="15996" max="15996" width="9.140625" style="11" customWidth="1"/>
    <col min="15997" max="15998" width="3.85546875" style="11" customWidth="1"/>
    <col min="15999" max="15999" width="10.5703125" style="11" customWidth="1"/>
    <col min="16000" max="16000" width="3.85546875" style="11" customWidth="1"/>
    <col min="16001" max="16003" width="14.42578125" style="11" customWidth="1"/>
    <col min="16004" max="16004" width="4.140625" style="11" customWidth="1"/>
    <col min="16005" max="16005" width="15" style="11" customWidth="1"/>
    <col min="16006" max="16007" width="9.140625" style="11" customWidth="1"/>
    <col min="16008" max="16008" width="11.5703125" style="11" customWidth="1"/>
    <col min="16009" max="16009" width="18.140625" style="11" customWidth="1"/>
    <col min="16010" max="16010" width="13.140625" style="11" customWidth="1"/>
    <col min="16011" max="16011" width="12.28515625" style="11" customWidth="1"/>
    <col min="16012" max="16373" width="9.140625" style="11"/>
    <col min="16374" max="16384" width="9.140625" style="11" customWidth="1"/>
  </cols>
  <sheetData>
    <row r="1" spans="1:24" ht="15.75" customHeight="1" x14ac:dyDescent="0.25">
      <c r="A1" s="166"/>
      <c r="B1" s="30"/>
      <c r="C1" s="30"/>
      <c r="D1" s="30"/>
      <c r="E1" s="14"/>
      <c r="F1" s="30"/>
      <c r="G1" s="11"/>
      <c r="H1" s="11"/>
      <c r="I1" s="11"/>
      <c r="K1" s="11"/>
      <c r="L1" s="11"/>
      <c r="M1" s="11"/>
      <c r="N1" s="11"/>
      <c r="O1" s="11"/>
      <c r="P1" s="11"/>
      <c r="Q1" s="201" t="s">
        <v>727</v>
      </c>
      <c r="R1" s="201"/>
      <c r="S1" s="201"/>
      <c r="T1" s="201"/>
      <c r="U1" s="11"/>
    </row>
    <row r="2" spans="1:24" ht="36.6" customHeight="1" x14ac:dyDescent="0.25">
      <c r="A2" s="2"/>
      <c r="B2" s="30"/>
      <c r="C2" s="14"/>
      <c r="D2" s="14"/>
      <c r="E2" s="14"/>
      <c r="F2" s="14"/>
      <c r="G2" s="11"/>
      <c r="H2" s="11"/>
      <c r="I2" s="11"/>
      <c r="K2" s="11"/>
      <c r="L2" s="11"/>
      <c r="M2" s="11"/>
      <c r="N2" s="11"/>
      <c r="O2" s="11"/>
      <c r="P2" s="11"/>
      <c r="Q2" s="201" t="s">
        <v>816</v>
      </c>
      <c r="R2" s="201"/>
      <c r="S2" s="201"/>
      <c r="T2" s="201"/>
      <c r="U2" s="201"/>
      <c r="V2" s="201"/>
      <c r="W2" s="201"/>
      <c r="X2" s="201"/>
    </row>
    <row r="3" spans="1:24" ht="32.25" customHeight="1" x14ac:dyDescent="0.25">
      <c r="A3" s="202" t="s">
        <v>728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</row>
    <row r="4" spans="1:24" s="30" customFormat="1" ht="19.5" customHeight="1" x14ac:dyDescent="0.25">
      <c r="A4" s="40"/>
      <c r="B4" s="29"/>
      <c r="C4" s="29"/>
      <c r="D4" s="29"/>
      <c r="E4" s="40"/>
      <c r="F4" s="29"/>
      <c r="G4" s="72"/>
      <c r="H4" s="118"/>
      <c r="J4" s="170"/>
      <c r="W4" s="118" t="s">
        <v>293</v>
      </c>
    </row>
    <row r="5" spans="1:24" ht="58.9" customHeight="1" x14ac:dyDescent="0.25">
      <c r="A5" s="115" t="s">
        <v>0</v>
      </c>
      <c r="B5" s="113"/>
      <c r="C5" s="113"/>
      <c r="D5" s="113"/>
      <c r="E5" s="4" t="s">
        <v>1</v>
      </c>
      <c r="F5" s="3" t="s">
        <v>2</v>
      </c>
      <c r="G5" s="3" t="s">
        <v>3</v>
      </c>
      <c r="H5" s="4" t="s">
        <v>4</v>
      </c>
      <c r="I5" s="3" t="s">
        <v>5</v>
      </c>
      <c r="J5" s="113" t="s">
        <v>385</v>
      </c>
      <c r="K5" s="113" t="s">
        <v>603</v>
      </c>
      <c r="L5" s="113" t="s">
        <v>604</v>
      </c>
      <c r="M5" s="113" t="s">
        <v>605</v>
      </c>
      <c r="N5" s="113" t="s">
        <v>674</v>
      </c>
      <c r="O5" s="113" t="s">
        <v>603</v>
      </c>
      <c r="P5" s="113" t="s">
        <v>604</v>
      </c>
      <c r="Q5" s="113" t="s">
        <v>605</v>
      </c>
      <c r="R5" s="154" t="s">
        <v>708</v>
      </c>
      <c r="S5" s="71" t="s">
        <v>603</v>
      </c>
      <c r="T5" s="71" t="s">
        <v>604</v>
      </c>
      <c r="U5" s="71" t="s">
        <v>605</v>
      </c>
      <c r="V5" s="154" t="s">
        <v>709</v>
      </c>
      <c r="W5" s="154" t="s">
        <v>723</v>
      </c>
      <c r="X5" s="154" t="s">
        <v>710</v>
      </c>
    </row>
    <row r="6" spans="1:24" ht="28.5" x14ac:dyDescent="0.25">
      <c r="A6" s="87" t="s">
        <v>6</v>
      </c>
      <c r="B6" s="85"/>
      <c r="C6" s="85"/>
      <c r="D6" s="85"/>
      <c r="E6" s="17">
        <v>851</v>
      </c>
      <c r="F6" s="3"/>
      <c r="G6" s="3"/>
      <c r="H6" s="119" t="s">
        <v>58</v>
      </c>
      <c r="I6" s="3"/>
      <c r="J6" s="120" t="e">
        <f t="shared" ref="J6:W6" si="0">J7+J66+J75+J87+J115+J156+J173+J210+J235</f>
        <v>#REF!</v>
      </c>
      <c r="K6" s="120" t="e">
        <f t="shared" si="0"/>
        <v>#REF!</v>
      </c>
      <c r="L6" s="120" t="e">
        <f t="shared" si="0"/>
        <v>#REF!</v>
      </c>
      <c r="M6" s="120" t="e">
        <f t="shared" si="0"/>
        <v>#REF!</v>
      </c>
      <c r="N6" s="120" t="e">
        <f t="shared" si="0"/>
        <v>#REF!</v>
      </c>
      <c r="O6" s="120" t="e">
        <f t="shared" si="0"/>
        <v>#REF!</v>
      </c>
      <c r="P6" s="120" t="e">
        <f t="shared" si="0"/>
        <v>#REF!</v>
      </c>
      <c r="Q6" s="120" t="e">
        <f t="shared" si="0"/>
        <v>#REF!</v>
      </c>
      <c r="R6" s="120">
        <f t="shared" si="0"/>
        <v>121570342.00999999</v>
      </c>
      <c r="S6" s="120" t="e">
        <f t="shared" si="0"/>
        <v>#REF!</v>
      </c>
      <c r="T6" s="120" t="e">
        <f t="shared" si="0"/>
        <v>#REF!</v>
      </c>
      <c r="U6" s="120" t="e">
        <f t="shared" si="0"/>
        <v>#REF!</v>
      </c>
      <c r="V6" s="120">
        <f t="shared" si="0"/>
        <v>121733342.00999999</v>
      </c>
      <c r="W6" s="120">
        <f t="shared" si="0"/>
        <v>75180329.359999999</v>
      </c>
      <c r="X6" s="158">
        <f t="shared" ref="X6:X66" si="1">W6/V6*100</f>
        <v>61.758207011045648</v>
      </c>
    </row>
    <row r="7" spans="1:24" s="31" customFormat="1" ht="28.5" x14ac:dyDescent="0.25">
      <c r="A7" s="88" t="s">
        <v>10</v>
      </c>
      <c r="B7" s="32"/>
      <c r="C7" s="32"/>
      <c r="D7" s="32"/>
      <c r="E7" s="4">
        <v>851</v>
      </c>
      <c r="F7" s="17" t="s">
        <v>11</v>
      </c>
      <c r="G7" s="17"/>
      <c r="H7" s="121" t="s">
        <v>58</v>
      </c>
      <c r="I7" s="17"/>
      <c r="J7" s="26" t="e">
        <f t="shared" ref="J7:M7" si="2">J8+J33+J37</f>
        <v>#REF!</v>
      </c>
      <c r="K7" s="26" t="e">
        <f t="shared" si="2"/>
        <v>#REF!</v>
      </c>
      <c r="L7" s="26" t="e">
        <f t="shared" si="2"/>
        <v>#REF!</v>
      </c>
      <c r="M7" s="26" t="e">
        <f t="shared" si="2"/>
        <v>#REF!</v>
      </c>
      <c r="N7" s="26" t="e">
        <f t="shared" ref="N7:V7" si="3">N8+N33+N37</f>
        <v>#REF!</v>
      </c>
      <c r="O7" s="26" t="e">
        <f t="shared" si="3"/>
        <v>#REF!</v>
      </c>
      <c r="P7" s="26" t="e">
        <f t="shared" si="3"/>
        <v>#REF!</v>
      </c>
      <c r="Q7" s="26" t="e">
        <f t="shared" si="3"/>
        <v>#REF!</v>
      </c>
      <c r="R7" s="26">
        <f t="shared" si="3"/>
        <v>26752955.77</v>
      </c>
      <c r="S7" s="26">
        <f t="shared" si="3"/>
        <v>799473</v>
      </c>
      <c r="T7" s="26">
        <f t="shared" si="3"/>
        <v>25950982.77</v>
      </c>
      <c r="U7" s="26">
        <f t="shared" si="3"/>
        <v>2500</v>
      </c>
      <c r="V7" s="26">
        <f t="shared" si="3"/>
        <v>26752955.77</v>
      </c>
      <c r="W7" s="26">
        <f t="shared" ref="W7" si="4">W8+W33+W37</f>
        <v>18083227.940000001</v>
      </c>
      <c r="X7" s="158">
        <f t="shared" si="1"/>
        <v>67.593383308613767</v>
      </c>
    </row>
    <row r="8" spans="1:24" s="23" customFormat="1" ht="114" x14ac:dyDescent="0.25">
      <c r="A8" s="88" t="s">
        <v>12</v>
      </c>
      <c r="B8" s="51"/>
      <c r="C8" s="51"/>
      <c r="D8" s="51"/>
      <c r="E8" s="4">
        <v>851</v>
      </c>
      <c r="F8" s="19" t="s">
        <v>11</v>
      </c>
      <c r="G8" s="19" t="s">
        <v>13</v>
      </c>
      <c r="H8" s="121" t="s">
        <v>58</v>
      </c>
      <c r="I8" s="19"/>
      <c r="J8" s="22">
        <f>J9+J12+J30+J21+J24+J27</f>
        <v>22090200</v>
      </c>
      <c r="K8" s="22">
        <f t="shared" ref="K8:M8" si="5">K9+K12+K30+K21+K24+K27</f>
        <v>0</v>
      </c>
      <c r="L8" s="22">
        <f t="shared" si="5"/>
        <v>22087700</v>
      </c>
      <c r="M8" s="22">
        <f t="shared" si="5"/>
        <v>2500</v>
      </c>
      <c r="N8" s="22">
        <f t="shared" ref="N8:U8" si="6">N9+N12+N30+N21+N24+N27</f>
        <v>534116.77</v>
      </c>
      <c r="O8" s="22">
        <f t="shared" si="6"/>
        <v>0</v>
      </c>
      <c r="P8" s="22">
        <f t="shared" si="6"/>
        <v>534116.77</v>
      </c>
      <c r="Q8" s="22">
        <f t="shared" si="6"/>
        <v>0</v>
      </c>
      <c r="R8" s="22">
        <f>R9+R12+R30+R21+R24+R27</f>
        <v>22624316.77</v>
      </c>
      <c r="S8" s="22">
        <f t="shared" si="6"/>
        <v>0</v>
      </c>
      <c r="T8" s="22">
        <f t="shared" si="6"/>
        <v>22621816.77</v>
      </c>
      <c r="U8" s="22">
        <f t="shared" si="6"/>
        <v>2500</v>
      </c>
      <c r="V8" s="22">
        <f>V9+V12+V30+V21+V24+V27</f>
        <v>22624316.77</v>
      </c>
      <c r="W8" s="22">
        <f>W9+W12+W30+W21+W24+W27</f>
        <v>15469585.050000001</v>
      </c>
      <c r="X8" s="158">
        <f t="shared" si="1"/>
        <v>68.375921391415346</v>
      </c>
    </row>
    <row r="9" spans="1:24" ht="105" x14ac:dyDescent="0.25">
      <c r="A9" s="73" t="s">
        <v>578</v>
      </c>
      <c r="B9" s="117"/>
      <c r="C9" s="117"/>
      <c r="D9" s="117"/>
      <c r="E9" s="4">
        <v>851</v>
      </c>
      <c r="F9" s="3" t="s">
        <v>11</v>
      </c>
      <c r="G9" s="3" t="s">
        <v>13</v>
      </c>
      <c r="H9" s="121" t="s">
        <v>15</v>
      </c>
      <c r="I9" s="3"/>
      <c r="J9" s="21">
        <f t="shared" ref="J9:W10" si="7">J10</f>
        <v>1490700</v>
      </c>
      <c r="K9" s="21">
        <f t="shared" si="7"/>
        <v>0</v>
      </c>
      <c r="L9" s="21">
        <f t="shared" si="7"/>
        <v>1490700</v>
      </c>
      <c r="M9" s="21">
        <f t="shared" si="7"/>
        <v>0</v>
      </c>
      <c r="N9" s="21">
        <f t="shared" si="7"/>
        <v>0</v>
      </c>
      <c r="O9" s="21">
        <f t="shared" si="7"/>
        <v>0</v>
      </c>
      <c r="P9" s="21">
        <f t="shared" si="7"/>
        <v>0</v>
      </c>
      <c r="Q9" s="21">
        <f t="shared" si="7"/>
        <v>0</v>
      </c>
      <c r="R9" s="21">
        <f t="shared" si="7"/>
        <v>1490700</v>
      </c>
      <c r="S9" s="21">
        <f t="shared" si="7"/>
        <v>0</v>
      </c>
      <c r="T9" s="21">
        <f t="shared" si="7"/>
        <v>1490700</v>
      </c>
      <c r="U9" s="21">
        <f t="shared" si="7"/>
        <v>0</v>
      </c>
      <c r="V9" s="21">
        <f t="shared" si="7"/>
        <v>1490700</v>
      </c>
      <c r="W9" s="21">
        <f t="shared" si="7"/>
        <v>821066.88</v>
      </c>
      <c r="X9" s="158">
        <f t="shared" si="1"/>
        <v>55.079283558059977</v>
      </c>
    </row>
    <row r="10" spans="1:24" ht="135" x14ac:dyDescent="0.25">
      <c r="A10" s="73" t="s">
        <v>16</v>
      </c>
      <c r="B10" s="117"/>
      <c r="C10" s="117"/>
      <c r="D10" s="117"/>
      <c r="E10" s="4">
        <v>851</v>
      </c>
      <c r="F10" s="3" t="s">
        <v>17</v>
      </c>
      <c r="G10" s="3" t="s">
        <v>13</v>
      </c>
      <c r="H10" s="121" t="s">
        <v>15</v>
      </c>
      <c r="I10" s="3" t="s">
        <v>18</v>
      </c>
      <c r="J10" s="21">
        <f t="shared" si="7"/>
        <v>1490700</v>
      </c>
      <c r="K10" s="21">
        <f t="shared" si="7"/>
        <v>0</v>
      </c>
      <c r="L10" s="21">
        <f t="shared" si="7"/>
        <v>1490700</v>
      </c>
      <c r="M10" s="21">
        <f t="shared" si="7"/>
        <v>0</v>
      </c>
      <c r="N10" s="21">
        <f t="shared" si="7"/>
        <v>0</v>
      </c>
      <c r="O10" s="21">
        <f t="shared" si="7"/>
        <v>0</v>
      </c>
      <c r="P10" s="21">
        <f t="shared" si="7"/>
        <v>0</v>
      </c>
      <c r="Q10" s="21">
        <f t="shared" si="7"/>
        <v>0</v>
      </c>
      <c r="R10" s="21">
        <f t="shared" si="7"/>
        <v>1490700</v>
      </c>
      <c r="S10" s="21">
        <f t="shared" si="7"/>
        <v>0</v>
      </c>
      <c r="T10" s="21">
        <f t="shared" si="7"/>
        <v>1490700</v>
      </c>
      <c r="U10" s="21">
        <f t="shared" si="7"/>
        <v>0</v>
      </c>
      <c r="V10" s="21">
        <f t="shared" si="7"/>
        <v>1490700</v>
      </c>
      <c r="W10" s="21">
        <f t="shared" si="7"/>
        <v>821066.88</v>
      </c>
      <c r="X10" s="158">
        <f t="shared" si="1"/>
        <v>55.079283558059977</v>
      </c>
    </row>
    <row r="11" spans="1:24" ht="45" x14ac:dyDescent="0.25">
      <c r="A11" s="73" t="s">
        <v>579</v>
      </c>
      <c r="B11" s="116"/>
      <c r="C11" s="116"/>
      <c r="D11" s="116"/>
      <c r="E11" s="4">
        <v>851</v>
      </c>
      <c r="F11" s="3" t="s">
        <v>11</v>
      </c>
      <c r="G11" s="3" t="s">
        <v>13</v>
      </c>
      <c r="H11" s="121" t="s">
        <v>15</v>
      </c>
      <c r="I11" s="3" t="s">
        <v>19</v>
      </c>
      <c r="J11" s="21">
        <v>1490700</v>
      </c>
      <c r="K11" s="21"/>
      <c r="L11" s="21">
        <f>J11</f>
        <v>1490700</v>
      </c>
      <c r="M11" s="21"/>
      <c r="N11" s="21"/>
      <c r="O11" s="21"/>
      <c r="P11" s="21">
        <f>N11</f>
        <v>0</v>
      </c>
      <c r="Q11" s="21"/>
      <c r="R11" s="21">
        <v>1490700</v>
      </c>
      <c r="S11" s="21">
        <f>K11+O11</f>
        <v>0</v>
      </c>
      <c r="T11" s="21">
        <f>L11+P11</f>
        <v>1490700</v>
      </c>
      <c r="U11" s="21">
        <f>M11+Q11</f>
        <v>0</v>
      </c>
      <c r="V11" s="21">
        <v>1490700</v>
      </c>
      <c r="W11" s="21">
        <f>645141.1+175925.78</f>
        <v>821066.88</v>
      </c>
      <c r="X11" s="158">
        <f t="shared" si="1"/>
        <v>55.079283558059977</v>
      </c>
    </row>
    <row r="12" spans="1:24" ht="60" x14ac:dyDescent="0.25">
      <c r="A12" s="73" t="s">
        <v>20</v>
      </c>
      <c r="B12" s="33"/>
      <c r="C12" s="113"/>
      <c r="D12" s="113"/>
      <c r="E12" s="4">
        <v>851</v>
      </c>
      <c r="F12" s="3" t="s">
        <v>17</v>
      </c>
      <c r="G12" s="3" t="s">
        <v>13</v>
      </c>
      <c r="H12" s="121" t="s">
        <v>21</v>
      </c>
      <c r="I12" s="3"/>
      <c r="J12" s="21">
        <f>J13+J15+J17+J19</f>
        <v>20332000</v>
      </c>
      <c r="K12" s="21">
        <f t="shared" ref="K12:U12" si="8">K13+K15+K17+K19</f>
        <v>0</v>
      </c>
      <c r="L12" s="21">
        <f t="shared" si="8"/>
        <v>20332000</v>
      </c>
      <c r="M12" s="21">
        <f t="shared" si="8"/>
        <v>0</v>
      </c>
      <c r="N12" s="21">
        <f t="shared" si="8"/>
        <v>534116.77</v>
      </c>
      <c r="O12" s="21">
        <f t="shared" si="8"/>
        <v>0</v>
      </c>
      <c r="P12" s="21">
        <f t="shared" si="8"/>
        <v>534116.77</v>
      </c>
      <c r="Q12" s="21">
        <f t="shared" si="8"/>
        <v>0</v>
      </c>
      <c r="R12" s="21">
        <f>R13+R15+R17+R19</f>
        <v>20866116.77</v>
      </c>
      <c r="S12" s="21">
        <f t="shared" si="8"/>
        <v>0</v>
      </c>
      <c r="T12" s="21">
        <f t="shared" si="8"/>
        <v>20866116.77</v>
      </c>
      <c r="U12" s="21">
        <f t="shared" si="8"/>
        <v>0</v>
      </c>
      <c r="V12" s="21">
        <f>V13+V15+V17+V19</f>
        <v>20866116.77</v>
      </c>
      <c r="W12" s="21">
        <f>W13+W15+W17+W19</f>
        <v>14417781.620000001</v>
      </c>
      <c r="X12" s="158">
        <f t="shared" si="1"/>
        <v>69.096620990490138</v>
      </c>
    </row>
    <row r="13" spans="1:24" ht="135" x14ac:dyDescent="0.25">
      <c r="A13" s="73" t="s">
        <v>16</v>
      </c>
      <c r="B13" s="113"/>
      <c r="C13" s="113"/>
      <c r="D13" s="113"/>
      <c r="E13" s="4">
        <v>851</v>
      </c>
      <c r="F13" s="3" t="s">
        <v>11</v>
      </c>
      <c r="G13" s="3" t="s">
        <v>13</v>
      </c>
      <c r="H13" s="121" t="s">
        <v>21</v>
      </c>
      <c r="I13" s="3" t="s">
        <v>18</v>
      </c>
      <c r="J13" s="21">
        <f t="shared" ref="J13:R13" si="9">J14</f>
        <v>15561100</v>
      </c>
      <c r="K13" s="21">
        <f t="shared" si="9"/>
        <v>0</v>
      </c>
      <c r="L13" s="21">
        <f t="shared" si="9"/>
        <v>15561100</v>
      </c>
      <c r="M13" s="21">
        <f t="shared" si="9"/>
        <v>0</v>
      </c>
      <c r="N13" s="21">
        <f t="shared" si="9"/>
        <v>0</v>
      </c>
      <c r="O13" s="21">
        <f t="shared" si="9"/>
        <v>0</v>
      </c>
      <c r="P13" s="21">
        <f t="shared" si="9"/>
        <v>0</v>
      </c>
      <c r="Q13" s="21">
        <f t="shared" si="9"/>
        <v>0</v>
      </c>
      <c r="R13" s="21">
        <f t="shared" si="9"/>
        <v>15561100</v>
      </c>
      <c r="S13" s="21">
        <f t="shared" ref="S13:U16" si="10">K13+O13</f>
        <v>0</v>
      </c>
      <c r="T13" s="21">
        <f t="shared" si="10"/>
        <v>15561100</v>
      </c>
      <c r="U13" s="21">
        <f t="shared" si="10"/>
        <v>0</v>
      </c>
      <c r="V13" s="21">
        <f t="shared" ref="V13:W13" si="11">V14</f>
        <v>15561100</v>
      </c>
      <c r="W13" s="21">
        <f t="shared" si="11"/>
        <v>10863326.84</v>
      </c>
      <c r="X13" s="158">
        <f t="shared" si="1"/>
        <v>69.810789982713302</v>
      </c>
    </row>
    <row r="14" spans="1:24" ht="45" x14ac:dyDescent="0.25">
      <c r="A14" s="73" t="s">
        <v>579</v>
      </c>
      <c r="B14" s="113"/>
      <c r="C14" s="113"/>
      <c r="D14" s="113"/>
      <c r="E14" s="4">
        <v>851</v>
      </c>
      <c r="F14" s="3" t="s">
        <v>11</v>
      </c>
      <c r="G14" s="3" t="s">
        <v>13</v>
      </c>
      <c r="H14" s="121" t="s">
        <v>21</v>
      </c>
      <c r="I14" s="3" t="s">
        <v>19</v>
      </c>
      <c r="J14" s="21">
        <v>15561100</v>
      </c>
      <c r="K14" s="21"/>
      <c r="L14" s="21">
        <f>J14</f>
        <v>15561100</v>
      </c>
      <c r="M14" s="21"/>
      <c r="N14" s="21"/>
      <c r="O14" s="21"/>
      <c r="P14" s="21">
        <f>N14</f>
        <v>0</v>
      </c>
      <c r="Q14" s="21"/>
      <c r="R14" s="21">
        <v>15561100</v>
      </c>
      <c r="S14" s="21">
        <f t="shared" si="10"/>
        <v>0</v>
      </c>
      <c r="T14" s="21">
        <f t="shared" si="10"/>
        <v>15561100</v>
      </c>
      <c r="U14" s="21">
        <f t="shared" si="10"/>
        <v>0</v>
      </c>
      <c r="V14" s="21">
        <v>15561100</v>
      </c>
      <c r="W14" s="21">
        <f>8534602.28+500+2328224.56</f>
        <v>10863326.84</v>
      </c>
      <c r="X14" s="158">
        <f t="shared" si="1"/>
        <v>69.810789982713302</v>
      </c>
    </row>
    <row r="15" spans="1:24" ht="60" x14ac:dyDescent="0.25">
      <c r="A15" s="73" t="s">
        <v>22</v>
      </c>
      <c r="B15" s="113"/>
      <c r="C15" s="113"/>
      <c r="D15" s="113"/>
      <c r="E15" s="4">
        <v>851</v>
      </c>
      <c r="F15" s="3" t="s">
        <v>11</v>
      </c>
      <c r="G15" s="3" t="s">
        <v>13</v>
      </c>
      <c r="H15" s="121" t="s">
        <v>21</v>
      </c>
      <c r="I15" s="3" t="s">
        <v>23</v>
      </c>
      <c r="J15" s="21">
        <f t="shared" ref="J15:R15" si="12">J16</f>
        <v>4670900</v>
      </c>
      <c r="K15" s="21">
        <f t="shared" si="12"/>
        <v>0</v>
      </c>
      <c r="L15" s="21">
        <f t="shared" si="12"/>
        <v>4670900</v>
      </c>
      <c r="M15" s="21">
        <f t="shared" si="12"/>
        <v>0</v>
      </c>
      <c r="N15" s="21">
        <f t="shared" si="12"/>
        <v>457924</v>
      </c>
      <c r="O15" s="21">
        <f t="shared" si="12"/>
        <v>0</v>
      </c>
      <c r="P15" s="21">
        <f t="shared" si="12"/>
        <v>457924</v>
      </c>
      <c r="Q15" s="21">
        <f t="shared" si="12"/>
        <v>0</v>
      </c>
      <c r="R15" s="21">
        <f t="shared" si="12"/>
        <v>5128824</v>
      </c>
      <c r="S15" s="21">
        <f t="shared" si="10"/>
        <v>0</v>
      </c>
      <c r="T15" s="21">
        <f t="shared" si="10"/>
        <v>5128824</v>
      </c>
      <c r="U15" s="21">
        <f t="shared" si="10"/>
        <v>0</v>
      </c>
      <c r="V15" s="21">
        <f t="shared" ref="V15:W15" si="13">V16</f>
        <v>5128824</v>
      </c>
      <c r="W15" s="21">
        <f t="shared" si="13"/>
        <v>3401697.3</v>
      </c>
      <c r="X15" s="158">
        <f t="shared" si="1"/>
        <v>66.325093237748064</v>
      </c>
    </row>
    <row r="16" spans="1:24" ht="60" x14ac:dyDescent="0.25">
      <c r="A16" s="73" t="s">
        <v>9</v>
      </c>
      <c r="B16" s="113"/>
      <c r="C16" s="113"/>
      <c r="D16" s="113"/>
      <c r="E16" s="4">
        <v>851</v>
      </c>
      <c r="F16" s="3" t="s">
        <v>11</v>
      </c>
      <c r="G16" s="3" t="s">
        <v>13</v>
      </c>
      <c r="H16" s="121" t="s">
        <v>21</v>
      </c>
      <c r="I16" s="3" t="s">
        <v>24</v>
      </c>
      <c r="J16" s="21">
        <v>4670900</v>
      </c>
      <c r="K16" s="21"/>
      <c r="L16" s="21">
        <f>J16</f>
        <v>4670900</v>
      </c>
      <c r="M16" s="21"/>
      <c r="N16" s="21">
        <f>504489-46565</f>
        <v>457924</v>
      </c>
      <c r="O16" s="21"/>
      <c r="P16" s="21">
        <f>N16</f>
        <v>457924</v>
      </c>
      <c r="Q16" s="21"/>
      <c r="R16" s="21">
        <f>3519324+1609500</f>
        <v>5128824</v>
      </c>
      <c r="S16" s="21">
        <f t="shared" si="10"/>
        <v>0</v>
      </c>
      <c r="T16" s="21">
        <f t="shared" si="10"/>
        <v>5128824</v>
      </c>
      <c r="U16" s="21">
        <f t="shared" si="10"/>
        <v>0</v>
      </c>
      <c r="V16" s="21">
        <f>3519324+1609500</f>
        <v>5128824</v>
      </c>
      <c r="W16" s="21">
        <f>2141700.66+1259996.64</f>
        <v>3401697.3</v>
      </c>
      <c r="X16" s="158">
        <f t="shared" si="1"/>
        <v>66.325093237748064</v>
      </c>
    </row>
    <row r="17" spans="1:24" ht="30" x14ac:dyDescent="0.25">
      <c r="A17" s="73" t="s">
        <v>120</v>
      </c>
      <c r="B17" s="113"/>
      <c r="C17" s="113"/>
      <c r="D17" s="113"/>
      <c r="E17" s="4">
        <v>851</v>
      </c>
      <c r="F17" s="3" t="s">
        <v>11</v>
      </c>
      <c r="G17" s="3" t="s">
        <v>13</v>
      </c>
      <c r="H17" s="121" t="s">
        <v>21</v>
      </c>
      <c r="I17" s="3" t="s">
        <v>121</v>
      </c>
      <c r="J17" s="21">
        <f>J18</f>
        <v>0</v>
      </c>
      <c r="K17" s="21">
        <f t="shared" ref="K17:Q17" si="14">K18</f>
        <v>0</v>
      </c>
      <c r="L17" s="21">
        <f t="shared" si="14"/>
        <v>0</v>
      </c>
      <c r="M17" s="21">
        <f t="shared" si="14"/>
        <v>0</v>
      </c>
      <c r="N17" s="21">
        <f t="shared" si="14"/>
        <v>76192.77</v>
      </c>
      <c r="O17" s="21">
        <f t="shared" si="14"/>
        <v>0</v>
      </c>
      <c r="P17" s="21">
        <f t="shared" si="14"/>
        <v>76192.77</v>
      </c>
      <c r="Q17" s="21">
        <f t="shared" si="14"/>
        <v>0</v>
      </c>
      <c r="R17" s="21">
        <f>R18</f>
        <v>76192.77</v>
      </c>
      <c r="S17" s="21">
        <f t="shared" ref="S17" si="15">S18</f>
        <v>0</v>
      </c>
      <c r="T17" s="21">
        <f t="shared" ref="T17" si="16">T18</f>
        <v>76192.77</v>
      </c>
      <c r="U17" s="21">
        <f t="shared" ref="U17" si="17">U18</f>
        <v>0</v>
      </c>
      <c r="V17" s="21">
        <f>V18</f>
        <v>76192.77</v>
      </c>
      <c r="W17" s="21">
        <f>W18</f>
        <v>76192.77</v>
      </c>
      <c r="X17" s="158">
        <f t="shared" si="1"/>
        <v>100</v>
      </c>
    </row>
    <row r="18" spans="1:24" ht="60" x14ac:dyDescent="0.25">
      <c r="A18" s="73" t="s">
        <v>122</v>
      </c>
      <c r="B18" s="113"/>
      <c r="C18" s="113"/>
      <c r="D18" s="113"/>
      <c r="E18" s="4">
        <v>851</v>
      </c>
      <c r="F18" s="3" t="s">
        <v>11</v>
      </c>
      <c r="G18" s="3" t="s">
        <v>13</v>
      </c>
      <c r="H18" s="121" t="s">
        <v>21</v>
      </c>
      <c r="I18" s="3" t="s">
        <v>123</v>
      </c>
      <c r="J18" s="21"/>
      <c r="K18" s="21"/>
      <c r="L18" s="21"/>
      <c r="M18" s="21"/>
      <c r="N18" s="21">
        <v>76192.77</v>
      </c>
      <c r="O18" s="21"/>
      <c r="P18" s="21">
        <f>N18</f>
        <v>76192.77</v>
      </c>
      <c r="Q18" s="21"/>
      <c r="R18" s="21">
        <v>76192.77</v>
      </c>
      <c r="S18" s="21">
        <f t="shared" ref="S18:S36" si="18">K18+O18</f>
        <v>0</v>
      </c>
      <c r="T18" s="21">
        <f t="shared" ref="T18:T36" si="19">L18+P18</f>
        <v>76192.77</v>
      </c>
      <c r="U18" s="21">
        <f t="shared" ref="U18:U36" si="20">M18+Q18</f>
        <v>0</v>
      </c>
      <c r="V18" s="21">
        <v>76192.77</v>
      </c>
      <c r="W18" s="21">
        <v>76192.77</v>
      </c>
      <c r="X18" s="158">
        <f t="shared" si="1"/>
        <v>100</v>
      </c>
    </row>
    <row r="19" spans="1:24" ht="30" x14ac:dyDescent="0.25">
      <c r="A19" s="73" t="s">
        <v>25</v>
      </c>
      <c r="B19" s="113"/>
      <c r="C19" s="113"/>
      <c r="D19" s="113"/>
      <c r="E19" s="4">
        <v>851</v>
      </c>
      <c r="F19" s="3" t="s">
        <v>11</v>
      </c>
      <c r="G19" s="3" t="s">
        <v>13</v>
      </c>
      <c r="H19" s="121" t="s">
        <v>21</v>
      </c>
      <c r="I19" s="3" t="s">
        <v>26</v>
      </c>
      <c r="J19" s="21">
        <f t="shared" ref="J19:R19" si="21">J20</f>
        <v>100000</v>
      </c>
      <c r="K19" s="21">
        <f t="shared" si="21"/>
        <v>0</v>
      </c>
      <c r="L19" s="21">
        <f t="shared" si="21"/>
        <v>100000</v>
      </c>
      <c r="M19" s="21">
        <f t="shared" si="21"/>
        <v>0</v>
      </c>
      <c r="N19" s="21">
        <f t="shared" si="21"/>
        <v>0</v>
      </c>
      <c r="O19" s="21">
        <f t="shared" si="21"/>
        <v>0</v>
      </c>
      <c r="P19" s="21">
        <f t="shared" si="21"/>
        <v>0</v>
      </c>
      <c r="Q19" s="21">
        <f t="shared" si="21"/>
        <v>0</v>
      </c>
      <c r="R19" s="21">
        <f t="shared" si="21"/>
        <v>100000</v>
      </c>
      <c r="S19" s="21">
        <f t="shared" si="18"/>
        <v>0</v>
      </c>
      <c r="T19" s="21">
        <f t="shared" si="19"/>
        <v>100000</v>
      </c>
      <c r="U19" s="21">
        <f t="shared" si="20"/>
        <v>0</v>
      </c>
      <c r="V19" s="21">
        <f t="shared" ref="V19:W19" si="22">V20</f>
        <v>100000</v>
      </c>
      <c r="W19" s="21">
        <f t="shared" si="22"/>
        <v>76564.710000000006</v>
      </c>
      <c r="X19" s="158">
        <f t="shared" si="1"/>
        <v>76.564710000000005</v>
      </c>
    </row>
    <row r="20" spans="1:24" ht="30" x14ac:dyDescent="0.25">
      <c r="A20" s="73" t="s">
        <v>27</v>
      </c>
      <c r="B20" s="113"/>
      <c r="C20" s="113"/>
      <c r="D20" s="113"/>
      <c r="E20" s="4">
        <v>851</v>
      </c>
      <c r="F20" s="3" t="s">
        <v>11</v>
      </c>
      <c r="G20" s="3" t="s">
        <v>13</v>
      </c>
      <c r="H20" s="121" t="s">
        <v>21</v>
      </c>
      <c r="I20" s="3" t="s">
        <v>28</v>
      </c>
      <c r="J20" s="21">
        <v>100000</v>
      </c>
      <c r="K20" s="21"/>
      <c r="L20" s="21">
        <f>J20</f>
        <v>100000</v>
      </c>
      <c r="M20" s="21"/>
      <c r="N20" s="21"/>
      <c r="O20" s="21"/>
      <c r="P20" s="21">
        <f>N20</f>
        <v>0</v>
      </c>
      <c r="Q20" s="21"/>
      <c r="R20" s="21">
        <v>100000</v>
      </c>
      <c r="S20" s="21">
        <f t="shared" si="18"/>
        <v>0</v>
      </c>
      <c r="T20" s="21">
        <f t="shared" si="19"/>
        <v>100000</v>
      </c>
      <c r="U20" s="21">
        <f t="shared" si="20"/>
        <v>0</v>
      </c>
      <c r="V20" s="21">
        <v>100000</v>
      </c>
      <c r="W20" s="21">
        <f>51920+24627+17.71</f>
        <v>76564.710000000006</v>
      </c>
      <c r="X20" s="158">
        <f t="shared" si="1"/>
        <v>76.564710000000005</v>
      </c>
    </row>
    <row r="21" spans="1:24" ht="60" x14ac:dyDescent="0.25">
      <c r="A21" s="73" t="s">
        <v>580</v>
      </c>
      <c r="B21" s="33"/>
      <c r="C21" s="117"/>
      <c r="D21" s="117"/>
      <c r="E21" s="4">
        <v>851</v>
      </c>
      <c r="F21" s="3" t="s">
        <v>11</v>
      </c>
      <c r="G21" s="3" t="s">
        <v>13</v>
      </c>
      <c r="H21" s="121" t="s">
        <v>31</v>
      </c>
      <c r="I21" s="3"/>
      <c r="J21" s="21">
        <f t="shared" ref="J21:R25" si="23">J22</f>
        <v>100000</v>
      </c>
      <c r="K21" s="21">
        <f t="shared" si="23"/>
        <v>0</v>
      </c>
      <c r="L21" s="21">
        <f t="shared" si="23"/>
        <v>100000</v>
      </c>
      <c r="M21" s="21">
        <f t="shared" si="23"/>
        <v>0</v>
      </c>
      <c r="N21" s="21">
        <f t="shared" si="23"/>
        <v>0</v>
      </c>
      <c r="O21" s="21">
        <f t="shared" si="23"/>
        <v>0</v>
      </c>
      <c r="P21" s="21">
        <f t="shared" si="23"/>
        <v>0</v>
      </c>
      <c r="Q21" s="21">
        <f t="shared" si="23"/>
        <v>0</v>
      </c>
      <c r="R21" s="21">
        <f t="shared" si="23"/>
        <v>100000</v>
      </c>
      <c r="S21" s="21">
        <f t="shared" si="18"/>
        <v>0</v>
      </c>
      <c r="T21" s="21">
        <f t="shared" si="19"/>
        <v>100000</v>
      </c>
      <c r="U21" s="21">
        <f t="shared" si="20"/>
        <v>0</v>
      </c>
      <c r="V21" s="21">
        <f t="shared" ref="V21:W25" si="24">V22</f>
        <v>100000</v>
      </c>
      <c r="W21" s="21">
        <f t="shared" si="24"/>
        <v>85191.95</v>
      </c>
      <c r="X21" s="158">
        <f t="shared" si="1"/>
        <v>85.191949999999991</v>
      </c>
    </row>
    <row r="22" spans="1:24" ht="60" x14ac:dyDescent="0.25">
      <c r="A22" s="73" t="s">
        <v>22</v>
      </c>
      <c r="B22" s="117"/>
      <c r="C22" s="117"/>
      <c r="D22" s="117"/>
      <c r="E22" s="4">
        <v>851</v>
      </c>
      <c r="F22" s="3" t="s">
        <v>11</v>
      </c>
      <c r="G22" s="3" t="s">
        <v>13</v>
      </c>
      <c r="H22" s="121" t="s">
        <v>31</v>
      </c>
      <c r="I22" s="3" t="s">
        <v>23</v>
      </c>
      <c r="J22" s="21">
        <f t="shared" si="23"/>
        <v>100000</v>
      </c>
      <c r="K22" s="21">
        <f t="shared" si="23"/>
        <v>0</v>
      </c>
      <c r="L22" s="21">
        <f t="shared" si="23"/>
        <v>100000</v>
      </c>
      <c r="M22" s="21">
        <f t="shared" si="23"/>
        <v>0</v>
      </c>
      <c r="N22" s="21">
        <f t="shared" si="23"/>
        <v>0</v>
      </c>
      <c r="O22" s="21">
        <f t="shared" si="23"/>
        <v>0</v>
      </c>
      <c r="P22" s="21">
        <f t="shared" si="23"/>
        <v>0</v>
      </c>
      <c r="Q22" s="21">
        <f t="shared" si="23"/>
        <v>0</v>
      </c>
      <c r="R22" s="21">
        <f t="shared" si="23"/>
        <v>100000</v>
      </c>
      <c r="S22" s="21">
        <f t="shared" si="18"/>
        <v>0</v>
      </c>
      <c r="T22" s="21">
        <f t="shared" si="19"/>
        <v>100000</v>
      </c>
      <c r="U22" s="21">
        <f t="shared" si="20"/>
        <v>0</v>
      </c>
      <c r="V22" s="21">
        <f t="shared" si="24"/>
        <v>100000</v>
      </c>
      <c r="W22" s="21">
        <f t="shared" si="24"/>
        <v>85191.95</v>
      </c>
      <c r="X22" s="158">
        <f t="shared" si="1"/>
        <v>85.191949999999991</v>
      </c>
    </row>
    <row r="23" spans="1:24" ht="60" x14ac:dyDescent="0.25">
      <c r="A23" s="73" t="s">
        <v>9</v>
      </c>
      <c r="B23" s="117"/>
      <c r="C23" s="117"/>
      <c r="D23" s="117"/>
      <c r="E23" s="4">
        <v>851</v>
      </c>
      <c r="F23" s="3" t="s">
        <v>11</v>
      </c>
      <c r="G23" s="3" t="s">
        <v>13</v>
      </c>
      <c r="H23" s="121" t="s">
        <v>31</v>
      </c>
      <c r="I23" s="3" t="s">
        <v>24</v>
      </c>
      <c r="J23" s="21">
        <v>100000</v>
      </c>
      <c r="K23" s="21"/>
      <c r="L23" s="21">
        <f>J23</f>
        <v>100000</v>
      </c>
      <c r="M23" s="21"/>
      <c r="N23" s="21"/>
      <c r="O23" s="21"/>
      <c r="P23" s="21">
        <f>N23</f>
        <v>0</v>
      </c>
      <c r="Q23" s="21"/>
      <c r="R23" s="21">
        <v>100000</v>
      </c>
      <c r="S23" s="21">
        <f t="shared" si="18"/>
        <v>0</v>
      </c>
      <c r="T23" s="21">
        <f t="shared" si="19"/>
        <v>100000</v>
      </c>
      <c r="U23" s="21">
        <f t="shared" si="20"/>
        <v>0</v>
      </c>
      <c r="V23" s="21">
        <v>100000</v>
      </c>
      <c r="W23" s="21">
        <v>85191.95</v>
      </c>
      <c r="X23" s="158">
        <f t="shared" si="1"/>
        <v>85.191949999999991</v>
      </c>
    </row>
    <row r="24" spans="1:24" ht="75" x14ac:dyDescent="0.25">
      <c r="A24" s="15" t="s">
        <v>665</v>
      </c>
      <c r="B24" s="15"/>
      <c r="C24" s="15"/>
      <c r="D24" s="15"/>
      <c r="E24" s="4">
        <v>851</v>
      </c>
      <c r="F24" s="3" t="s">
        <v>11</v>
      </c>
      <c r="G24" s="3" t="s">
        <v>13</v>
      </c>
      <c r="H24" s="4" t="s">
        <v>644</v>
      </c>
      <c r="I24" s="3"/>
      <c r="J24" s="21">
        <f t="shared" si="23"/>
        <v>100000</v>
      </c>
      <c r="K24" s="21">
        <f t="shared" si="23"/>
        <v>0</v>
      </c>
      <c r="L24" s="21">
        <f t="shared" si="23"/>
        <v>100000</v>
      </c>
      <c r="M24" s="21">
        <f t="shared" si="23"/>
        <v>0</v>
      </c>
      <c r="N24" s="21">
        <f t="shared" si="23"/>
        <v>0</v>
      </c>
      <c r="O24" s="21">
        <f t="shared" si="23"/>
        <v>0</v>
      </c>
      <c r="P24" s="21">
        <f t="shared" si="23"/>
        <v>0</v>
      </c>
      <c r="Q24" s="21">
        <f t="shared" si="23"/>
        <v>0</v>
      </c>
      <c r="R24" s="21">
        <f t="shared" si="23"/>
        <v>100000</v>
      </c>
      <c r="S24" s="21">
        <f t="shared" si="18"/>
        <v>0</v>
      </c>
      <c r="T24" s="21">
        <f t="shared" si="19"/>
        <v>100000</v>
      </c>
      <c r="U24" s="21">
        <f t="shared" si="20"/>
        <v>0</v>
      </c>
      <c r="V24" s="21">
        <f t="shared" si="24"/>
        <v>100000</v>
      </c>
      <c r="W24" s="21">
        <f t="shared" si="24"/>
        <v>80544.600000000006</v>
      </c>
      <c r="X24" s="158">
        <f t="shared" si="1"/>
        <v>80.544600000000017</v>
      </c>
    </row>
    <row r="25" spans="1:24" ht="60" x14ac:dyDescent="0.25">
      <c r="A25" s="73" t="s">
        <v>22</v>
      </c>
      <c r="B25" s="117"/>
      <c r="C25" s="117"/>
      <c r="D25" s="117"/>
      <c r="E25" s="4">
        <v>851</v>
      </c>
      <c r="F25" s="3" t="s">
        <v>11</v>
      </c>
      <c r="G25" s="3" t="s">
        <v>13</v>
      </c>
      <c r="H25" s="121" t="s">
        <v>644</v>
      </c>
      <c r="I25" s="3" t="s">
        <v>23</v>
      </c>
      <c r="J25" s="21">
        <f t="shared" si="23"/>
        <v>100000</v>
      </c>
      <c r="K25" s="21">
        <f t="shared" si="23"/>
        <v>0</v>
      </c>
      <c r="L25" s="21">
        <f t="shared" si="23"/>
        <v>100000</v>
      </c>
      <c r="M25" s="21">
        <f t="shared" si="23"/>
        <v>0</v>
      </c>
      <c r="N25" s="21">
        <f t="shared" si="23"/>
        <v>0</v>
      </c>
      <c r="O25" s="21">
        <f t="shared" si="23"/>
        <v>0</v>
      </c>
      <c r="P25" s="21">
        <f t="shared" si="23"/>
        <v>0</v>
      </c>
      <c r="Q25" s="21">
        <f t="shared" si="23"/>
        <v>0</v>
      </c>
      <c r="R25" s="21">
        <f t="shared" si="23"/>
        <v>100000</v>
      </c>
      <c r="S25" s="21">
        <f t="shared" si="18"/>
        <v>0</v>
      </c>
      <c r="T25" s="21">
        <f t="shared" si="19"/>
        <v>100000</v>
      </c>
      <c r="U25" s="21">
        <f t="shared" si="20"/>
        <v>0</v>
      </c>
      <c r="V25" s="21">
        <f t="shared" si="24"/>
        <v>100000</v>
      </c>
      <c r="W25" s="21">
        <f t="shared" si="24"/>
        <v>80544.600000000006</v>
      </c>
      <c r="X25" s="158">
        <f t="shared" si="1"/>
        <v>80.544600000000017</v>
      </c>
    </row>
    <row r="26" spans="1:24" ht="60" x14ac:dyDescent="0.25">
      <c r="A26" s="73" t="s">
        <v>9</v>
      </c>
      <c r="B26" s="117"/>
      <c r="C26" s="117"/>
      <c r="D26" s="117"/>
      <c r="E26" s="4">
        <v>851</v>
      </c>
      <c r="F26" s="3" t="s">
        <v>11</v>
      </c>
      <c r="G26" s="3" t="s">
        <v>13</v>
      </c>
      <c r="H26" s="121" t="s">
        <v>644</v>
      </c>
      <c r="I26" s="3" t="s">
        <v>24</v>
      </c>
      <c r="J26" s="21">
        <v>100000</v>
      </c>
      <c r="K26" s="21"/>
      <c r="L26" s="21">
        <f>J26</f>
        <v>100000</v>
      </c>
      <c r="M26" s="21"/>
      <c r="N26" s="21"/>
      <c r="O26" s="21"/>
      <c r="P26" s="21">
        <f>N26</f>
        <v>0</v>
      </c>
      <c r="Q26" s="21"/>
      <c r="R26" s="21">
        <v>100000</v>
      </c>
      <c r="S26" s="21">
        <f t="shared" si="18"/>
        <v>0</v>
      </c>
      <c r="T26" s="21">
        <f t="shared" si="19"/>
        <v>100000</v>
      </c>
      <c r="U26" s="21">
        <f t="shared" si="20"/>
        <v>0</v>
      </c>
      <c r="V26" s="21">
        <v>100000</v>
      </c>
      <c r="W26" s="21">
        <v>80544.600000000006</v>
      </c>
      <c r="X26" s="158">
        <f t="shared" si="1"/>
        <v>80.544600000000017</v>
      </c>
    </row>
    <row r="27" spans="1:24" ht="45" x14ac:dyDescent="0.25">
      <c r="A27" s="73" t="s">
        <v>32</v>
      </c>
      <c r="B27" s="33"/>
      <c r="C27" s="117"/>
      <c r="D27" s="117"/>
      <c r="E27" s="4">
        <v>851</v>
      </c>
      <c r="F27" s="3" t="s">
        <v>11</v>
      </c>
      <c r="G27" s="3" t="s">
        <v>13</v>
      </c>
      <c r="H27" s="121" t="s">
        <v>33</v>
      </c>
      <c r="I27" s="3"/>
      <c r="J27" s="21">
        <f t="shared" ref="J27:R28" si="25">J28</f>
        <v>65000</v>
      </c>
      <c r="K27" s="21">
        <f t="shared" si="25"/>
        <v>0</v>
      </c>
      <c r="L27" s="21">
        <f t="shared" si="25"/>
        <v>65000</v>
      </c>
      <c r="M27" s="21">
        <f t="shared" si="25"/>
        <v>0</v>
      </c>
      <c r="N27" s="21">
        <f t="shared" si="25"/>
        <v>0</v>
      </c>
      <c r="O27" s="21">
        <f t="shared" si="25"/>
        <v>0</v>
      </c>
      <c r="P27" s="21">
        <f t="shared" si="25"/>
        <v>0</v>
      </c>
      <c r="Q27" s="21">
        <f t="shared" si="25"/>
        <v>0</v>
      </c>
      <c r="R27" s="21">
        <f t="shared" si="25"/>
        <v>65000</v>
      </c>
      <c r="S27" s="21">
        <f t="shared" si="18"/>
        <v>0</v>
      </c>
      <c r="T27" s="21">
        <f t="shared" si="19"/>
        <v>65000</v>
      </c>
      <c r="U27" s="21">
        <f t="shared" si="20"/>
        <v>0</v>
      </c>
      <c r="V27" s="21">
        <f t="shared" ref="V27:W28" si="26">V28</f>
        <v>65000</v>
      </c>
      <c r="W27" s="21">
        <f t="shared" si="26"/>
        <v>65000</v>
      </c>
      <c r="X27" s="158">
        <f t="shared" si="1"/>
        <v>100</v>
      </c>
    </row>
    <row r="28" spans="1:24" ht="30" x14ac:dyDescent="0.25">
      <c r="A28" s="73" t="s">
        <v>25</v>
      </c>
      <c r="B28" s="117"/>
      <c r="C28" s="117"/>
      <c r="D28" s="117"/>
      <c r="E28" s="4">
        <v>851</v>
      </c>
      <c r="F28" s="3" t="s">
        <v>11</v>
      </c>
      <c r="G28" s="3" t="s">
        <v>13</v>
      </c>
      <c r="H28" s="121" t="s">
        <v>33</v>
      </c>
      <c r="I28" s="3" t="s">
        <v>26</v>
      </c>
      <c r="J28" s="21">
        <f t="shared" si="25"/>
        <v>65000</v>
      </c>
      <c r="K28" s="21">
        <f t="shared" si="25"/>
        <v>0</v>
      </c>
      <c r="L28" s="21">
        <f t="shared" si="25"/>
        <v>65000</v>
      </c>
      <c r="M28" s="21">
        <f t="shared" si="25"/>
        <v>0</v>
      </c>
      <c r="N28" s="21">
        <f t="shared" si="25"/>
        <v>0</v>
      </c>
      <c r="O28" s="21">
        <f t="shared" si="25"/>
        <v>0</v>
      </c>
      <c r="P28" s="21">
        <f t="shared" si="25"/>
        <v>0</v>
      </c>
      <c r="Q28" s="21">
        <f t="shared" si="25"/>
        <v>0</v>
      </c>
      <c r="R28" s="21">
        <f t="shared" si="25"/>
        <v>65000</v>
      </c>
      <c r="S28" s="21">
        <f t="shared" si="18"/>
        <v>0</v>
      </c>
      <c r="T28" s="21">
        <f t="shared" si="19"/>
        <v>65000</v>
      </c>
      <c r="U28" s="21">
        <f t="shared" si="20"/>
        <v>0</v>
      </c>
      <c r="V28" s="21">
        <f t="shared" si="26"/>
        <v>65000</v>
      </c>
      <c r="W28" s="21">
        <f t="shared" si="26"/>
        <v>65000</v>
      </c>
      <c r="X28" s="158">
        <f t="shared" si="1"/>
        <v>100</v>
      </c>
    </row>
    <row r="29" spans="1:24" ht="30" x14ac:dyDescent="0.25">
      <c r="A29" s="73" t="s">
        <v>27</v>
      </c>
      <c r="B29" s="117"/>
      <c r="C29" s="117"/>
      <c r="D29" s="117"/>
      <c r="E29" s="4">
        <v>851</v>
      </c>
      <c r="F29" s="3" t="s">
        <v>11</v>
      </c>
      <c r="G29" s="3" t="s">
        <v>13</v>
      </c>
      <c r="H29" s="121" t="s">
        <v>33</v>
      </c>
      <c r="I29" s="3" t="s">
        <v>28</v>
      </c>
      <c r="J29" s="21">
        <v>65000</v>
      </c>
      <c r="K29" s="21"/>
      <c r="L29" s="21">
        <f>J29</f>
        <v>65000</v>
      </c>
      <c r="M29" s="21"/>
      <c r="N29" s="21"/>
      <c r="O29" s="21"/>
      <c r="P29" s="21">
        <f>N29</f>
        <v>0</v>
      </c>
      <c r="Q29" s="21"/>
      <c r="R29" s="21">
        <v>65000</v>
      </c>
      <c r="S29" s="21">
        <f t="shared" si="18"/>
        <v>0</v>
      </c>
      <c r="T29" s="21">
        <f t="shared" si="19"/>
        <v>65000</v>
      </c>
      <c r="U29" s="21">
        <f t="shared" si="20"/>
        <v>0</v>
      </c>
      <c r="V29" s="21">
        <v>65000</v>
      </c>
      <c r="W29" s="21">
        <v>65000</v>
      </c>
      <c r="X29" s="158">
        <f t="shared" si="1"/>
        <v>100</v>
      </c>
    </row>
    <row r="30" spans="1:24" ht="135" x14ac:dyDescent="0.25">
      <c r="A30" s="73" t="s">
        <v>29</v>
      </c>
      <c r="B30" s="33"/>
      <c r="C30" s="117"/>
      <c r="D30" s="117"/>
      <c r="E30" s="4">
        <v>851</v>
      </c>
      <c r="F30" s="3" t="s">
        <v>11</v>
      </c>
      <c r="G30" s="3" t="s">
        <v>13</v>
      </c>
      <c r="H30" s="121" t="s">
        <v>30</v>
      </c>
      <c r="I30" s="3"/>
      <c r="J30" s="21">
        <f t="shared" ref="J30:R31" si="27">J31</f>
        <v>2500</v>
      </c>
      <c r="K30" s="21">
        <f t="shared" si="27"/>
        <v>0</v>
      </c>
      <c r="L30" s="21">
        <f t="shared" si="27"/>
        <v>0</v>
      </c>
      <c r="M30" s="21">
        <f t="shared" si="27"/>
        <v>2500</v>
      </c>
      <c r="N30" s="21">
        <f t="shared" si="27"/>
        <v>0</v>
      </c>
      <c r="O30" s="21">
        <f t="shared" si="27"/>
        <v>0</v>
      </c>
      <c r="P30" s="21">
        <f t="shared" si="27"/>
        <v>0</v>
      </c>
      <c r="Q30" s="21">
        <f t="shared" si="27"/>
        <v>0</v>
      </c>
      <c r="R30" s="21">
        <f t="shared" si="27"/>
        <v>2500</v>
      </c>
      <c r="S30" s="21">
        <f t="shared" si="18"/>
        <v>0</v>
      </c>
      <c r="T30" s="21">
        <f t="shared" si="19"/>
        <v>0</v>
      </c>
      <c r="U30" s="21">
        <f t="shared" si="20"/>
        <v>2500</v>
      </c>
      <c r="V30" s="21">
        <f t="shared" ref="V30:W31" si="28">V31</f>
        <v>2500</v>
      </c>
      <c r="W30" s="21">
        <f t="shared" si="28"/>
        <v>0</v>
      </c>
      <c r="X30" s="158">
        <f t="shared" si="1"/>
        <v>0</v>
      </c>
    </row>
    <row r="31" spans="1:24" ht="60" x14ac:dyDescent="0.25">
      <c r="A31" s="73" t="s">
        <v>22</v>
      </c>
      <c r="B31" s="116"/>
      <c r="C31" s="116"/>
      <c r="D31" s="116"/>
      <c r="E31" s="4">
        <v>851</v>
      </c>
      <c r="F31" s="3" t="s">
        <v>11</v>
      </c>
      <c r="G31" s="3" t="s">
        <v>13</v>
      </c>
      <c r="H31" s="121" t="s">
        <v>30</v>
      </c>
      <c r="I31" s="3" t="s">
        <v>23</v>
      </c>
      <c r="J31" s="21">
        <f t="shared" si="27"/>
        <v>2500</v>
      </c>
      <c r="K31" s="21">
        <f t="shared" si="27"/>
        <v>0</v>
      </c>
      <c r="L31" s="21">
        <f t="shared" si="27"/>
        <v>0</v>
      </c>
      <c r="M31" s="21">
        <f t="shared" si="27"/>
        <v>2500</v>
      </c>
      <c r="N31" s="21">
        <f t="shared" si="27"/>
        <v>0</v>
      </c>
      <c r="O31" s="21">
        <f t="shared" si="27"/>
        <v>0</v>
      </c>
      <c r="P31" s="21">
        <f t="shared" si="27"/>
        <v>0</v>
      </c>
      <c r="Q31" s="21">
        <f t="shared" si="27"/>
        <v>0</v>
      </c>
      <c r="R31" s="21">
        <f t="shared" si="27"/>
        <v>2500</v>
      </c>
      <c r="S31" s="21">
        <f t="shared" si="18"/>
        <v>0</v>
      </c>
      <c r="T31" s="21">
        <f t="shared" si="19"/>
        <v>0</v>
      </c>
      <c r="U31" s="21">
        <f t="shared" si="20"/>
        <v>2500</v>
      </c>
      <c r="V31" s="21">
        <f t="shared" si="28"/>
        <v>2500</v>
      </c>
      <c r="W31" s="21">
        <f t="shared" si="28"/>
        <v>0</v>
      </c>
      <c r="X31" s="158">
        <f t="shared" si="1"/>
        <v>0</v>
      </c>
    </row>
    <row r="32" spans="1:24" ht="60" x14ac:dyDescent="0.25">
      <c r="A32" s="73" t="s">
        <v>9</v>
      </c>
      <c r="B32" s="117"/>
      <c r="C32" s="117"/>
      <c r="D32" s="117"/>
      <c r="E32" s="4">
        <v>851</v>
      </c>
      <c r="F32" s="3" t="s">
        <v>11</v>
      </c>
      <c r="G32" s="3" t="s">
        <v>13</v>
      </c>
      <c r="H32" s="121" t="s">
        <v>30</v>
      </c>
      <c r="I32" s="3" t="s">
        <v>24</v>
      </c>
      <c r="J32" s="21">
        <v>2500</v>
      </c>
      <c r="K32" s="21"/>
      <c r="L32" s="21"/>
      <c r="M32" s="21">
        <f>J32</f>
        <v>2500</v>
      </c>
      <c r="N32" s="21">
        <f t="shared" ref="N32" si="29">K32</f>
        <v>0</v>
      </c>
      <c r="O32" s="21"/>
      <c r="P32" s="21"/>
      <c r="Q32" s="21">
        <f>N32</f>
        <v>0</v>
      </c>
      <c r="R32" s="21">
        <v>2500</v>
      </c>
      <c r="S32" s="21">
        <f t="shared" si="18"/>
        <v>0</v>
      </c>
      <c r="T32" s="21">
        <f t="shared" si="19"/>
        <v>0</v>
      </c>
      <c r="U32" s="21">
        <f t="shared" si="20"/>
        <v>2500</v>
      </c>
      <c r="V32" s="21">
        <v>2500</v>
      </c>
      <c r="W32" s="21"/>
      <c r="X32" s="158">
        <f t="shared" si="1"/>
        <v>0</v>
      </c>
    </row>
    <row r="33" spans="1:24" x14ac:dyDescent="0.25">
      <c r="A33" s="88" t="s">
        <v>34</v>
      </c>
      <c r="B33" s="117"/>
      <c r="C33" s="117"/>
      <c r="D33" s="117"/>
      <c r="E33" s="24">
        <v>851</v>
      </c>
      <c r="F33" s="19" t="s">
        <v>11</v>
      </c>
      <c r="G33" s="19" t="s">
        <v>35</v>
      </c>
      <c r="H33" s="121" t="s">
        <v>58</v>
      </c>
      <c r="I33" s="19"/>
      <c r="J33" s="22">
        <f t="shared" ref="J33:R35" si="30">J34</f>
        <v>7421</v>
      </c>
      <c r="K33" s="22">
        <f t="shared" si="30"/>
        <v>7421</v>
      </c>
      <c r="L33" s="22">
        <f t="shared" si="30"/>
        <v>0</v>
      </c>
      <c r="M33" s="22">
        <f t="shared" si="30"/>
        <v>0</v>
      </c>
      <c r="N33" s="22">
        <f t="shared" si="30"/>
        <v>0</v>
      </c>
      <c r="O33" s="22">
        <f t="shared" si="30"/>
        <v>0</v>
      </c>
      <c r="P33" s="22">
        <f t="shared" si="30"/>
        <v>0</v>
      </c>
      <c r="Q33" s="22">
        <f t="shared" si="30"/>
        <v>0</v>
      </c>
      <c r="R33" s="22">
        <f t="shared" si="30"/>
        <v>7421</v>
      </c>
      <c r="S33" s="21">
        <f t="shared" si="18"/>
        <v>7421</v>
      </c>
      <c r="T33" s="21">
        <f t="shared" si="19"/>
        <v>0</v>
      </c>
      <c r="U33" s="21">
        <f t="shared" si="20"/>
        <v>0</v>
      </c>
      <c r="V33" s="22">
        <f t="shared" ref="V33:W35" si="31">V34</f>
        <v>7421</v>
      </c>
      <c r="W33" s="22">
        <f t="shared" si="31"/>
        <v>0</v>
      </c>
      <c r="X33" s="158">
        <f t="shared" si="1"/>
        <v>0</v>
      </c>
    </row>
    <row r="34" spans="1:24" ht="105" x14ac:dyDescent="0.25">
      <c r="A34" s="73" t="s">
        <v>213</v>
      </c>
      <c r="B34" s="117"/>
      <c r="C34" s="117"/>
      <c r="D34" s="117"/>
      <c r="E34" s="4">
        <v>851</v>
      </c>
      <c r="F34" s="3" t="s">
        <v>11</v>
      </c>
      <c r="G34" s="3" t="s">
        <v>35</v>
      </c>
      <c r="H34" s="121" t="s">
        <v>36</v>
      </c>
      <c r="I34" s="3"/>
      <c r="J34" s="21">
        <f t="shared" si="30"/>
        <v>7421</v>
      </c>
      <c r="K34" s="21">
        <f t="shared" si="30"/>
        <v>7421</v>
      </c>
      <c r="L34" s="21">
        <f t="shared" si="30"/>
        <v>0</v>
      </c>
      <c r="M34" s="21">
        <f t="shared" si="30"/>
        <v>0</v>
      </c>
      <c r="N34" s="21">
        <f t="shared" si="30"/>
        <v>0</v>
      </c>
      <c r="O34" s="21">
        <f t="shared" si="30"/>
        <v>0</v>
      </c>
      <c r="P34" s="21">
        <f t="shared" si="30"/>
        <v>0</v>
      </c>
      <c r="Q34" s="21">
        <f t="shared" si="30"/>
        <v>0</v>
      </c>
      <c r="R34" s="21">
        <f t="shared" si="30"/>
        <v>7421</v>
      </c>
      <c r="S34" s="21">
        <f t="shared" si="18"/>
        <v>7421</v>
      </c>
      <c r="T34" s="21">
        <f t="shared" si="19"/>
        <v>0</v>
      </c>
      <c r="U34" s="21">
        <f t="shared" si="20"/>
        <v>0</v>
      </c>
      <c r="V34" s="21">
        <f t="shared" si="31"/>
        <v>7421</v>
      </c>
      <c r="W34" s="21">
        <f t="shared" si="31"/>
        <v>0</v>
      </c>
      <c r="X34" s="158">
        <f t="shared" si="1"/>
        <v>0</v>
      </c>
    </row>
    <row r="35" spans="1:24" ht="60" x14ac:dyDescent="0.25">
      <c r="A35" s="73" t="s">
        <v>22</v>
      </c>
      <c r="B35" s="116"/>
      <c r="C35" s="116"/>
      <c r="D35" s="116"/>
      <c r="E35" s="4">
        <v>851</v>
      </c>
      <c r="F35" s="3" t="s">
        <v>11</v>
      </c>
      <c r="G35" s="3" t="s">
        <v>35</v>
      </c>
      <c r="H35" s="121" t="s">
        <v>36</v>
      </c>
      <c r="I35" s="3" t="s">
        <v>23</v>
      </c>
      <c r="J35" s="21">
        <f t="shared" si="30"/>
        <v>7421</v>
      </c>
      <c r="K35" s="21">
        <f t="shared" si="30"/>
        <v>7421</v>
      </c>
      <c r="L35" s="21">
        <f t="shared" si="30"/>
        <v>0</v>
      </c>
      <c r="M35" s="21">
        <f t="shared" si="30"/>
        <v>0</v>
      </c>
      <c r="N35" s="21">
        <f t="shared" si="30"/>
        <v>0</v>
      </c>
      <c r="O35" s="21">
        <f t="shared" si="30"/>
        <v>0</v>
      </c>
      <c r="P35" s="21">
        <f t="shared" si="30"/>
        <v>0</v>
      </c>
      <c r="Q35" s="21">
        <f t="shared" si="30"/>
        <v>0</v>
      </c>
      <c r="R35" s="21">
        <f t="shared" si="30"/>
        <v>7421</v>
      </c>
      <c r="S35" s="21">
        <f t="shared" si="18"/>
        <v>7421</v>
      </c>
      <c r="T35" s="21">
        <f t="shared" si="19"/>
        <v>0</v>
      </c>
      <c r="U35" s="21">
        <f t="shared" si="20"/>
        <v>0</v>
      </c>
      <c r="V35" s="21">
        <f t="shared" si="31"/>
        <v>7421</v>
      </c>
      <c r="W35" s="21">
        <f t="shared" si="31"/>
        <v>0</v>
      </c>
      <c r="X35" s="158">
        <f t="shared" si="1"/>
        <v>0</v>
      </c>
    </row>
    <row r="36" spans="1:24" ht="60" x14ac:dyDescent="0.25">
      <c r="A36" s="73" t="s">
        <v>9</v>
      </c>
      <c r="B36" s="117"/>
      <c r="C36" s="117"/>
      <c r="D36" s="117"/>
      <c r="E36" s="4">
        <v>851</v>
      </c>
      <c r="F36" s="3" t="s">
        <v>11</v>
      </c>
      <c r="G36" s="3" t="s">
        <v>35</v>
      </c>
      <c r="H36" s="121" t="s">
        <v>36</v>
      </c>
      <c r="I36" s="3" t="s">
        <v>24</v>
      </c>
      <c r="J36" s="21">
        <v>7421</v>
      </c>
      <c r="K36" s="21">
        <f>J36</f>
        <v>7421</v>
      </c>
      <c r="L36" s="21"/>
      <c r="M36" s="21"/>
      <c r="N36" s="21"/>
      <c r="O36" s="21">
        <f>N36</f>
        <v>0</v>
      </c>
      <c r="P36" s="21"/>
      <c r="Q36" s="21"/>
      <c r="R36" s="21">
        <v>7421</v>
      </c>
      <c r="S36" s="21">
        <f t="shared" si="18"/>
        <v>7421</v>
      </c>
      <c r="T36" s="21">
        <f t="shared" si="19"/>
        <v>0</v>
      </c>
      <c r="U36" s="21">
        <f t="shared" si="20"/>
        <v>0</v>
      </c>
      <c r="V36" s="21">
        <v>7421</v>
      </c>
      <c r="W36" s="21">
        <v>0</v>
      </c>
      <c r="X36" s="158">
        <f t="shared" si="1"/>
        <v>0</v>
      </c>
    </row>
    <row r="37" spans="1:24" s="23" customFormat="1" ht="42.75" x14ac:dyDescent="0.25">
      <c r="A37" s="88" t="s">
        <v>37</v>
      </c>
      <c r="B37" s="51"/>
      <c r="C37" s="51"/>
      <c r="D37" s="51"/>
      <c r="E37" s="4">
        <v>851</v>
      </c>
      <c r="F37" s="19" t="s">
        <v>11</v>
      </c>
      <c r="G37" s="19" t="s">
        <v>38</v>
      </c>
      <c r="H37" s="121" t="s">
        <v>58</v>
      </c>
      <c r="I37" s="19"/>
      <c r="J37" s="22" t="e">
        <f>J38+J45+J48+#REF!+J51+J54+J57+J60+J63</f>
        <v>#REF!</v>
      </c>
      <c r="K37" s="22" t="e">
        <f>K38+K45+K48+#REF!+K51+K54+K57+K60+K63</f>
        <v>#REF!</v>
      </c>
      <c r="L37" s="22" t="e">
        <f>L38+L45+L48+#REF!+L51+L54+L57+L60+L63</f>
        <v>#REF!</v>
      </c>
      <c r="M37" s="22" t="e">
        <f>M38+M45+M48+#REF!+M51+M54+M57+M60+M63</f>
        <v>#REF!</v>
      </c>
      <c r="N37" s="22" t="e">
        <f>N38+N45+N48+#REF!+N51+N54+N57+N60+N63</f>
        <v>#REF!</v>
      </c>
      <c r="O37" s="22" t="e">
        <f>O38+O45+O48+#REF!+O51+O54+O57+O60+O63</f>
        <v>#REF!</v>
      </c>
      <c r="P37" s="22" t="e">
        <f>P38+P45+P48+#REF!+P51+P54+P57+P60+P63</f>
        <v>#REF!</v>
      </c>
      <c r="Q37" s="22" t="e">
        <f>Q38+Q45+Q48+#REF!+Q51+Q54+Q57+Q60+Q63</f>
        <v>#REF!</v>
      </c>
      <c r="R37" s="22">
        <f t="shared" ref="R37" si="32">R38+R45+R48+R51+R54+R57+R60+R63</f>
        <v>4121218</v>
      </c>
      <c r="S37" s="22">
        <f t="shared" ref="S37:W37" si="33">S38+S45+S48+S51+S54+S57+S60+S63</f>
        <v>792052</v>
      </c>
      <c r="T37" s="22">
        <f t="shared" si="33"/>
        <v>3329166</v>
      </c>
      <c r="U37" s="22">
        <f t="shared" si="33"/>
        <v>0</v>
      </c>
      <c r="V37" s="22">
        <f t="shared" si="33"/>
        <v>4121218</v>
      </c>
      <c r="W37" s="22">
        <f t="shared" si="33"/>
        <v>2613642.89</v>
      </c>
      <c r="X37" s="158">
        <f t="shared" si="1"/>
        <v>63.419185541750032</v>
      </c>
    </row>
    <row r="38" spans="1:24" ht="195" x14ac:dyDescent="0.25">
      <c r="A38" s="73" t="s">
        <v>581</v>
      </c>
      <c r="B38" s="113"/>
      <c r="C38" s="113"/>
      <c r="D38" s="113"/>
      <c r="E38" s="4">
        <v>851</v>
      </c>
      <c r="F38" s="3" t="s">
        <v>11</v>
      </c>
      <c r="G38" s="3" t="s">
        <v>38</v>
      </c>
      <c r="H38" s="121" t="s">
        <v>40</v>
      </c>
      <c r="I38" s="3"/>
      <c r="J38" s="21">
        <f t="shared" ref="J38:M38" si="34">J39+J41+J43</f>
        <v>478168</v>
      </c>
      <c r="K38" s="21">
        <f t="shared" si="34"/>
        <v>478168</v>
      </c>
      <c r="L38" s="21">
        <f t="shared" si="34"/>
        <v>0</v>
      </c>
      <c r="M38" s="21">
        <f t="shared" si="34"/>
        <v>0</v>
      </c>
      <c r="N38" s="21">
        <f t="shared" ref="N38:R38" si="35">N39+N41+N43</f>
        <v>0</v>
      </c>
      <c r="O38" s="21">
        <f t="shared" si="35"/>
        <v>0</v>
      </c>
      <c r="P38" s="21">
        <f t="shared" si="35"/>
        <v>0</v>
      </c>
      <c r="Q38" s="21">
        <f t="shared" si="35"/>
        <v>0</v>
      </c>
      <c r="R38" s="21">
        <f t="shared" si="35"/>
        <v>478168</v>
      </c>
      <c r="S38" s="21">
        <f t="shared" ref="S38:S53" si="36">K38+O38</f>
        <v>478168</v>
      </c>
      <c r="T38" s="21">
        <f t="shared" ref="T38:T53" si="37">L38+P38</f>
        <v>0</v>
      </c>
      <c r="U38" s="21">
        <f t="shared" ref="U38:U53" si="38">M38+Q38</f>
        <v>0</v>
      </c>
      <c r="V38" s="21">
        <f t="shared" ref="V38:W38" si="39">V39+V41+V43</f>
        <v>478168</v>
      </c>
      <c r="W38" s="21">
        <f t="shared" si="39"/>
        <v>181493.54</v>
      </c>
      <c r="X38" s="158">
        <f t="shared" si="1"/>
        <v>37.956019641632231</v>
      </c>
    </row>
    <row r="39" spans="1:24" ht="135" x14ac:dyDescent="0.25">
      <c r="A39" s="73" t="s">
        <v>16</v>
      </c>
      <c r="B39" s="113"/>
      <c r="C39" s="113"/>
      <c r="D39" s="113"/>
      <c r="E39" s="4">
        <v>851</v>
      </c>
      <c r="F39" s="3" t="s">
        <v>11</v>
      </c>
      <c r="G39" s="3" t="s">
        <v>38</v>
      </c>
      <c r="H39" s="121" t="s">
        <v>40</v>
      </c>
      <c r="I39" s="3" t="s">
        <v>18</v>
      </c>
      <c r="J39" s="21">
        <f t="shared" ref="J39:R39" si="40">J40</f>
        <v>284200</v>
      </c>
      <c r="K39" s="21">
        <f t="shared" si="40"/>
        <v>284200</v>
      </c>
      <c r="L39" s="21">
        <f t="shared" si="40"/>
        <v>0</v>
      </c>
      <c r="M39" s="21">
        <f t="shared" si="40"/>
        <v>0</v>
      </c>
      <c r="N39" s="21">
        <f t="shared" si="40"/>
        <v>0</v>
      </c>
      <c r="O39" s="21">
        <f t="shared" si="40"/>
        <v>0</v>
      </c>
      <c r="P39" s="21">
        <f t="shared" si="40"/>
        <v>0</v>
      </c>
      <c r="Q39" s="21">
        <f t="shared" si="40"/>
        <v>0</v>
      </c>
      <c r="R39" s="21">
        <f t="shared" si="40"/>
        <v>284200</v>
      </c>
      <c r="S39" s="21">
        <f t="shared" si="36"/>
        <v>284200</v>
      </c>
      <c r="T39" s="21">
        <f t="shared" si="37"/>
        <v>0</v>
      </c>
      <c r="U39" s="21">
        <f t="shared" si="38"/>
        <v>0</v>
      </c>
      <c r="V39" s="21">
        <f t="shared" ref="V39:W39" si="41">V40</f>
        <v>284200</v>
      </c>
      <c r="W39" s="21">
        <f t="shared" si="41"/>
        <v>87397.22</v>
      </c>
      <c r="X39" s="158">
        <f t="shared" si="1"/>
        <v>30.752012667135819</v>
      </c>
    </row>
    <row r="40" spans="1:24" ht="45" x14ac:dyDescent="0.25">
      <c r="A40" s="73" t="s">
        <v>579</v>
      </c>
      <c r="B40" s="113"/>
      <c r="C40" s="113"/>
      <c r="D40" s="113"/>
      <c r="E40" s="4">
        <v>851</v>
      </c>
      <c r="F40" s="3" t="s">
        <v>11</v>
      </c>
      <c r="G40" s="3" t="s">
        <v>38</v>
      </c>
      <c r="H40" s="121" t="s">
        <v>40</v>
      </c>
      <c r="I40" s="3" t="s">
        <v>19</v>
      </c>
      <c r="J40" s="21">
        <v>284200</v>
      </c>
      <c r="K40" s="21">
        <f>J40</f>
        <v>284200</v>
      </c>
      <c r="L40" s="21"/>
      <c r="M40" s="21"/>
      <c r="N40" s="21"/>
      <c r="O40" s="21">
        <f>N40</f>
        <v>0</v>
      </c>
      <c r="P40" s="21"/>
      <c r="Q40" s="21"/>
      <c r="R40" s="21">
        <v>284200</v>
      </c>
      <c r="S40" s="21">
        <f t="shared" si="36"/>
        <v>284200</v>
      </c>
      <c r="T40" s="21">
        <f t="shared" si="37"/>
        <v>0</v>
      </c>
      <c r="U40" s="21">
        <f t="shared" si="38"/>
        <v>0</v>
      </c>
      <c r="V40" s="21">
        <v>284200</v>
      </c>
      <c r="W40" s="21">
        <f>68864.93+18532.29</f>
        <v>87397.22</v>
      </c>
      <c r="X40" s="158">
        <f t="shared" si="1"/>
        <v>30.752012667135819</v>
      </c>
    </row>
    <row r="41" spans="1:24" ht="60" x14ac:dyDescent="0.25">
      <c r="A41" s="73" t="s">
        <v>22</v>
      </c>
      <c r="B41" s="113"/>
      <c r="C41" s="113"/>
      <c r="D41" s="113"/>
      <c r="E41" s="4">
        <v>851</v>
      </c>
      <c r="F41" s="3" t="s">
        <v>11</v>
      </c>
      <c r="G41" s="3" t="s">
        <v>38</v>
      </c>
      <c r="H41" s="121" t="s">
        <v>40</v>
      </c>
      <c r="I41" s="3" t="s">
        <v>23</v>
      </c>
      <c r="J41" s="21">
        <f t="shared" ref="J41:R41" si="42">J42</f>
        <v>193768</v>
      </c>
      <c r="K41" s="21">
        <f t="shared" si="42"/>
        <v>193768</v>
      </c>
      <c r="L41" s="21">
        <f t="shared" si="42"/>
        <v>0</v>
      </c>
      <c r="M41" s="21">
        <f t="shared" si="42"/>
        <v>0</v>
      </c>
      <c r="N41" s="21">
        <f t="shared" si="42"/>
        <v>0</v>
      </c>
      <c r="O41" s="21">
        <f t="shared" si="42"/>
        <v>0</v>
      </c>
      <c r="P41" s="21">
        <f t="shared" si="42"/>
        <v>0</v>
      </c>
      <c r="Q41" s="21">
        <f t="shared" si="42"/>
        <v>0</v>
      </c>
      <c r="R41" s="21">
        <f t="shared" si="42"/>
        <v>193768</v>
      </c>
      <c r="S41" s="21">
        <f t="shared" si="36"/>
        <v>193768</v>
      </c>
      <c r="T41" s="21">
        <f t="shared" si="37"/>
        <v>0</v>
      </c>
      <c r="U41" s="21">
        <f t="shared" si="38"/>
        <v>0</v>
      </c>
      <c r="V41" s="21">
        <f t="shared" ref="V41:W41" si="43">V42</f>
        <v>193768</v>
      </c>
      <c r="W41" s="21">
        <f t="shared" si="43"/>
        <v>93896.320000000007</v>
      </c>
      <c r="X41" s="158">
        <f t="shared" si="1"/>
        <v>48.458114859006649</v>
      </c>
    </row>
    <row r="42" spans="1:24" ht="60" x14ac:dyDescent="0.25">
      <c r="A42" s="73" t="s">
        <v>9</v>
      </c>
      <c r="B42" s="113"/>
      <c r="C42" s="113"/>
      <c r="D42" s="113"/>
      <c r="E42" s="4">
        <v>851</v>
      </c>
      <c r="F42" s="3" t="s">
        <v>11</v>
      </c>
      <c r="G42" s="3" t="s">
        <v>38</v>
      </c>
      <c r="H42" s="121" t="s">
        <v>40</v>
      </c>
      <c r="I42" s="3" t="s">
        <v>24</v>
      </c>
      <c r="J42" s="21">
        <v>193768</v>
      </c>
      <c r="K42" s="21">
        <f>J42</f>
        <v>193768</v>
      </c>
      <c r="L42" s="21"/>
      <c r="M42" s="21"/>
      <c r="N42" s="21"/>
      <c r="O42" s="21">
        <f>N42</f>
        <v>0</v>
      </c>
      <c r="P42" s="21"/>
      <c r="Q42" s="21"/>
      <c r="R42" s="21">
        <v>193768</v>
      </c>
      <c r="S42" s="21">
        <f t="shared" si="36"/>
        <v>193768</v>
      </c>
      <c r="T42" s="21">
        <f t="shared" si="37"/>
        <v>0</v>
      </c>
      <c r="U42" s="21">
        <f t="shared" si="38"/>
        <v>0</v>
      </c>
      <c r="V42" s="21">
        <v>193768</v>
      </c>
      <c r="W42" s="21">
        <v>93896.320000000007</v>
      </c>
      <c r="X42" s="158">
        <f t="shared" si="1"/>
        <v>48.458114859006649</v>
      </c>
    </row>
    <row r="43" spans="1:24" ht="30" x14ac:dyDescent="0.25">
      <c r="A43" s="73" t="s">
        <v>41</v>
      </c>
      <c r="B43" s="116"/>
      <c r="C43" s="116"/>
      <c r="D43" s="116"/>
      <c r="E43" s="4">
        <v>851</v>
      </c>
      <c r="F43" s="3" t="s">
        <v>11</v>
      </c>
      <c r="G43" s="4" t="s">
        <v>38</v>
      </c>
      <c r="H43" s="121" t="s">
        <v>40</v>
      </c>
      <c r="I43" s="3" t="s">
        <v>42</v>
      </c>
      <c r="J43" s="21">
        <f t="shared" ref="J43:R43" si="44">J44</f>
        <v>200</v>
      </c>
      <c r="K43" s="21">
        <f t="shared" si="44"/>
        <v>200</v>
      </c>
      <c r="L43" s="21">
        <f t="shared" si="44"/>
        <v>0</v>
      </c>
      <c r="M43" s="21">
        <f t="shared" si="44"/>
        <v>0</v>
      </c>
      <c r="N43" s="21">
        <f t="shared" si="44"/>
        <v>0</v>
      </c>
      <c r="O43" s="21">
        <f t="shared" si="44"/>
        <v>0</v>
      </c>
      <c r="P43" s="21">
        <f t="shared" si="44"/>
        <v>0</v>
      </c>
      <c r="Q43" s="21">
        <f t="shared" si="44"/>
        <v>0</v>
      </c>
      <c r="R43" s="21">
        <f t="shared" si="44"/>
        <v>200</v>
      </c>
      <c r="S43" s="21">
        <f t="shared" si="36"/>
        <v>200</v>
      </c>
      <c r="T43" s="21">
        <f t="shared" si="37"/>
        <v>0</v>
      </c>
      <c r="U43" s="21">
        <f t="shared" si="38"/>
        <v>0</v>
      </c>
      <c r="V43" s="21">
        <f t="shared" ref="V43:W43" si="45">V44</f>
        <v>200</v>
      </c>
      <c r="W43" s="21">
        <f t="shared" si="45"/>
        <v>200</v>
      </c>
      <c r="X43" s="158">
        <f t="shared" si="1"/>
        <v>100</v>
      </c>
    </row>
    <row r="44" spans="1:24" x14ac:dyDescent="0.25">
      <c r="A44" s="73" t="s">
        <v>43</v>
      </c>
      <c r="B44" s="116"/>
      <c r="C44" s="116"/>
      <c r="D44" s="116"/>
      <c r="E44" s="4">
        <v>851</v>
      </c>
      <c r="F44" s="3" t="s">
        <v>11</v>
      </c>
      <c r="G44" s="4" t="s">
        <v>38</v>
      </c>
      <c r="H44" s="121" t="s">
        <v>40</v>
      </c>
      <c r="I44" s="3" t="s">
        <v>44</v>
      </c>
      <c r="J44" s="21">
        <v>200</v>
      </c>
      <c r="K44" s="21">
        <f>J44</f>
        <v>200</v>
      </c>
      <c r="L44" s="21"/>
      <c r="M44" s="21"/>
      <c r="N44" s="21"/>
      <c r="O44" s="21">
        <f>N44</f>
        <v>0</v>
      </c>
      <c r="P44" s="21"/>
      <c r="Q44" s="21"/>
      <c r="R44" s="21">
        <v>200</v>
      </c>
      <c r="S44" s="21">
        <f t="shared" si="36"/>
        <v>200</v>
      </c>
      <c r="T44" s="21">
        <f t="shared" si="37"/>
        <v>0</v>
      </c>
      <c r="U44" s="21">
        <f t="shared" si="38"/>
        <v>0</v>
      </c>
      <c r="V44" s="21">
        <v>200</v>
      </c>
      <c r="W44" s="21">
        <v>200</v>
      </c>
      <c r="X44" s="158">
        <f t="shared" si="1"/>
        <v>100</v>
      </c>
    </row>
    <row r="45" spans="1:24" ht="45" x14ac:dyDescent="0.25">
      <c r="A45" s="73" t="s">
        <v>629</v>
      </c>
      <c r="B45" s="117"/>
      <c r="C45" s="117"/>
      <c r="D45" s="117"/>
      <c r="E45" s="4">
        <v>851</v>
      </c>
      <c r="F45" s="3" t="s">
        <v>11</v>
      </c>
      <c r="G45" s="4" t="s">
        <v>38</v>
      </c>
      <c r="H45" s="121" t="s">
        <v>628</v>
      </c>
      <c r="I45" s="3"/>
      <c r="J45" s="21">
        <f>J46</f>
        <v>313884</v>
      </c>
      <c r="K45" s="21">
        <f t="shared" ref="K45:Q46" si="46">K46</f>
        <v>313884</v>
      </c>
      <c r="L45" s="21">
        <f t="shared" si="46"/>
        <v>0</v>
      </c>
      <c r="M45" s="21">
        <f t="shared" si="46"/>
        <v>0</v>
      </c>
      <c r="N45" s="21">
        <f t="shared" si="46"/>
        <v>0</v>
      </c>
      <c r="O45" s="21">
        <f t="shared" si="46"/>
        <v>0</v>
      </c>
      <c r="P45" s="21">
        <f t="shared" si="46"/>
        <v>0</v>
      </c>
      <c r="Q45" s="21">
        <f t="shared" si="46"/>
        <v>0</v>
      </c>
      <c r="R45" s="21">
        <f>R46</f>
        <v>313884</v>
      </c>
      <c r="S45" s="21">
        <f t="shared" si="36"/>
        <v>313884</v>
      </c>
      <c r="T45" s="21">
        <f t="shared" si="37"/>
        <v>0</v>
      </c>
      <c r="U45" s="21">
        <f t="shared" si="38"/>
        <v>0</v>
      </c>
      <c r="V45" s="21">
        <f>V46</f>
        <v>313884</v>
      </c>
      <c r="W45" s="21">
        <f>W46</f>
        <v>0</v>
      </c>
      <c r="X45" s="158">
        <f t="shared" si="1"/>
        <v>0</v>
      </c>
    </row>
    <row r="46" spans="1:24" ht="60" x14ac:dyDescent="0.25">
      <c r="A46" s="117" t="s">
        <v>22</v>
      </c>
      <c r="B46" s="117"/>
      <c r="C46" s="117"/>
      <c r="D46" s="117"/>
      <c r="E46" s="4">
        <v>851</v>
      </c>
      <c r="F46" s="3" t="s">
        <v>11</v>
      </c>
      <c r="G46" s="4" t="s">
        <v>38</v>
      </c>
      <c r="H46" s="121" t="s">
        <v>628</v>
      </c>
      <c r="I46" s="3" t="s">
        <v>23</v>
      </c>
      <c r="J46" s="21">
        <f>J47</f>
        <v>313884</v>
      </c>
      <c r="K46" s="21">
        <f t="shared" si="46"/>
        <v>313884</v>
      </c>
      <c r="L46" s="21">
        <f t="shared" si="46"/>
        <v>0</v>
      </c>
      <c r="M46" s="21">
        <f t="shared" si="46"/>
        <v>0</v>
      </c>
      <c r="N46" s="21">
        <f t="shared" si="46"/>
        <v>0</v>
      </c>
      <c r="O46" s="21">
        <f t="shared" si="46"/>
        <v>0</v>
      </c>
      <c r="P46" s="21">
        <f t="shared" si="46"/>
        <v>0</v>
      </c>
      <c r="Q46" s="21">
        <f t="shared" si="46"/>
        <v>0</v>
      </c>
      <c r="R46" s="21">
        <f>R47</f>
        <v>313884</v>
      </c>
      <c r="S46" s="21">
        <f t="shared" si="36"/>
        <v>313884</v>
      </c>
      <c r="T46" s="21">
        <f t="shared" si="37"/>
        <v>0</v>
      </c>
      <c r="U46" s="21">
        <f t="shared" si="38"/>
        <v>0</v>
      </c>
      <c r="V46" s="21">
        <f>V47</f>
        <v>313884</v>
      </c>
      <c r="W46" s="21">
        <f>W47</f>
        <v>0</v>
      </c>
      <c r="X46" s="158">
        <f t="shared" si="1"/>
        <v>0</v>
      </c>
    </row>
    <row r="47" spans="1:24" ht="60" x14ac:dyDescent="0.25">
      <c r="A47" s="117" t="s">
        <v>9</v>
      </c>
      <c r="B47" s="117"/>
      <c r="C47" s="117"/>
      <c r="D47" s="117"/>
      <c r="E47" s="4">
        <v>851</v>
      </c>
      <c r="F47" s="3" t="s">
        <v>11</v>
      </c>
      <c r="G47" s="4" t="s">
        <v>38</v>
      </c>
      <c r="H47" s="121" t="s">
        <v>628</v>
      </c>
      <c r="I47" s="3" t="s">
        <v>24</v>
      </c>
      <c r="J47" s="21">
        <v>313884</v>
      </c>
      <c r="K47" s="21">
        <f>J47</f>
        <v>313884</v>
      </c>
      <c r="L47" s="21"/>
      <c r="M47" s="21"/>
      <c r="N47" s="21"/>
      <c r="O47" s="21">
        <f>N47</f>
        <v>0</v>
      </c>
      <c r="P47" s="21"/>
      <c r="Q47" s="21"/>
      <c r="R47" s="21">
        <v>313884</v>
      </c>
      <c r="S47" s="21">
        <f t="shared" si="36"/>
        <v>313884</v>
      </c>
      <c r="T47" s="21">
        <f t="shared" si="37"/>
        <v>0</v>
      </c>
      <c r="U47" s="21">
        <f t="shared" si="38"/>
        <v>0</v>
      </c>
      <c r="V47" s="21">
        <v>313884</v>
      </c>
      <c r="W47" s="21">
        <v>0</v>
      </c>
      <c r="X47" s="158">
        <f t="shared" si="1"/>
        <v>0</v>
      </c>
    </row>
    <row r="48" spans="1:24" ht="75" x14ac:dyDescent="0.25">
      <c r="A48" s="73" t="s">
        <v>45</v>
      </c>
      <c r="B48" s="117"/>
      <c r="C48" s="117"/>
      <c r="D48" s="117"/>
      <c r="E48" s="4">
        <v>851</v>
      </c>
      <c r="F48" s="3" t="s">
        <v>17</v>
      </c>
      <c r="G48" s="4" t="s">
        <v>38</v>
      </c>
      <c r="H48" s="121" t="s">
        <v>46</v>
      </c>
      <c r="I48" s="3"/>
      <c r="J48" s="21">
        <f t="shared" ref="J48:R49" si="47">J49</f>
        <v>265510</v>
      </c>
      <c r="K48" s="21">
        <f t="shared" si="47"/>
        <v>0</v>
      </c>
      <c r="L48" s="21">
        <f t="shared" si="47"/>
        <v>265510</v>
      </c>
      <c r="M48" s="21">
        <f t="shared" si="47"/>
        <v>0</v>
      </c>
      <c r="N48" s="21">
        <f t="shared" si="47"/>
        <v>0</v>
      </c>
      <c r="O48" s="21">
        <f t="shared" si="47"/>
        <v>0</v>
      </c>
      <c r="P48" s="21">
        <f t="shared" si="47"/>
        <v>0</v>
      </c>
      <c r="Q48" s="21">
        <f t="shared" si="47"/>
        <v>0</v>
      </c>
      <c r="R48" s="21">
        <f t="shared" si="47"/>
        <v>265510</v>
      </c>
      <c r="S48" s="21">
        <f t="shared" si="36"/>
        <v>0</v>
      </c>
      <c r="T48" s="21">
        <f t="shared" si="37"/>
        <v>265510</v>
      </c>
      <c r="U48" s="21">
        <f t="shared" si="38"/>
        <v>0</v>
      </c>
      <c r="V48" s="21">
        <f t="shared" ref="V48:W49" si="48">V49</f>
        <v>265510</v>
      </c>
      <c r="W48" s="21">
        <f t="shared" si="48"/>
        <v>153526.85</v>
      </c>
      <c r="X48" s="158">
        <f t="shared" si="1"/>
        <v>57.823377650559301</v>
      </c>
    </row>
    <row r="49" spans="1:24" ht="60" x14ac:dyDescent="0.25">
      <c r="A49" s="73" t="s">
        <v>22</v>
      </c>
      <c r="B49" s="116"/>
      <c r="C49" s="116"/>
      <c r="D49" s="116"/>
      <c r="E49" s="4">
        <v>851</v>
      </c>
      <c r="F49" s="3" t="s">
        <v>11</v>
      </c>
      <c r="G49" s="3" t="s">
        <v>38</v>
      </c>
      <c r="H49" s="121" t="s">
        <v>46</v>
      </c>
      <c r="I49" s="3" t="s">
        <v>23</v>
      </c>
      <c r="J49" s="21">
        <f t="shared" si="47"/>
        <v>265510</v>
      </c>
      <c r="K49" s="21">
        <f t="shared" si="47"/>
        <v>0</v>
      </c>
      <c r="L49" s="21">
        <f t="shared" si="47"/>
        <v>265510</v>
      </c>
      <c r="M49" s="21">
        <f t="shared" si="47"/>
        <v>0</v>
      </c>
      <c r="N49" s="21">
        <f t="shared" si="47"/>
        <v>0</v>
      </c>
      <c r="O49" s="21">
        <f t="shared" si="47"/>
        <v>0</v>
      </c>
      <c r="P49" s="21">
        <f t="shared" si="47"/>
        <v>0</v>
      </c>
      <c r="Q49" s="21">
        <f t="shared" si="47"/>
        <v>0</v>
      </c>
      <c r="R49" s="21">
        <f t="shared" si="47"/>
        <v>265510</v>
      </c>
      <c r="S49" s="21">
        <f t="shared" si="36"/>
        <v>0</v>
      </c>
      <c r="T49" s="21">
        <f t="shared" si="37"/>
        <v>265510</v>
      </c>
      <c r="U49" s="21">
        <f t="shared" si="38"/>
        <v>0</v>
      </c>
      <c r="V49" s="21">
        <f t="shared" si="48"/>
        <v>265510</v>
      </c>
      <c r="W49" s="21">
        <f t="shared" si="48"/>
        <v>153526.85</v>
      </c>
      <c r="X49" s="158">
        <f t="shared" si="1"/>
        <v>57.823377650559301</v>
      </c>
    </row>
    <row r="50" spans="1:24" ht="60" x14ac:dyDescent="0.25">
      <c r="A50" s="73" t="s">
        <v>9</v>
      </c>
      <c r="B50" s="117"/>
      <c r="C50" s="117"/>
      <c r="D50" s="117"/>
      <c r="E50" s="4">
        <v>851</v>
      </c>
      <c r="F50" s="3" t="s">
        <v>11</v>
      </c>
      <c r="G50" s="3" t="s">
        <v>38</v>
      </c>
      <c r="H50" s="121" t="s">
        <v>46</v>
      </c>
      <c r="I50" s="3" t="s">
        <v>24</v>
      </c>
      <c r="J50" s="21">
        <f>326000-55190-5300</f>
        <v>265510</v>
      </c>
      <c r="K50" s="21"/>
      <c r="L50" s="21">
        <f>J50</f>
        <v>265510</v>
      </c>
      <c r="M50" s="21"/>
      <c r="N50" s="21"/>
      <c r="O50" s="21"/>
      <c r="P50" s="21">
        <f>N50</f>
        <v>0</v>
      </c>
      <c r="Q50" s="21"/>
      <c r="R50" s="21">
        <f>326000-55190-5300</f>
        <v>265510</v>
      </c>
      <c r="S50" s="21">
        <f t="shared" si="36"/>
        <v>0</v>
      </c>
      <c r="T50" s="21">
        <f t="shared" si="37"/>
        <v>265510</v>
      </c>
      <c r="U50" s="21">
        <f t="shared" si="38"/>
        <v>0</v>
      </c>
      <c r="V50" s="21">
        <f>326000-55190-5300</f>
        <v>265510</v>
      </c>
      <c r="W50" s="21">
        <v>153526.85</v>
      </c>
      <c r="X50" s="158">
        <f t="shared" si="1"/>
        <v>57.823377650559301</v>
      </c>
    </row>
    <row r="51" spans="1:24" ht="90" hidden="1" x14ac:dyDescent="0.25">
      <c r="A51" s="9" t="s">
        <v>323</v>
      </c>
      <c r="B51" s="117"/>
      <c r="C51" s="117"/>
      <c r="D51" s="117"/>
      <c r="E51" s="4">
        <v>851</v>
      </c>
      <c r="F51" s="3" t="s">
        <v>11</v>
      </c>
      <c r="G51" s="3" t="s">
        <v>38</v>
      </c>
      <c r="H51" s="4" t="s">
        <v>324</v>
      </c>
      <c r="I51" s="3"/>
      <c r="J51" s="21">
        <f t="shared" ref="J51:R52" si="49">J52</f>
        <v>0</v>
      </c>
      <c r="K51" s="21">
        <f t="shared" si="49"/>
        <v>0</v>
      </c>
      <c r="L51" s="21">
        <f t="shared" si="49"/>
        <v>0</v>
      </c>
      <c r="M51" s="21">
        <f t="shared" si="49"/>
        <v>0</v>
      </c>
      <c r="N51" s="21">
        <f t="shared" si="49"/>
        <v>0</v>
      </c>
      <c r="O51" s="21">
        <f t="shared" si="49"/>
        <v>0</v>
      </c>
      <c r="P51" s="21">
        <f t="shared" si="49"/>
        <v>0</v>
      </c>
      <c r="Q51" s="21">
        <f t="shared" si="49"/>
        <v>0</v>
      </c>
      <c r="R51" s="21">
        <f t="shared" si="49"/>
        <v>0</v>
      </c>
      <c r="S51" s="21">
        <f t="shared" si="36"/>
        <v>0</v>
      </c>
      <c r="T51" s="21">
        <f t="shared" si="37"/>
        <v>0</v>
      </c>
      <c r="U51" s="21">
        <f t="shared" si="38"/>
        <v>0</v>
      </c>
      <c r="V51" s="21">
        <f t="shared" ref="V51:W52" si="50">V52</f>
        <v>0</v>
      </c>
      <c r="W51" s="21">
        <f t="shared" si="50"/>
        <v>0</v>
      </c>
      <c r="X51" s="158" t="e">
        <f t="shared" si="1"/>
        <v>#DIV/0!</v>
      </c>
    </row>
    <row r="52" spans="1:24" ht="60" hidden="1" x14ac:dyDescent="0.25">
      <c r="A52" s="117" t="s">
        <v>22</v>
      </c>
      <c r="B52" s="117"/>
      <c r="C52" s="117"/>
      <c r="D52" s="117"/>
      <c r="E52" s="4">
        <v>851</v>
      </c>
      <c r="F52" s="3" t="s">
        <v>11</v>
      </c>
      <c r="G52" s="3" t="s">
        <v>38</v>
      </c>
      <c r="H52" s="4" t="s">
        <v>324</v>
      </c>
      <c r="I52" s="3" t="s">
        <v>23</v>
      </c>
      <c r="J52" s="21">
        <f t="shared" si="49"/>
        <v>0</v>
      </c>
      <c r="K52" s="21">
        <f t="shared" si="49"/>
        <v>0</v>
      </c>
      <c r="L52" s="21">
        <f t="shared" si="49"/>
        <v>0</v>
      </c>
      <c r="M52" s="21">
        <f t="shared" si="49"/>
        <v>0</v>
      </c>
      <c r="N52" s="21">
        <f t="shared" si="49"/>
        <v>0</v>
      </c>
      <c r="O52" s="21">
        <f t="shared" si="49"/>
        <v>0</v>
      </c>
      <c r="P52" s="21">
        <f t="shared" si="49"/>
        <v>0</v>
      </c>
      <c r="Q52" s="21">
        <f t="shared" si="49"/>
        <v>0</v>
      </c>
      <c r="R52" s="21">
        <f t="shared" si="49"/>
        <v>0</v>
      </c>
      <c r="S52" s="21">
        <f t="shared" si="36"/>
        <v>0</v>
      </c>
      <c r="T52" s="21">
        <f t="shared" si="37"/>
        <v>0</v>
      </c>
      <c r="U52" s="21">
        <f t="shared" si="38"/>
        <v>0</v>
      </c>
      <c r="V52" s="21">
        <f t="shared" si="50"/>
        <v>0</v>
      </c>
      <c r="W52" s="21">
        <f t="shared" si="50"/>
        <v>0</v>
      </c>
      <c r="X52" s="158" t="e">
        <f t="shared" si="1"/>
        <v>#DIV/0!</v>
      </c>
    </row>
    <row r="53" spans="1:24" ht="60" hidden="1" x14ac:dyDescent="0.25">
      <c r="A53" s="117" t="s">
        <v>9</v>
      </c>
      <c r="B53" s="117"/>
      <c r="C53" s="117"/>
      <c r="D53" s="117"/>
      <c r="E53" s="4">
        <v>851</v>
      </c>
      <c r="F53" s="3" t="s">
        <v>11</v>
      </c>
      <c r="G53" s="3" t="s">
        <v>38</v>
      </c>
      <c r="H53" s="4" t="s">
        <v>324</v>
      </c>
      <c r="I53" s="3" t="s">
        <v>24</v>
      </c>
      <c r="J53" s="21"/>
      <c r="K53" s="21"/>
      <c r="L53" s="21">
        <f>J53</f>
        <v>0</v>
      </c>
      <c r="M53" s="21"/>
      <c r="N53" s="21"/>
      <c r="O53" s="21"/>
      <c r="P53" s="21">
        <f>N53</f>
        <v>0</v>
      </c>
      <c r="Q53" s="21"/>
      <c r="R53" s="21"/>
      <c r="S53" s="21">
        <f t="shared" si="36"/>
        <v>0</v>
      </c>
      <c r="T53" s="21">
        <f t="shared" si="37"/>
        <v>0</v>
      </c>
      <c r="U53" s="21">
        <f t="shared" si="38"/>
        <v>0</v>
      </c>
      <c r="V53" s="21"/>
      <c r="W53" s="21"/>
      <c r="X53" s="158" t="e">
        <f t="shared" si="1"/>
        <v>#DIV/0!</v>
      </c>
    </row>
    <row r="54" spans="1:24" ht="75" hidden="1" x14ac:dyDescent="0.25">
      <c r="A54" s="9" t="s">
        <v>590</v>
      </c>
      <c r="B54" s="117"/>
      <c r="C54" s="117"/>
      <c r="D54" s="117"/>
      <c r="E54" s="4">
        <v>851</v>
      </c>
      <c r="F54" s="3" t="s">
        <v>11</v>
      </c>
      <c r="G54" s="3" t="s">
        <v>38</v>
      </c>
      <c r="H54" s="4" t="s">
        <v>692</v>
      </c>
      <c r="I54" s="3"/>
      <c r="J54" s="21">
        <f>J55</f>
        <v>0</v>
      </c>
      <c r="K54" s="21">
        <f t="shared" ref="K54:U55" si="51">K55</f>
        <v>0</v>
      </c>
      <c r="L54" s="21">
        <f t="shared" si="51"/>
        <v>0</v>
      </c>
      <c r="M54" s="21">
        <f t="shared" si="51"/>
        <v>0</v>
      </c>
      <c r="N54" s="21">
        <f t="shared" si="51"/>
        <v>0</v>
      </c>
      <c r="O54" s="21">
        <f t="shared" si="51"/>
        <v>0</v>
      </c>
      <c r="P54" s="21">
        <f t="shared" si="51"/>
        <v>0</v>
      </c>
      <c r="Q54" s="21">
        <f t="shared" si="51"/>
        <v>0</v>
      </c>
      <c r="R54" s="21">
        <f>R55</f>
        <v>0</v>
      </c>
      <c r="S54" s="21">
        <f t="shared" si="51"/>
        <v>0</v>
      </c>
      <c r="T54" s="21">
        <f t="shared" si="51"/>
        <v>0</v>
      </c>
      <c r="U54" s="21">
        <f t="shared" si="51"/>
        <v>0</v>
      </c>
      <c r="V54" s="21">
        <f>V55</f>
        <v>0</v>
      </c>
      <c r="W54" s="21">
        <f>W55</f>
        <v>0</v>
      </c>
      <c r="X54" s="158" t="e">
        <f t="shared" si="1"/>
        <v>#DIV/0!</v>
      </c>
    </row>
    <row r="55" spans="1:24" ht="60" hidden="1" x14ac:dyDescent="0.25">
      <c r="A55" s="117" t="s">
        <v>87</v>
      </c>
      <c r="B55" s="117"/>
      <c r="C55" s="117"/>
      <c r="D55" s="117"/>
      <c r="E55" s="4">
        <v>851</v>
      </c>
      <c r="F55" s="3" t="s">
        <v>11</v>
      </c>
      <c r="G55" s="3" t="s">
        <v>38</v>
      </c>
      <c r="H55" s="4" t="s">
        <v>692</v>
      </c>
      <c r="I55" s="3" t="s">
        <v>88</v>
      </c>
      <c r="J55" s="21">
        <f>J56</f>
        <v>0</v>
      </c>
      <c r="K55" s="21">
        <f t="shared" si="51"/>
        <v>0</v>
      </c>
      <c r="L55" s="21">
        <f t="shared" si="51"/>
        <v>0</v>
      </c>
      <c r="M55" s="21">
        <f t="shared" si="51"/>
        <v>0</v>
      </c>
      <c r="N55" s="21">
        <f t="shared" si="51"/>
        <v>0</v>
      </c>
      <c r="O55" s="21">
        <f t="shared" si="51"/>
        <v>0</v>
      </c>
      <c r="P55" s="21">
        <f t="shared" si="51"/>
        <v>0</v>
      </c>
      <c r="Q55" s="21">
        <f t="shared" si="51"/>
        <v>0</v>
      </c>
      <c r="R55" s="21">
        <f>R56</f>
        <v>0</v>
      </c>
      <c r="S55" s="21">
        <f t="shared" si="51"/>
        <v>0</v>
      </c>
      <c r="T55" s="21">
        <f t="shared" si="51"/>
        <v>0</v>
      </c>
      <c r="U55" s="21">
        <f t="shared" si="51"/>
        <v>0</v>
      </c>
      <c r="V55" s="21">
        <f>V56</f>
        <v>0</v>
      </c>
      <c r="W55" s="21">
        <f>W56</f>
        <v>0</v>
      </c>
      <c r="X55" s="158" t="e">
        <f t="shared" si="1"/>
        <v>#DIV/0!</v>
      </c>
    </row>
    <row r="56" spans="1:24" hidden="1" x14ac:dyDescent="0.25">
      <c r="A56" s="117" t="s">
        <v>89</v>
      </c>
      <c r="B56" s="117"/>
      <c r="C56" s="117"/>
      <c r="D56" s="117"/>
      <c r="E56" s="4">
        <v>851</v>
      </c>
      <c r="F56" s="3" t="s">
        <v>11</v>
      </c>
      <c r="G56" s="3" t="s">
        <v>38</v>
      </c>
      <c r="H56" s="4" t="s">
        <v>692</v>
      </c>
      <c r="I56" s="3" t="s">
        <v>90</v>
      </c>
      <c r="J56" s="21"/>
      <c r="K56" s="21"/>
      <c r="L56" s="21"/>
      <c r="M56" s="21"/>
      <c r="N56" s="21">
        <v>0</v>
      </c>
      <c r="O56" s="21"/>
      <c r="P56" s="21">
        <f>N56</f>
        <v>0</v>
      </c>
      <c r="Q56" s="21"/>
      <c r="R56" s="21"/>
      <c r="S56" s="21">
        <f t="shared" ref="S56:S102" si="52">K56+O56</f>
        <v>0</v>
      </c>
      <c r="T56" s="21">
        <f t="shared" ref="T56:T102" si="53">L56+P56</f>
        <v>0</v>
      </c>
      <c r="U56" s="21">
        <f t="shared" ref="U56:U102" si="54">M56+Q56</f>
        <v>0</v>
      </c>
      <c r="V56" s="21"/>
      <c r="W56" s="21"/>
      <c r="X56" s="158" t="e">
        <f t="shared" si="1"/>
        <v>#DIV/0!</v>
      </c>
    </row>
    <row r="57" spans="1:24" ht="60" x14ac:dyDescent="0.25">
      <c r="A57" s="73" t="s">
        <v>321</v>
      </c>
      <c r="B57" s="117"/>
      <c r="C57" s="117"/>
      <c r="D57" s="117"/>
      <c r="E57" s="4">
        <v>851</v>
      </c>
      <c r="F57" s="3" t="s">
        <v>11</v>
      </c>
      <c r="G57" s="4" t="s">
        <v>38</v>
      </c>
      <c r="H57" s="121" t="s">
        <v>47</v>
      </c>
      <c r="I57" s="3"/>
      <c r="J57" s="21">
        <f t="shared" ref="J57:R58" si="55">J58</f>
        <v>35500</v>
      </c>
      <c r="K57" s="21">
        <f t="shared" si="55"/>
        <v>0</v>
      </c>
      <c r="L57" s="21">
        <f t="shared" si="55"/>
        <v>35500</v>
      </c>
      <c r="M57" s="21">
        <f t="shared" si="55"/>
        <v>0</v>
      </c>
      <c r="N57" s="21">
        <f t="shared" si="55"/>
        <v>0</v>
      </c>
      <c r="O57" s="21">
        <f t="shared" si="55"/>
        <v>0</v>
      </c>
      <c r="P57" s="21">
        <f t="shared" si="55"/>
        <v>0</v>
      </c>
      <c r="Q57" s="21">
        <f t="shared" si="55"/>
        <v>0</v>
      </c>
      <c r="R57" s="21">
        <f t="shared" si="55"/>
        <v>35500</v>
      </c>
      <c r="S57" s="21">
        <f t="shared" si="52"/>
        <v>0</v>
      </c>
      <c r="T57" s="21">
        <f t="shared" si="53"/>
        <v>35500</v>
      </c>
      <c r="U57" s="21">
        <f t="shared" si="54"/>
        <v>0</v>
      </c>
      <c r="V57" s="21">
        <f t="shared" ref="V57:W58" si="56">V58</f>
        <v>35500</v>
      </c>
      <c r="W57" s="21">
        <f t="shared" si="56"/>
        <v>35322.5</v>
      </c>
      <c r="X57" s="158">
        <f t="shared" si="1"/>
        <v>99.5</v>
      </c>
    </row>
    <row r="58" spans="1:24" ht="60" x14ac:dyDescent="0.25">
      <c r="A58" s="73" t="s">
        <v>22</v>
      </c>
      <c r="B58" s="116"/>
      <c r="C58" s="116"/>
      <c r="D58" s="116"/>
      <c r="E58" s="4">
        <v>851</v>
      </c>
      <c r="F58" s="3" t="s">
        <v>11</v>
      </c>
      <c r="G58" s="4" t="s">
        <v>38</v>
      </c>
      <c r="H58" s="121" t="s">
        <v>47</v>
      </c>
      <c r="I58" s="3" t="s">
        <v>23</v>
      </c>
      <c r="J58" s="21">
        <f t="shared" si="55"/>
        <v>35500</v>
      </c>
      <c r="K58" s="21">
        <f t="shared" si="55"/>
        <v>0</v>
      </c>
      <c r="L58" s="21">
        <f t="shared" si="55"/>
        <v>35500</v>
      </c>
      <c r="M58" s="21">
        <f t="shared" si="55"/>
        <v>0</v>
      </c>
      <c r="N58" s="21">
        <f t="shared" si="55"/>
        <v>0</v>
      </c>
      <c r="O58" s="21">
        <f t="shared" si="55"/>
        <v>0</v>
      </c>
      <c r="P58" s="21">
        <f t="shared" si="55"/>
        <v>0</v>
      </c>
      <c r="Q58" s="21">
        <f t="shared" si="55"/>
        <v>0</v>
      </c>
      <c r="R58" s="21">
        <f t="shared" si="55"/>
        <v>35500</v>
      </c>
      <c r="S58" s="21">
        <f t="shared" si="52"/>
        <v>0</v>
      </c>
      <c r="T58" s="21">
        <f t="shared" si="53"/>
        <v>35500</v>
      </c>
      <c r="U58" s="21">
        <f t="shared" si="54"/>
        <v>0</v>
      </c>
      <c r="V58" s="21">
        <f t="shared" si="56"/>
        <v>35500</v>
      </c>
      <c r="W58" s="21">
        <f t="shared" si="56"/>
        <v>35322.5</v>
      </c>
      <c r="X58" s="158">
        <f t="shared" si="1"/>
        <v>99.5</v>
      </c>
    </row>
    <row r="59" spans="1:24" ht="60" x14ac:dyDescent="0.25">
      <c r="A59" s="73" t="s">
        <v>9</v>
      </c>
      <c r="B59" s="117"/>
      <c r="C59" s="117"/>
      <c r="D59" s="117"/>
      <c r="E59" s="4">
        <v>851</v>
      </c>
      <c r="F59" s="3" t="s">
        <v>11</v>
      </c>
      <c r="G59" s="4" t="s">
        <v>38</v>
      </c>
      <c r="H59" s="121" t="s">
        <v>47</v>
      </c>
      <c r="I59" s="3" t="s">
        <v>24</v>
      </c>
      <c r="J59" s="21">
        <v>35500</v>
      </c>
      <c r="K59" s="21"/>
      <c r="L59" s="21">
        <f>J59</f>
        <v>35500</v>
      </c>
      <c r="M59" s="21"/>
      <c r="N59" s="21"/>
      <c r="O59" s="21"/>
      <c r="P59" s="21">
        <f>N59</f>
        <v>0</v>
      </c>
      <c r="Q59" s="21"/>
      <c r="R59" s="21">
        <v>35500</v>
      </c>
      <c r="S59" s="21">
        <f t="shared" si="52"/>
        <v>0</v>
      </c>
      <c r="T59" s="21">
        <f t="shared" si="53"/>
        <v>35500</v>
      </c>
      <c r="U59" s="21">
        <f t="shared" si="54"/>
        <v>0</v>
      </c>
      <c r="V59" s="21">
        <v>35500</v>
      </c>
      <c r="W59" s="21">
        <v>35322.5</v>
      </c>
      <c r="X59" s="158">
        <f t="shared" si="1"/>
        <v>99.5</v>
      </c>
    </row>
    <row r="60" spans="1:24" s="2" customFormat="1" ht="60" x14ac:dyDescent="0.25">
      <c r="A60" s="73" t="s">
        <v>48</v>
      </c>
      <c r="B60" s="113"/>
      <c r="C60" s="113"/>
      <c r="D60" s="113"/>
      <c r="E60" s="4">
        <v>851</v>
      </c>
      <c r="F60" s="4" t="s">
        <v>11</v>
      </c>
      <c r="G60" s="4" t="s">
        <v>38</v>
      </c>
      <c r="H60" s="121" t="s">
        <v>49</v>
      </c>
      <c r="I60" s="4"/>
      <c r="J60" s="21">
        <f t="shared" ref="J60:R61" si="57">J61</f>
        <v>2985300</v>
      </c>
      <c r="K60" s="21">
        <f t="shared" si="57"/>
        <v>0</v>
      </c>
      <c r="L60" s="21">
        <f t="shared" si="57"/>
        <v>2985300</v>
      </c>
      <c r="M60" s="21">
        <f t="shared" si="57"/>
        <v>0</v>
      </c>
      <c r="N60" s="21">
        <f t="shared" si="57"/>
        <v>0</v>
      </c>
      <c r="O60" s="21">
        <f t="shared" si="57"/>
        <v>0</v>
      </c>
      <c r="P60" s="21">
        <f t="shared" si="57"/>
        <v>0</v>
      </c>
      <c r="Q60" s="21">
        <f t="shared" si="57"/>
        <v>0</v>
      </c>
      <c r="R60" s="21">
        <f t="shared" si="57"/>
        <v>2985300</v>
      </c>
      <c r="S60" s="21">
        <f t="shared" si="52"/>
        <v>0</v>
      </c>
      <c r="T60" s="21">
        <f t="shared" si="53"/>
        <v>2985300</v>
      </c>
      <c r="U60" s="21">
        <f t="shared" si="54"/>
        <v>0</v>
      </c>
      <c r="V60" s="21">
        <f t="shared" ref="V60:W61" si="58">V61</f>
        <v>2985300</v>
      </c>
      <c r="W60" s="21">
        <f t="shared" si="58"/>
        <v>2243300</v>
      </c>
      <c r="X60" s="158">
        <f t="shared" si="1"/>
        <v>75.144876561819586</v>
      </c>
    </row>
    <row r="61" spans="1:24" ht="75" x14ac:dyDescent="0.25">
      <c r="A61" s="73" t="s">
        <v>50</v>
      </c>
      <c r="B61" s="117"/>
      <c r="C61" s="117"/>
      <c r="D61" s="117"/>
      <c r="E61" s="4">
        <v>851</v>
      </c>
      <c r="F61" s="3" t="s">
        <v>11</v>
      </c>
      <c r="G61" s="3" t="s">
        <v>38</v>
      </c>
      <c r="H61" s="121" t="s">
        <v>49</v>
      </c>
      <c r="I61" s="3">
        <v>600</v>
      </c>
      <c r="J61" s="21">
        <f t="shared" si="57"/>
        <v>2985300</v>
      </c>
      <c r="K61" s="21">
        <f t="shared" si="57"/>
        <v>0</v>
      </c>
      <c r="L61" s="21">
        <f t="shared" si="57"/>
        <v>2985300</v>
      </c>
      <c r="M61" s="21">
        <f t="shared" si="57"/>
        <v>0</v>
      </c>
      <c r="N61" s="21">
        <f t="shared" si="57"/>
        <v>0</v>
      </c>
      <c r="O61" s="21">
        <f t="shared" si="57"/>
        <v>0</v>
      </c>
      <c r="P61" s="21">
        <f t="shared" si="57"/>
        <v>0</v>
      </c>
      <c r="Q61" s="21">
        <f t="shared" si="57"/>
        <v>0</v>
      </c>
      <c r="R61" s="21">
        <f t="shared" si="57"/>
        <v>2985300</v>
      </c>
      <c r="S61" s="21">
        <f t="shared" si="52"/>
        <v>0</v>
      </c>
      <c r="T61" s="21">
        <f t="shared" si="53"/>
        <v>2985300</v>
      </c>
      <c r="U61" s="21">
        <f t="shared" si="54"/>
        <v>0</v>
      </c>
      <c r="V61" s="21">
        <f t="shared" si="58"/>
        <v>2985300</v>
      </c>
      <c r="W61" s="21">
        <f t="shared" si="58"/>
        <v>2243300</v>
      </c>
      <c r="X61" s="158">
        <f t="shared" si="1"/>
        <v>75.144876561819586</v>
      </c>
    </row>
    <row r="62" spans="1:24" ht="30" x14ac:dyDescent="0.25">
      <c r="A62" s="73" t="s">
        <v>103</v>
      </c>
      <c r="B62" s="117"/>
      <c r="C62" s="117"/>
      <c r="D62" s="117"/>
      <c r="E62" s="4">
        <v>851</v>
      </c>
      <c r="F62" s="3" t="s">
        <v>11</v>
      </c>
      <c r="G62" s="3" t="s">
        <v>38</v>
      </c>
      <c r="H62" s="121" t="s">
        <v>49</v>
      </c>
      <c r="I62" s="3">
        <v>610</v>
      </c>
      <c r="J62" s="21">
        <v>2985300</v>
      </c>
      <c r="K62" s="21"/>
      <c r="L62" s="21">
        <f>J62</f>
        <v>2985300</v>
      </c>
      <c r="M62" s="21"/>
      <c r="N62" s="21"/>
      <c r="O62" s="21"/>
      <c r="P62" s="21">
        <f>N62</f>
        <v>0</v>
      </c>
      <c r="Q62" s="21"/>
      <c r="R62" s="21">
        <v>2985300</v>
      </c>
      <c r="S62" s="21">
        <f t="shared" si="52"/>
        <v>0</v>
      </c>
      <c r="T62" s="21">
        <f t="shared" si="53"/>
        <v>2985300</v>
      </c>
      <c r="U62" s="21">
        <f t="shared" si="54"/>
        <v>0</v>
      </c>
      <c r="V62" s="21">
        <v>2985300</v>
      </c>
      <c r="W62" s="21">
        <v>2243300</v>
      </c>
      <c r="X62" s="158">
        <f t="shared" si="1"/>
        <v>75.144876561819586</v>
      </c>
    </row>
    <row r="63" spans="1:24" ht="60" x14ac:dyDescent="0.25">
      <c r="A63" s="73" t="s">
        <v>676</v>
      </c>
      <c r="B63" s="117"/>
      <c r="C63" s="117"/>
      <c r="D63" s="117"/>
      <c r="E63" s="4">
        <v>851</v>
      </c>
      <c r="F63" s="4" t="s">
        <v>11</v>
      </c>
      <c r="G63" s="4" t="s">
        <v>38</v>
      </c>
      <c r="H63" s="121" t="s">
        <v>677</v>
      </c>
      <c r="I63" s="3"/>
      <c r="J63" s="21">
        <f>J64</f>
        <v>0</v>
      </c>
      <c r="K63" s="21">
        <f t="shared" ref="K63:Q64" si="59">K64</f>
        <v>0</v>
      </c>
      <c r="L63" s="21">
        <f t="shared" si="59"/>
        <v>0</v>
      </c>
      <c r="M63" s="21">
        <f t="shared" si="59"/>
        <v>0</v>
      </c>
      <c r="N63" s="21">
        <f>N64</f>
        <v>42856</v>
      </c>
      <c r="O63" s="21">
        <f t="shared" si="59"/>
        <v>0</v>
      </c>
      <c r="P63" s="21">
        <f t="shared" si="59"/>
        <v>42856</v>
      </c>
      <c r="Q63" s="21">
        <f t="shared" si="59"/>
        <v>0</v>
      </c>
      <c r="R63" s="21">
        <f>R64</f>
        <v>42856</v>
      </c>
      <c r="S63" s="21">
        <f t="shared" si="52"/>
        <v>0</v>
      </c>
      <c r="T63" s="21">
        <f t="shared" si="53"/>
        <v>42856</v>
      </c>
      <c r="U63" s="21">
        <f t="shared" si="54"/>
        <v>0</v>
      </c>
      <c r="V63" s="21">
        <f>V64</f>
        <v>42856</v>
      </c>
      <c r="W63" s="21">
        <f>W64</f>
        <v>0</v>
      </c>
      <c r="X63" s="158">
        <f t="shared" si="1"/>
        <v>0</v>
      </c>
    </row>
    <row r="64" spans="1:24" ht="75" x14ac:dyDescent="0.25">
      <c r="A64" s="73" t="s">
        <v>50</v>
      </c>
      <c r="B64" s="117"/>
      <c r="C64" s="117"/>
      <c r="D64" s="117"/>
      <c r="E64" s="4">
        <v>851</v>
      </c>
      <c r="F64" s="3" t="s">
        <v>11</v>
      </c>
      <c r="G64" s="3" t="s">
        <v>38</v>
      </c>
      <c r="H64" s="121" t="s">
        <v>677</v>
      </c>
      <c r="I64" s="3" t="s">
        <v>102</v>
      </c>
      <c r="J64" s="21">
        <f>J65</f>
        <v>0</v>
      </c>
      <c r="K64" s="21">
        <f t="shared" si="59"/>
        <v>0</v>
      </c>
      <c r="L64" s="21">
        <f t="shared" si="59"/>
        <v>0</v>
      </c>
      <c r="M64" s="21">
        <f t="shared" si="59"/>
        <v>0</v>
      </c>
      <c r="N64" s="21">
        <f>N65</f>
        <v>42856</v>
      </c>
      <c r="O64" s="21">
        <f t="shared" si="59"/>
        <v>0</v>
      </c>
      <c r="P64" s="21">
        <f t="shared" si="59"/>
        <v>42856</v>
      </c>
      <c r="Q64" s="21">
        <f t="shared" si="59"/>
        <v>0</v>
      </c>
      <c r="R64" s="21">
        <f>R65</f>
        <v>42856</v>
      </c>
      <c r="S64" s="21">
        <f t="shared" si="52"/>
        <v>0</v>
      </c>
      <c r="T64" s="21">
        <f t="shared" si="53"/>
        <v>42856</v>
      </c>
      <c r="U64" s="21">
        <f t="shared" si="54"/>
        <v>0</v>
      </c>
      <c r="V64" s="21">
        <f>V65</f>
        <v>42856</v>
      </c>
      <c r="W64" s="21">
        <f>W65</f>
        <v>0</v>
      </c>
      <c r="X64" s="158">
        <f t="shared" si="1"/>
        <v>0</v>
      </c>
    </row>
    <row r="65" spans="1:24" ht="30" x14ac:dyDescent="0.25">
      <c r="A65" s="73" t="s">
        <v>103</v>
      </c>
      <c r="B65" s="117"/>
      <c r="C65" s="117"/>
      <c r="D65" s="117"/>
      <c r="E65" s="4">
        <v>851</v>
      </c>
      <c r="F65" s="3" t="s">
        <v>11</v>
      </c>
      <c r="G65" s="3" t="s">
        <v>38</v>
      </c>
      <c r="H65" s="121" t="s">
        <v>677</v>
      </c>
      <c r="I65" s="3" t="s">
        <v>104</v>
      </c>
      <c r="J65" s="21"/>
      <c r="K65" s="21">
        <f>J65</f>
        <v>0</v>
      </c>
      <c r="L65" s="21"/>
      <c r="M65" s="21"/>
      <c r="N65" s="21">
        <v>42856</v>
      </c>
      <c r="O65" s="21"/>
      <c r="P65" s="21">
        <v>42856</v>
      </c>
      <c r="Q65" s="21"/>
      <c r="R65" s="21">
        <v>42856</v>
      </c>
      <c r="S65" s="21">
        <f t="shared" si="52"/>
        <v>0</v>
      </c>
      <c r="T65" s="21">
        <f t="shared" si="53"/>
        <v>42856</v>
      </c>
      <c r="U65" s="21">
        <f t="shared" si="54"/>
        <v>0</v>
      </c>
      <c r="V65" s="21">
        <v>42856</v>
      </c>
      <c r="W65" s="21"/>
      <c r="X65" s="158">
        <f t="shared" si="1"/>
        <v>0</v>
      </c>
    </row>
    <row r="66" spans="1:24" s="31" customFormat="1" x14ac:dyDescent="0.25">
      <c r="A66" s="88" t="s">
        <v>52</v>
      </c>
      <c r="B66" s="32"/>
      <c r="C66" s="32"/>
      <c r="D66" s="32"/>
      <c r="E66" s="3">
        <v>851</v>
      </c>
      <c r="F66" s="17" t="s">
        <v>53</v>
      </c>
      <c r="G66" s="17"/>
      <c r="H66" s="121" t="s">
        <v>58</v>
      </c>
      <c r="I66" s="17"/>
      <c r="J66" s="26">
        <f t="shared" ref="J66:R67" si="60">J67</f>
        <v>1776714</v>
      </c>
      <c r="K66" s="26">
        <f t="shared" si="60"/>
        <v>1110447</v>
      </c>
      <c r="L66" s="26">
        <f t="shared" si="60"/>
        <v>0</v>
      </c>
      <c r="M66" s="26">
        <f t="shared" si="60"/>
        <v>666267</v>
      </c>
      <c r="N66" s="26">
        <f t="shared" si="60"/>
        <v>0</v>
      </c>
      <c r="O66" s="26">
        <f t="shared" si="60"/>
        <v>0</v>
      </c>
      <c r="P66" s="26">
        <f t="shared" si="60"/>
        <v>0</v>
      </c>
      <c r="Q66" s="26">
        <f t="shared" si="60"/>
        <v>0</v>
      </c>
      <c r="R66" s="26">
        <f t="shared" si="60"/>
        <v>1776714</v>
      </c>
      <c r="S66" s="21">
        <f t="shared" si="52"/>
        <v>1110447</v>
      </c>
      <c r="T66" s="21">
        <f t="shared" si="53"/>
        <v>0</v>
      </c>
      <c r="U66" s="21">
        <f t="shared" si="54"/>
        <v>666267</v>
      </c>
      <c r="V66" s="26">
        <f t="shared" ref="V66:W67" si="61">V67</f>
        <v>1776714</v>
      </c>
      <c r="W66" s="26">
        <f t="shared" si="61"/>
        <v>1374179.6</v>
      </c>
      <c r="X66" s="158">
        <f t="shared" si="1"/>
        <v>77.343883146077545</v>
      </c>
    </row>
    <row r="67" spans="1:24" s="34" customFormat="1" ht="28.5" x14ac:dyDescent="0.25">
      <c r="A67" s="88" t="s">
        <v>54</v>
      </c>
      <c r="B67" s="6"/>
      <c r="C67" s="6"/>
      <c r="D67" s="6"/>
      <c r="E67" s="3">
        <v>851</v>
      </c>
      <c r="F67" s="19" t="s">
        <v>53</v>
      </c>
      <c r="G67" s="19" t="s">
        <v>55</v>
      </c>
      <c r="H67" s="121" t="s">
        <v>58</v>
      </c>
      <c r="I67" s="19"/>
      <c r="J67" s="22">
        <f t="shared" si="60"/>
        <v>1776714</v>
      </c>
      <c r="K67" s="22">
        <f t="shared" si="60"/>
        <v>1110447</v>
      </c>
      <c r="L67" s="22">
        <f t="shared" si="60"/>
        <v>0</v>
      </c>
      <c r="M67" s="22">
        <f t="shared" si="60"/>
        <v>666267</v>
      </c>
      <c r="N67" s="22">
        <f t="shared" si="60"/>
        <v>0</v>
      </c>
      <c r="O67" s="22">
        <f t="shared" si="60"/>
        <v>0</v>
      </c>
      <c r="P67" s="22">
        <f t="shared" si="60"/>
        <v>0</v>
      </c>
      <c r="Q67" s="22">
        <f t="shared" si="60"/>
        <v>0</v>
      </c>
      <c r="R67" s="22">
        <f t="shared" si="60"/>
        <v>1776714</v>
      </c>
      <c r="S67" s="21">
        <f t="shared" si="52"/>
        <v>1110447</v>
      </c>
      <c r="T67" s="21">
        <f t="shared" si="53"/>
        <v>0</v>
      </c>
      <c r="U67" s="21">
        <f t="shared" si="54"/>
        <v>666267</v>
      </c>
      <c r="V67" s="22">
        <f t="shared" si="61"/>
        <v>1776714</v>
      </c>
      <c r="W67" s="22">
        <f t="shared" si="61"/>
        <v>1374179.6</v>
      </c>
      <c r="X67" s="158">
        <f t="shared" ref="X67:X130" si="62">W67/V67*100</f>
        <v>77.343883146077545</v>
      </c>
    </row>
    <row r="68" spans="1:24" s="2" customFormat="1" ht="75" x14ac:dyDescent="0.25">
      <c r="A68" s="73" t="s">
        <v>56</v>
      </c>
      <c r="B68" s="116"/>
      <c r="C68" s="116"/>
      <c r="D68" s="116"/>
      <c r="E68" s="3">
        <v>851</v>
      </c>
      <c r="F68" s="4" t="s">
        <v>53</v>
      </c>
      <c r="G68" s="4" t="s">
        <v>55</v>
      </c>
      <c r="H68" s="121" t="s">
        <v>57</v>
      </c>
      <c r="I68" s="4" t="s">
        <v>58</v>
      </c>
      <c r="J68" s="21">
        <f t="shared" ref="J68:M68" si="63">J69+J71+J73</f>
        <v>1776714</v>
      </c>
      <c r="K68" s="21">
        <f t="shared" si="63"/>
        <v>1110447</v>
      </c>
      <c r="L68" s="21">
        <f t="shared" si="63"/>
        <v>0</v>
      </c>
      <c r="M68" s="21">
        <f t="shared" si="63"/>
        <v>666267</v>
      </c>
      <c r="N68" s="21">
        <f t="shared" ref="N68:R68" si="64">N69+N71+N73</f>
        <v>0</v>
      </c>
      <c r="O68" s="21">
        <f t="shared" si="64"/>
        <v>0</v>
      </c>
      <c r="P68" s="21">
        <f t="shared" si="64"/>
        <v>0</v>
      </c>
      <c r="Q68" s="21">
        <f t="shared" si="64"/>
        <v>0</v>
      </c>
      <c r="R68" s="21">
        <f t="shared" si="64"/>
        <v>1776714</v>
      </c>
      <c r="S68" s="21">
        <f t="shared" si="52"/>
        <v>1110447</v>
      </c>
      <c r="T68" s="21">
        <f t="shared" si="53"/>
        <v>0</v>
      </c>
      <c r="U68" s="21">
        <f t="shared" si="54"/>
        <v>666267</v>
      </c>
      <c r="V68" s="21">
        <f t="shared" ref="V68:W68" si="65">V69+V71+V73</f>
        <v>1776714</v>
      </c>
      <c r="W68" s="21">
        <f t="shared" si="65"/>
        <v>1374179.6</v>
      </c>
      <c r="X68" s="158">
        <f t="shared" si="62"/>
        <v>77.343883146077545</v>
      </c>
    </row>
    <row r="69" spans="1:24" ht="135" x14ac:dyDescent="0.25">
      <c r="A69" s="73" t="s">
        <v>16</v>
      </c>
      <c r="B69" s="113"/>
      <c r="C69" s="113"/>
      <c r="D69" s="113"/>
      <c r="E69" s="4">
        <v>851</v>
      </c>
      <c r="F69" s="3" t="s">
        <v>53</v>
      </c>
      <c r="G69" s="3" t="s">
        <v>55</v>
      </c>
      <c r="H69" s="121" t="s">
        <v>57</v>
      </c>
      <c r="I69" s="3" t="s">
        <v>18</v>
      </c>
      <c r="J69" s="21">
        <f t="shared" ref="J69:R69" si="66">J70</f>
        <v>633800</v>
      </c>
      <c r="K69" s="21">
        <f t="shared" si="66"/>
        <v>0</v>
      </c>
      <c r="L69" s="21">
        <f t="shared" si="66"/>
        <v>0</v>
      </c>
      <c r="M69" s="21">
        <f t="shared" si="66"/>
        <v>633800</v>
      </c>
      <c r="N69" s="21">
        <f t="shared" si="66"/>
        <v>0</v>
      </c>
      <c r="O69" s="21">
        <f t="shared" si="66"/>
        <v>0</v>
      </c>
      <c r="P69" s="21">
        <f t="shared" si="66"/>
        <v>0</v>
      </c>
      <c r="Q69" s="21">
        <f t="shared" si="66"/>
        <v>0</v>
      </c>
      <c r="R69" s="21">
        <f t="shared" si="66"/>
        <v>633800</v>
      </c>
      <c r="S69" s="21">
        <f t="shared" si="52"/>
        <v>0</v>
      </c>
      <c r="T69" s="21">
        <f t="shared" si="53"/>
        <v>0</v>
      </c>
      <c r="U69" s="21">
        <f t="shared" si="54"/>
        <v>633800</v>
      </c>
      <c r="V69" s="21">
        <f t="shared" ref="V69:W69" si="67">V70</f>
        <v>633800</v>
      </c>
      <c r="W69" s="21">
        <f t="shared" si="67"/>
        <v>500466.15</v>
      </c>
      <c r="X69" s="158">
        <f t="shared" si="62"/>
        <v>78.962787945724216</v>
      </c>
    </row>
    <row r="70" spans="1:24" ht="45" x14ac:dyDescent="0.25">
      <c r="A70" s="73" t="s">
        <v>579</v>
      </c>
      <c r="B70" s="113"/>
      <c r="C70" s="113"/>
      <c r="D70" s="113"/>
      <c r="E70" s="4">
        <v>851</v>
      </c>
      <c r="F70" s="3" t="s">
        <v>53</v>
      </c>
      <c r="G70" s="3" t="s">
        <v>55</v>
      </c>
      <c r="H70" s="121" t="s">
        <v>57</v>
      </c>
      <c r="I70" s="3" t="s">
        <v>19</v>
      </c>
      <c r="J70" s="21">
        <v>633800</v>
      </c>
      <c r="K70" s="21"/>
      <c r="L70" s="21"/>
      <c r="M70" s="21">
        <f>J70</f>
        <v>633800</v>
      </c>
      <c r="N70" s="112"/>
      <c r="O70" s="21"/>
      <c r="P70" s="21"/>
      <c r="Q70" s="21">
        <f>N70</f>
        <v>0</v>
      </c>
      <c r="R70" s="21">
        <v>633800</v>
      </c>
      <c r="S70" s="21">
        <f t="shared" si="52"/>
        <v>0</v>
      </c>
      <c r="T70" s="21">
        <f t="shared" si="53"/>
        <v>0</v>
      </c>
      <c r="U70" s="21">
        <f t="shared" si="54"/>
        <v>633800</v>
      </c>
      <c r="V70" s="21">
        <v>633800</v>
      </c>
      <c r="W70" s="21">
        <f>380068.75+500+119897.4</f>
        <v>500466.15</v>
      </c>
      <c r="X70" s="158">
        <f t="shared" si="62"/>
        <v>78.962787945724216</v>
      </c>
    </row>
    <row r="71" spans="1:24" ht="60" x14ac:dyDescent="0.25">
      <c r="A71" s="73" t="s">
        <v>22</v>
      </c>
      <c r="B71" s="113"/>
      <c r="C71" s="113"/>
      <c r="D71" s="113"/>
      <c r="E71" s="4">
        <v>851</v>
      </c>
      <c r="F71" s="3" t="s">
        <v>53</v>
      </c>
      <c r="G71" s="3" t="s">
        <v>55</v>
      </c>
      <c r="H71" s="121" t="s">
        <v>57</v>
      </c>
      <c r="I71" s="3" t="s">
        <v>23</v>
      </c>
      <c r="J71" s="21">
        <f t="shared" ref="J71:R71" si="68">J72</f>
        <v>32467</v>
      </c>
      <c r="K71" s="21">
        <f t="shared" si="68"/>
        <v>0</v>
      </c>
      <c r="L71" s="21">
        <f t="shared" si="68"/>
        <v>0</v>
      </c>
      <c r="M71" s="21">
        <f t="shared" si="68"/>
        <v>32467</v>
      </c>
      <c r="N71" s="21">
        <f t="shared" si="68"/>
        <v>0</v>
      </c>
      <c r="O71" s="21">
        <f t="shared" si="68"/>
        <v>0</v>
      </c>
      <c r="P71" s="21">
        <f t="shared" si="68"/>
        <v>0</v>
      </c>
      <c r="Q71" s="21">
        <f t="shared" si="68"/>
        <v>0</v>
      </c>
      <c r="R71" s="21">
        <f t="shared" si="68"/>
        <v>32467</v>
      </c>
      <c r="S71" s="21">
        <f t="shared" si="52"/>
        <v>0</v>
      </c>
      <c r="T71" s="21">
        <f t="shared" si="53"/>
        <v>0</v>
      </c>
      <c r="U71" s="21">
        <f t="shared" si="54"/>
        <v>32467</v>
      </c>
      <c r="V71" s="21">
        <f t="shared" ref="V71:W71" si="69">V72</f>
        <v>32467</v>
      </c>
      <c r="W71" s="21">
        <f t="shared" si="69"/>
        <v>14851.75</v>
      </c>
      <c r="X71" s="158">
        <f t="shared" si="62"/>
        <v>45.744140203899342</v>
      </c>
    </row>
    <row r="72" spans="1:24" ht="60" x14ac:dyDescent="0.25">
      <c r="A72" s="73" t="s">
        <v>9</v>
      </c>
      <c r="B72" s="113"/>
      <c r="C72" s="113"/>
      <c r="D72" s="113"/>
      <c r="E72" s="4">
        <v>851</v>
      </c>
      <c r="F72" s="3" t="s">
        <v>53</v>
      </c>
      <c r="G72" s="3" t="s">
        <v>55</v>
      </c>
      <c r="H72" s="121" t="s">
        <v>57</v>
      </c>
      <c r="I72" s="3" t="s">
        <v>24</v>
      </c>
      <c r="J72" s="21">
        <v>32467</v>
      </c>
      <c r="K72" s="21"/>
      <c r="L72" s="21"/>
      <c r="M72" s="21">
        <f>J72</f>
        <v>32467</v>
      </c>
      <c r="N72" s="21"/>
      <c r="O72" s="21"/>
      <c r="P72" s="21"/>
      <c r="Q72" s="21">
        <f>N72</f>
        <v>0</v>
      </c>
      <c r="R72" s="21">
        <v>32467</v>
      </c>
      <c r="S72" s="21">
        <f t="shared" si="52"/>
        <v>0</v>
      </c>
      <c r="T72" s="21">
        <f t="shared" si="53"/>
        <v>0</v>
      </c>
      <c r="U72" s="21">
        <f t="shared" si="54"/>
        <v>32467</v>
      </c>
      <c r="V72" s="21">
        <v>32467</v>
      </c>
      <c r="W72" s="21">
        <v>14851.75</v>
      </c>
      <c r="X72" s="158">
        <f t="shared" si="62"/>
        <v>45.744140203899342</v>
      </c>
    </row>
    <row r="73" spans="1:24" ht="30" x14ac:dyDescent="0.25">
      <c r="A73" s="73" t="s">
        <v>41</v>
      </c>
      <c r="B73" s="116"/>
      <c r="C73" s="116"/>
      <c r="D73" s="116"/>
      <c r="E73" s="4">
        <v>851</v>
      </c>
      <c r="F73" s="4" t="s">
        <v>53</v>
      </c>
      <c r="G73" s="4" t="s">
        <v>55</v>
      </c>
      <c r="H73" s="121" t="s">
        <v>57</v>
      </c>
      <c r="I73" s="4" t="s">
        <v>42</v>
      </c>
      <c r="J73" s="21">
        <f t="shared" ref="J73:R73" si="70">J74</f>
        <v>1110447</v>
      </c>
      <c r="K73" s="21">
        <f t="shared" si="70"/>
        <v>1110447</v>
      </c>
      <c r="L73" s="21">
        <f t="shared" si="70"/>
        <v>0</v>
      </c>
      <c r="M73" s="21">
        <f t="shared" si="70"/>
        <v>0</v>
      </c>
      <c r="N73" s="21">
        <f t="shared" si="70"/>
        <v>0</v>
      </c>
      <c r="O73" s="21">
        <f t="shared" si="70"/>
        <v>0</v>
      </c>
      <c r="P73" s="21">
        <f t="shared" si="70"/>
        <v>0</v>
      </c>
      <c r="Q73" s="21">
        <f t="shared" si="70"/>
        <v>0</v>
      </c>
      <c r="R73" s="21">
        <f t="shared" si="70"/>
        <v>1110447</v>
      </c>
      <c r="S73" s="21">
        <f t="shared" si="52"/>
        <v>1110447</v>
      </c>
      <c r="T73" s="21">
        <f t="shared" si="53"/>
        <v>0</v>
      </c>
      <c r="U73" s="21">
        <f t="shared" si="54"/>
        <v>0</v>
      </c>
      <c r="V73" s="21">
        <f t="shared" ref="V73:W73" si="71">V74</f>
        <v>1110447</v>
      </c>
      <c r="W73" s="21">
        <f t="shared" si="71"/>
        <v>858861.7</v>
      </c>
      <c r="X73" s="158">
        <f t="shared" si="62"/>
        <v>77.343781378129705</v>
      </c>
    </row>
    <row r="74" spans="1:24" x14ac:dyDescent="0.25">
      <c r="A74" s="73" t="s">
        <v>43</v>
      </c>
      <c r="B74" s="116"/>
      <c r="C74" s="116"/>
      <c r="D74" s="116"/>
      <c r="E74" s="4">
        <v>851</v>
      </c>
      <c r="F74" s="4" t="s">
        <v>53</v>
      </c>
      <c r="G74" s="4" t="s">
        <v>55</v>
      </c>
      <c r="H74" s="121" t="s">
        <v>57</v>
      </c>
      <c r="I74" s="4" t="s">
        <v>44</v>
      </c>
      <c r="J74" s="21">
        <v>1110447</v>
      </c>
      <c r="K74" s="21">
        <f>J74</f>
        <v>1110447</v>
      </c>
      <c r="L74" s="21"/>
      <c r="M74" s="21"/>
      <c r="N74" s="112"/>
      <c r="O74" s="21">
        <f>N74</f>
        <v>0</v>
      </c>
      <c r="P74" s="21"/>
      <c r="Q74" s="21"/>
      <c r="R74" s="21">
        <v>1110447</v>
      </c>
      <c r="S74" s="21">
        <f t="shared" si="52"/>
        <v>1110447</v>
      </c>
      <c r="T74" s="21">
        <f t="shared" si="53"/>
        <v>0</v>
      </c>
      <c r="U74" s="21">
        <f t="shared" si="54"/>
        <v>0</v>
      </c>
      <c r="V74" s="21">
        <v>1110447</v>
      </c>
      <c r="W74" s="21">
        <v>858861.7</v>
      </c>
      <c r="X74" s="158">
        <f t="shared" si="62"/>
        <v>77.343781378129705</v>
      </c>
    </row>
    <row r="75" spans="1:24" s="31" customFormat="1" ht="57" x14ac:dyDescent="0.25">
      <c r="A75" s="88" t="s">
        <v>59</v>
      </c>
      <c r="B75" s="32"/>
      <c r="C75" s="32"/>
      <c r="D75" s="32"/>
      <c r="E75" s="4">
        <v>851</v>
      </c>
      <c r="F75" s="17" t="s">
        <v>55</v>
      </c>
      <c r="G75" s="17"/>
      <c r="H75" s="121" t="s">
        <v>58</v>
      </c>
      <c r="I75" s="17"/>
      <c r="J75" s="26">
        <f t="shared" ref="J75:R75" si="72">J76</f>
        <v>3245670</v>
      </c>
      <c r="K75" s="26">
        <f t="shared" si="72"/>
        <v>0</v>
      </c>
      <c r="L75" s="26">
        <f t="shared" si="72"/>
        <v>3245670</v>
      </c>
      <c r="M75" s="26">
        <f t="shared" si="72"/>
        <v>0</v>
      </c>
      <c r="N75" s="26">
        <f t="shared" si="72"/>
        <v>29216</v>
      </c>
      <c r="O75" s="26">
        <f t="shared" si="72"/>
        <v>0</v>
      </c>
      <c r="P75" s="26">
        <f t="shared" si="72"/>
        <v>29216</v>
      </c>
      <c r="Q75" s="26">
        <f t="shared" si="72"/>
        <v>0</v>
      </c>
      <c r="R75" s="26">
        <f t="shared" si="72"/>
        <v>3274886</v>
      </c>
      <c r="S75" s="21">
        <f t="shared" si="52"/>
        <v>0</v>
      </c>
      <c r="T75" s="21">
        <f t="shared" si="53"/>
        <v>3274886</v>
      </c>
      <c r="U75" s="21">
        <f t="shared" si="54"/>
        <v>0</v>
      </c>
      <c r="V75" s="26">
        <f t="shared" ref="V75:W75" si="73">V76</f>
        <v>3274886</v>
      </c>
      <c r="W75" s="26">
        <f t="shared" si="73"/>
        <v>2101594.06</v>
      </c>
      <c r="X75" s="158">
        <f t="shared" si="62"/>
        <v>64.17304480217021</v>
      </c>
    </row>
    <row r="76" spans="1:24" s="23" customFormat="1" ht="85.5" x14ac:dyDescent="0.25">
      <c r="A76" s="88" t="s">
        <v>664</v>
      </c>
      <c r="B76" s="51"/>
      <c r="C76" s="51"/>
      <c r="D76" s="51"/>
      <c r="E76" s="4">
        <v>851</v>
      </c>
      <c r="F76" s="19" t="s">
        <v>55</v>
      </c>
      <c r="G76" s="19" t="s">
        <v>117</v>
      </c>
      <c r="H76" s="121" t="s">
        <v>58</v>
      </c>
      <c r="I76" s="19"/>
      <c r="J76" s="22">
        <f t="shared" ref="J76:M76" si="74">J77+J84</f>
        <v>3245670</v>
      </c>
      <c r="K76" s="22">
        <f t="shared" si="74"/>
        <v>0</v>
      </c>
      <c r="L76" s="22">
        <f t="shared" si="74"/>
        <v>3245670</v>
      </c>
      <c r="M76" s="22">
        <f t="shared" si="74"/>
        <v>0</v>
      </c>
      <c r="N76" s="22">
        <f t="shared" ref="N76:R76" si="75">N77+N84</f>
        <v>29216</v>
      </c>
      <c r="O76" s="22">
        <f t="shared" si="75"/>
        <v>0</v>
      </c>
      <c r="P76" s="22">
        <f t="shared" si="75"/>
        <v>29216</v>
      </c>
      <c r="Q76" s="22">
        <f t="shared" si="75"/>
        <v>0</v>
      </c>
      <c r="R76" s="22">
        <f t="shared" si="75"/>
        <v>3274886</v>
      </c>
      <c r="S76" s="21">
        <f t="shared" si="52"/>
        <v>0</v>
      </c>
      <c r="T76" s="21">
        <f t="shared" si="53"/>
        <v>3274886</v>
      </c>
      <c r="U76" s="21">
        <f t="shared" si="54"/>
        <v>0</v>
      </c>
      <c r="V76" s="22">
        <f t="shared" ref="V76:W76" si="76">V77+V84</f>
        <v>3274886</v>
      </c>
      <c r="W76" s="22">
        <f t="shared" si="76"/>
        <v>2101594.06</v>
      </c>
      <c r="X76" s="158">
        <f t="shared" si="62"/>
        <v>64.17304480217021</v>
      </c>
    </row>
    <row r="77" spans="1:24" ht="30" x14ac:dyDescent="0.25">
      <c r="A77" s="73" t="s">
        <v>61</v>
      </c>
      <c r="B77" s="117"/>
      <c r="C77" s="117"/>
      <c r="D77" s="117"/>
      <c r="E77" s="4">
        <v>851</v>
      </c>
      <c r="F77" s="3" t="s">
        <v>55</v>
      </c>
      <c r="G77" s="3" t="s">
        <v>117</v>
      </c>
      <c r="H77" s="121" t="s">
        <v>62</v>
      </c>
      <c r="I77" s="3"/>
      <c r="J77" s="21">
        <f t="shared" ref="J77:M77" si="77">J78+J80+J82</f>
        <v>3123900</v>
      </c>
      <c r="K77" s="21">
        <f t="shared" si="77"/>
        <v>0</v>
      </c>
      <c r="L77" s="21">
        <f t="shared" si="77"/>
        <v>3123900</v>
      </c>
      <c r="M77" s="21">
        <f t="shared" si="77"/>
        <v>0</v>
      </c>
      <c r="N77" s="21">
        <f t="shared" ref="N77:R77" si="78">N78+N80+N82</f>
        <v>29216</v>
      </c>
      <c r="O77" s="21">
        <f t="shared" si="78"/>
        <v>0</v>
      </c>
      <c r="P77" s="21">
        <f t="shared" si="78"/>
        <v>29216</v>
      </c>
      <c r="Q77" s="21">
        <f t="shared" si="78"/>
        <v>0</v>
      </c>
      <c r="R77" s="21">
        <f t="shared" si="78"/>
        <v>3153116</v>
      </c>
      <c r="S77" s="21">
        <f t="shared" si="52"/>
        <v>0</v>
      </c>
      <c r="T77" s="21">
        <f t="shared" si="53"/>
        <v>3153116</v>
      </c>
      <c r="U77" s="21">
        <f t="shared" si="54"/>
        <v>0</v>
      </c>
      <c r="V77" s="21">
        <f t="shared" ref="V77:W77" si="79">V78+V80+V82</f>
        <v>3153116</v>
      </c>
      <c r="W77" s="21">
        <f t="shared" si="79"/>
        <v>2027994.06</v>
      </c>
      <c r="X77" s="158">
        <f t="shared" si="62"/>
        <v>64.31714088539718</v>
      </c>
    </row>
    <row r="78" spans="1:24" ht="135" x14ac:dyDescent="0.25">
      <c r="A78" s="73" t="s">
        <v>16</v>
      </c>
      <c r="B78" s="117"/>
      <c r="C78" s="117"/>
      <c r="D78" s="117"/>
      <c r="E78" s="4">
        <v>851</v>
      </c>
      <c r="F78" s="3" t="s">
        <v>55</v>
      </c>
      <c r="G78" s="4" t="s">
        <v>117</v>
      </c>
      <c r="H78" s="121" t="s">
        <v>62</v>
      </c>
      <c r="I78" s="3" t="s">
        <v>18</v>
      </c>
      <c r="J78" s="21">
        <f t="shared" ref="J78:R78" si="80">J79</f>
        <v>2170500</v>
      </c>
      <c r="K78" s="21">
        <f t="shared" si="80"/>
        <v>0</v>
      </c>
      <c r="L78" s="21">
        <f t="shared" si="80"/>
        <v>2170500</v>
      </c>
      <c r="M78" s="21">
        <f t="shared" si="80"/>
        <v>0</v>
      </c>
      <c r="N78" s="21">
        <f t="shared" si="80"/>
        <v>0</v>
      </c>
      <c r="O78" s="21">
        <f t="shared" si="80"/>
        <v>0</v>
      </c>
      <c r="P78" s="21">
        <f t="shared" si="80"/>
        <v>0</v>
      </c>
      <c r="Q78" s="21">
        <f t="shared" si="80"/>
        <v>0</v>
      </c>
      <c r="R78" s="21">
        <f t="shared" si="80"/>
        <v>2170500</v>
      </c>
      <c r="S78" s="21">
        <f t="shared" si="52"/>
        <v>0</v>
      </c>
      <c r="T78" s="21">
        <f t="shared" si="53"/>
        <v>2170500</v>
      </c>
      <c r="U78" s="21">
        <f t="shared" si="54"/>
        <v>0</v>
      </c>
      <c r="V78" s="21">
        <f t="shared" ref="V78:W78" si="81">V79</f>
        <v>2170500</v>
      </c>
      <c r="W78" s="21">
        <f t="shared" si="81"/>
        <v>1504687.77</v>
      </c>
      <c r="X78" s="158">
        <f t="shared" si="62"/>
        <v>69.324476848652381</v>
      </c>
    </row>
    <row r="79" spans="1:24" ht="45" x14ac:dyDescent="0.25">
      <c r="A79" s="73" t="s">
        <v>7</v>
      </c>
      <c r="B79" s="117"/>
      <c r="C79" s="117"/>
      <c r="D79" s="117"/>
      <c r="E79" s="4">
        <v>851</v>
      </c>
      <c r="F79" s="3" t="s">
        <v>55</v>
      </c>
      <c r="G79" s="4" t="s">
        <v>117</v>
      </c>
      <c r="H79" s="121" t="s">
        <v>62</v>
      </c>
      <c r="I79" s="3" t="s">
        <v>63</v>
      </c>
      <c r="J79" s="21">
        <v>2170500</v>
      </c>
      <c r="K79" s="21"/>
      <c r="L79" s="21">
        <f>J79</f>
        <v>2170500</v>
      </c>
      <c r="M79" s="21"/>
      <c r="N79" s="21"/>
      <c r="O79" s="21"/>
      <c r="P79" s="21">
        <f>N79</f>
        <v>0</v>
      </c>
      <c r="Q79" s="21"/>
      <c r="R79" s="21">
        <v>2170500</v>
      </c>
      <c r="S79" s="21">
        <f t="shared" si="52"/>
        <v>0</v>
      </c>
      <c r="T79" s="21">
        <f t="shared" si="53"/>
        <v>2170500</v>
      </c>
      <c r="U79" s="21">
        <f t="shared" si="54"/>
        <v>0</v>
      </c>
      <c r="V79" s="21">
        <v>2170500</v>
      </c>
      <c r="W79" s="21">
        <f>1180232.82+324454.95</f>
        <v>1504687.77</v>
      </c>
      <c r="X79" s="158">
        <f t="shared" si="62"/>
        <v>69.324476848652381</v>
      </c>
    </row>
    <row r="80" spans="1:24" ht="60" x14ac:dyDescent="0.25">
      <c r="A80" s="73" t="s">
        <v>22</v>
      </c>
      <c r="B80" s="116"/>
      <c r="C80" s="116"/>
      <c r="D80" s="116"/>
      <c r="E80" s="4">
        <v>851</v>
      </c>
      <c r="F80" s="3" t="s">
        <v>55</v>
      </c>
      <c r="G80" s="4" t="s">
        <v>117</v>
      </c>
      <c r="H80" s="121" t="s">
        <v>62</v>
      </c>
      <c r="I80" s="3" t="s">
        <v>23</v>
      </c>
      <c r="J80" s="21">
        <f t="shared" ref="J80:R80" si="82">J81</f>
        <v>919800</v>
      </c>
      <c r="K80" s="21">
        <f t="shared" si="82"/>
        <v>0</v>
      </c>
      <c r="L80" s="21">
        <f t="shared" si="82"/>
        <v>919800</v>
      </c>
      <c r="M80" s="21">
        <f t="shared" si="82"/>
        <v>0</v>
      </c>
      <c r="N80" s="21">
        <f t="shared" si="82"/>
        <v>29216</v>
      </c>
      <c r="O80" s="21">
        <f t="shared" si="82"/>
        <v>0</v>
      </c>
      <c r="P80" s="21">
        <f t="shared" si="82"/>
        <v>29216</v>
      </c>
      <c r="Q80" s="21">
        <f t="shared" si="82"/>
        <v>0</v>
      </c>
      <c r="R80" s="21">
        <f t="shared" si="82"/>
        <v>949016</v>
      </c>
      <c r="S80" s="21">
        <f t="shared" si="52"/>
        <v>0</v>
      </c>
      <c r="T80" s="21">
        <f t="shared" si="53"/>
        <v>949016</v>
      </c>
      <c r="U80" s="21">
        <f t="shared" si="54"/>
        <v>0</v>
      </c>
      <c r="V80" s="21">
        <f t="shared" ref="V80:W80" si="83">V81</f>
        <v>949016</v>
      </c>
      <c r="W80" s="21">
        <f t="shared" si="83"/>
        <v>503658.29</v>
      </c>
      <c r="X80" s="158">
        <f t="shared" si="62"/>
        <v>53.071633144225174</v>
      </c>
    </row>
    <row r="81" spans="1:24" ht="60" x14ac:dyDescent="0.25">
      <c r="A81" s="73" t="s">
        <v>9</v>
      </c>
      <c r="B81" s="117"/>
      <c r="C81" s="117"/>
      <c r="D81" s="117"/>
      <c r="E81" s="4">
        <v>851</v>
      </c>
      <c r="F81" s="3" t="s">
        <v>55</v>
      </c>
      <c r="G81" s="4" t="s">
        <v>117</v>
      </c>
      <c r="H81" s="121" t="s">
        <v>62</v>
      </c>
      <c r="I81" s="3" t="s">
        <v>24</v>
      </c>
      <c r="J81" s="21">
        <v>919800</v>
      </c>
      <c r="K81" s="21"/>
      <c r="L81" s="21">
        <f>J81</f>
        <v>919800</v>
      </c>
      <c r="M81" s="21"/>
      <c r="N81" s="21">
        <v>29216</v>
      </c>
      <c r="O81" s="21"/>
      <c r="P81" s="21">
        <f>N81</f>
        <v>29216</v>
      </c>
      <c r="Q81" s="21"/>
      <c r="R81" s="21">
        <v>949016</v>
      </c>
      <c r="S81" s="21">
        <f t="shared" si="52"/>
        <v>0</v>
      </c>
      <c r="T81" s="21">
        <f t="shared" si="53"/>
        <v>949016</v>
      </c>
      <c r="U81" s="21">
        <f t="shared" si="54"/>
        <v>0</v>
      </c>
      <c r="V81" s="21">
        <v>949016</v>
      </c>
      <c r="W81" s="21">
        <v>503658.29</v>
      </c>
      <c r="X81" s="158">
        <f t="shared" si="62"/>
        <v>53.071633144225174</v>
      </c>
    </row>
    <row r="82" spans="1:24" ht="30" x14ac:dyDescent="0.25">
      <c r="A82" s="73" t="s">
        <v>25</v>
      </c>
      <c r="B82" s="117"/>
      <c r="C82" s="117"/>
      <c r="D82" s="117"/>
      <c r="E82" s="4">
        <v>851</v>
      </c>
      <c r="F82" s="3" t="s">
        <v>55</v>
      </c>
      <c r="G82" s="4" t="s">
        <v>117</v>
      </c>
      <c r="H82" s="121" t="s">
        <v>62</v>
      </c>
      <c r="I82" s="3" t="s">
        <v>26</v>
      </c>
      <c r="J82" s="21">
        <f t="shared" ref="J82:R82" si="84">J83</f>
        <v>33600</v>
      </c>
      <c r="K82" s="21">
        <f t="shared" si="84"/>
        <v>0</v>
      </c>
      <c r="L82" s="21">
        <f t="shared" si="84"/>
        <v>33600</v>
      </c>
      <c r="M82" s="21">
        <f t="shared" si="84"/>
        <v>0</v>
      </c>
      <c r="N82" s="21">
        <f t="shared" si="84"/>
        <v>0</v>
      </c>
      <c r="O82" s="21">
        <f t="shared" si="84"/>
        <v>0</v>
      </c>
      <c r="P82" s="21">
        <f t="shared" si="84"/>
        <v>0</v>
      </c>
      <c r="Q82" s="21">
        <f t="shared" si="84"/>
        <v>0</v>
      </c>
      <c r="R82" s="21">
        <f t="shared" si="84"/>
        <v>33600</v>
      </c>
      <c r="S82" s="21">
        <f t="shared" si="52"/>
        <v>0</v>
      </c>
      <c r="T82" s="21">
        <f t="shared" si="53"/>
        <v>33600</v>
      </c>
      <c r="U82" s="21">
        <f t="shared" si="54"/>
        <v>0</v>
      </c>
      <c r="V82" s="21">
        <f t="shared" ref="V82:W82" si="85">V83</f>
        <v>33600</v>
      </c>
      <c r="W82" s="21">
        <f t="shared" si="85"/>
        <v>19648</v>
      </c>
      <c r="X82" s="158">
        <f t="shared" si="62"/>
        <v>58.476190476190482</v>
      </c>
    </row>
    <row r="83" spans="1:24" ht="30" x14ac:dyDescent="0.25">
      <c r="A83" s="73" t="s">
        <v>27</v>
      </c>
      <c r="B83" s="117"/>
      <c r="C83" s="117"/>
      <c r="D83" s="117"/>
      <c r="E83" s="4">
        <v>851</v>
      </c>
      <c r="F83" s="3" t="s">
        <v>55</v>
      </c>
      <c r="G83" s="4" t="s">
        <v>117</v>
      </c>
      <c r="H83" s="121" t="s">
        <v>62</v>
      </c>
      <c r="I83" s="3" t="s">
        <v>28</v>
      </c>
      <c r="J83" s="21">
        <v>33600</v>
      </c>
      <c r="K83" s="21"/>
      <c r="L83" s="21">
        <f>J83</f>
        <v>33600</v>
      </c>
      <c r="M83" s="21"/>
      <c r="N83" s="21"/>
      <c r="O83" s="21"/>
      <c r="P83" s="21">
        <f>N83</f>
        <v>0</v>
      </c>
      <c r="Q83" s="21"/>
      <c r="R83" s="21">
        <v>33600</v>
      </c>
      <c r="S83" s="21">
        <f t="shared" si="52"/>
        <v>0</v>
      </c>
      <c r="T83" s="21">
        <f t="shared" si="53"/>
        <v>33600</v>
      </c>
      <c r="U83" s="21">
        <f t="shared" si="54"/>
        <v>0</v>
      </c>
      <c r="V83" s="21">
        <v>33600</v>
      </c>
      <c r="W83" s="21">
        <v>19648</v>
      </c>
      <c r="X83" s="158">
        <f t="shared" si="62"/>
        <v>58.476190476190482</v>
      </c>
    </row>
    <row r="84" spans="1:24" ht="75" x14ac:dyDescent="0.25">
      <c r="A84" s="73" t="s">
        <v>353</v>
      </c>
      <c r="B84" s="117"/>
      <c r="C84" s="117"/>
      <c r="D84" s="117"/>
      <c r="E84" s="4">
        <v>851</v>
      </c>
      <c r="F84" s="3" t="s">
        <v>55</v>
      </c>
      <c r="G84" s="3" t="s">
        <v>117</v>
      </c>
      <c r="H84" s="121" t="s">
        <v>354</v>
      </c>
      <c r="I84" s="3"/>
      <c r="J84" s="21">
        <f t="shared" ref="J84:R85" si="86">J85</f>
        <v>121770</v>
      </c>
      <c r="K84" s="21">
        <f t="shared" si="86"/>
        <v>0</v>
      </c>
      <c r="L84" s="21">
        <f t="shared" si="86"/>
        <v>121770</v>
      </c>
      <c r="M84" s="21">
        <f t="shared" si="86"/>
        <v>0</v>
      </c>
      <c r="N84" s="21">
        <f t="shared" si="86"/>
        <v>0</v>
      </c>
      <c r="O84" s="21">
        <f t="shared" si="86"/>
        <v>0</v>
      </c>
      <c r="P84" s="21">
        <f t="shared" si="86"/>
        <v>0</v>
      </c>
      <c r="Q84" s="21">
        <f t="shared" si="86"/>
        <v>0</v>
      </c>
      <c r="R84" s="21">
        <f t="shared" si="86"/>
        <v>121770</v>
      </c>
      <c r="S84" s="21">
        <f t="shared" si="52"/>
        <v>0</v>
      </c>
      <c r="T84" s="21">
        <f t="shared" si="53"/>
        <v>121770</v>
      </c>
      <c r="U84" s="21">
        <f t="shared" si="54"/>
        <v>0</v>
      </c>
      <c r="V84" s="21">
        <f t="shared" ref="V84:W85" si="87">V85</f>
        <v>121770</v>
      </c>
      <c r="W84" s="21">
        <f t="shared" si="87"/>
        <v>73600</v>
      </c>
      <c r="X84" s="158">
        <f t="shared" si="62"/>
        <v>60.441816539377513</v>
      </c>
    </row>
    <row r="85" spans="1:24" ht="60" x14ac:dyDescent="0.25">
      <c r="A85" s="73" t="s">
        <v>22</v>
      </c>
      <c r="B85" s="116"/>
      <c r="C85" s="116"/>
      <c r="D85" s="116"/>
      <c r="E85" s="4">
        <v>851</v>
      </c>
      <c r="F85" s="3" t="s">
        <v>55</v>
      </c>
      <c r="G85" s="4" t="s">
        <v>117</v>
      </c>
      <c r="H85" s="121" t="s">
        <v>354</v>
      </c>
      <c r="I85" s="3" t="s">
        <v>23</v>
      </c>
      <c r="J85" s="21">
        <f t="shared" si="86"/>
        <v>121770</v>
      </c>
      <c r="K85" s="21">
        <f t="shared" si="86"/>
        <v>0</v>
      </c>
      <c r="L85" s="21">
        <f t="shared" si="86"/>
        <v>121770</v>
      </c>
      <c r="M85" s="21">
        <f t="shared" si="86"/>
        <v>0</v>
      </c>
      <c r="N85" s="21">
        <f t="shared" si="86"/>
        <v>0</v>
      </c>
      <c r="O85" s="21">
        <f t="shared" si="86"/>
        <v>0</v>
      </c>
      <c r="P85" s="21">
        <f t="shared" si="86"/>
        <v>0</v>
      </c>
      <c r="Q85" s="21">
        <f t="shared" si="86"/>
        <v>0</v>
      </c>
      <c r="R85" s="21">
        <f t="shared" si="86"/>
        <v>121770</v>
      </c>
      <c r="S85" s="21">
        <f t="shared" si="52"/>
        <v>0</v>
      </c>
      <c r="T85" s="21">
        <f t="shared" si="53"/>
        <v>121770</v>
      </c>
      <c r="U85" s="21">
        <f t="shared" si="54"/>
        <v>0</v>
      </c>
      <c r="V85" s="21">
        <f t="shared" si="87"/>
        <v>121770</v>
      </c>
      <c r="W85" s="21">
        <f t="shared" si="87"/>
        <v>73600</v>
      </c>
      <c r="X85" s="158">
        <f t="shared" si="62"/>
        <v>60.441816539377513</v>
      </c>
    </row>
    <row r="86" spans="1:24" ht="60" x14ac:dyDescent="0.25">
      <c r="A86" s="73" t="s">
        <v>9</v>
      </c>
      <c r="B86" s="117"/>
      <c r="C86" s="117"/>
      <c r="D86" s="117"/>
      <c r="E86" s="4">
        <v>851</v>
      </c>
      <c r="F86" s="3" t="s">
        <v>55</v>
      </c>
      <c r="G86" s="4" t="s">
        <v>117</v>
      </c>
      <c r="H86" s="121" t="s">
        <v>354</v>
      </c>
      <c r="I86" s="3" t="s">
        <v>24</v>
      </c>
      <c r="J86" s="21">
        <v>121770</v>
      </c>
      <c r="K86" s="21"/>
      <c r="L86" s="21">
        <f>J86</f>
        <v>121770</v>
      </c>
      <c r="M86" s="21"/>
      <c r="N86" s="21"/>
      <c r="O86" s="21"/>
      <c r="P86" s="21">
        <f>N86</f>
        <v>0</v>
      </c>
      <c r="Q86" s="21"/>
      <c r="R86" s="21">
        <v>121770</v>
      </c>
      <c r="S86" s="21">
        <f t="shared" si="52"/>
        <v>0</v>
      </c>
      <c r="T86" s="21">
        <f t="shared" si="53"/>
        <v>121770</v>
      </c>
      <c r="U86" s="21">
        <f t="shared" si="54"/>
        <v>0</v>
      </c>
      <c r="V86" s="21">
        <v>121770</v>
      </c>
      <c r="W86" s="21">
        <v>73600</v>
      </c>
      <c r="X86" s="158">
        <f t="shared" si="62"/>
        <v>60.441816539377513</v>
      </c>
    </row>
    <row r="87" spans="1:24" s="31" customFormat="1" x14ac:dyDescent="0.25">
      <c r="A87" s="88" t="s">
        <v>64</v>
      </c>
      <c r="B87" s="32"/>
      <c r="C87" s="32"/>
      <c r="D87" s="32"/>
      <c r="E87" s="4">
        <v>851</v>
      </c>
      <c r="F87" s="17" t="s">
        <v>13</v>
      </c>
      <c r="G87" s="17"/>
      <c r="H87" s="121" t="s">
        <v>58</v>
      </c>
      <c r="I87" s="17"/>
      <c r="J87" s="26">
        <f t="shared" ref="J87:M87" si="88">J88+J92+J99+J103</f>
        <v>8894380.0299999993</v>
      </c>
      <c r="K87" s="26">
        <f t="shared" si="88"/>
        <v>352480.03</v>
      </c>
      <c r="L87" s="26">
        <f t="shared" si="88"/>
        <v>8541900</v>
      </c>
      <c r="M87" s="26">
        <f t="shared" si="88"/>
        <v>0</v>
      </c>
      <c r="N87" s="26">
        <f t="shared" ref="N87:R87" si="89">N88+N92+N99+N103</f>
        <v>3123768.9400000004</v>
      </c>
      <c r="O87" s="26">
        <f t="shared" si="89"/>
        <v>0</v>
      </c>
      <c r="P87" s="26">
        <f t="shared" si="89"/>
        <v>3123768.9400000004</v>
      </c>
      <c r="Q87" s="26">
        <f t="shared" si="89"/>
        <v>0</v>
      </c>
      <c r="R87" s="26">
        <f t="shared" si="89"/>
        <v>12018148.969999999</v>
      </c>
      <c r="S87" s="21">
        <f t="shared" si="52"/>
        <v>352480.03</v>
      </c>
      <c r="T87" s="21">
        <f t="shared" si="53"/>
        <v>11665668.940000001</v>
      </c>
      <c r="U87" s="21">
        <f t="shared" si="54"/>
        <v>0</v>
      </c>
      <c r="V87" s="26">
        <f t="shared" ref="V87:W87" si="90">V88+V92+V99+V103</f>
        <v>12018148.969999999</v>
      </c>
      <c r="W87" s="26">
        <f t="shared" si="90"/>
        <v>4406264.9400000004</v>
      </c>
      <c r="X87" s="158">
        <f t="shared" si="62"/>
        <v>36.663424217814473</v>
      </c>
    </row>
    <row r="88" spans="1:24" s="23" customFormat="1" ht="28.5" x14ac:dyDescent="0.25">
      <c r="A88" s="88" t="s">
        <v>65</v>
      </c>
      <c r="B88" s="51"/>
      <c r="C88" s="51"/>
      <c r="D88" s="51"/>
      <c r="E88" s="4">
        <v>851</v>
      </c>
      <c r="F88" s="19" t="s">
        <v>13</v>
      </c>
      <c r="G88" s="19" t="s">
        <v>35</v>
      </c>
      <c r="H88" s="121" t="s">
        <v>58</v>
      </c>
      <c r="I88" s="19"/>
      <c r="J88" s="22">
        <f t="shared" ref="J88:R90" si="91">J89</f>
        <v>113596.03</v>
      </c>
      <c r="K88" s="22">
        <f t="shared" si="91"/>
        <v>113596.03</v>
      </c>
      <c r="L88" s="22">
        <f t="shared" si="91"/>
        <v>0</v>
      </c>
      <c r="M88" s="22">
        <f t="shared" si="91"/>
        <v>0</v>
      </c>
      <c r="N88" s="22">
        <f t="shared" si="91"/>
        <v>0</v>
      </c>
      <c r="O88" s="22">
        <f t="shared" si="91"/>
        <v>0</v>
      </c>
      <c r="P88" s="22">
        <f t="shared" si="91"/>
        <v>0</v>
      </c>
      <c r="Q88" s="22">
        <f t="shared" si="91"/>
        <v>0</v>
      </c>
      <c r="R88" s="22">
        <f t="shared" si="91"/>
        <v>113596.03</v>
      </c>
      <c r="S88" s="21">
        <f t="shared" si="52"/>
        <v>113596.03</v>
      </c>
      <c r="T88" s="21">
        <f t="shared" si="53"/>
        <v>0</v>
      </c>
      <c r="U88" s="21">
        <f t="shared" si="54"/>
        <v>0</v>
      </c>
      <c r="V88" s="22">
        <f t="shared" ref="V88:W90" si="92">V89</f>
        <v>113596.03</v>
      </c>
      <c r="W88" s="22">
        <f t="shared" si="92"/>
        <v>0</v>
      </c>
      <c r="X88" s="158">
        <f t="shared" si="62"/>
        <v>0</v>
      </c>
    </row>
    <row r="89" spans="1:24" s="23" customFormat="1" ht="255" x14ac:dyDescent="0.25">
      <c r="A89" s="73" t="s">
        <v>662</v>
      </c>
      <c r="B89" s="51"/>
      <c r="C89" s="51"/>
      <c r="D89" s="51"/>
      <c r="E89" s="4">
        <v>851</v>
      </c>
      <c r="F89" s="3" t="s">
        <v>13</v>
      </c>
      <c r="G89" s="3" t="s">
        <v>35</v>
      </c>
      <c r="H89" s="121" t="s">
        <v>66</v>
      </c>
      <c r="I89" s="3"/>
      <c r="J89" s="21">
        <f t="shared" si="91"/>
        <v>113596.03</v>
      </c>
      <c r="K89" s="21">
        <f t="shared" si="91"/>
        <v>113596.03</v>
      </c>
      <c r="L89" s="21">
        <f t="shared" si="91"/>
        <v>0</v>
      </c>
      <c r="M89" s="21">
        <f t="shared" si="91"/>
        <v>0</v>
      </c>
      <c r="N89" s="21">
        <f t="shared" si="91"/>
        <v>0</v>
      </c>
      <c r="O89" s="21">
        <f t="shared" si="91"/>
        <v>0</v>
      </c>
      <c r="P89" s="21">
        <f t="shared" si="91"/>
        <v>0</v>
      </c>
      <c r="Q89" s="21">
        <f t="shared" si="91"/>
        <v>0</v>
      </c>
      <c r="R89" s="21">
        <f t="shared" si="91"/>
        <v>113596.03</v>
      </c>
      <c r="S89" s="21">
        <f t="shared" si="52"/>
        <v>113596.03</v>
      </c>
      <c r="T89" s="21">
        <f t="shared" si="53"/>
        <v>0</v>
      </c>
      <c r="U89" s="21">
        <f t="shared" si="54"/>
        <v>0</v>
      </c>
      <c r="V89" s="21">
        <f t="shared" si="92"/>
        <v>113596.03</v>
      </c>
      <c r="W89" s="21">
        <f t="shared" si="92"/>
        <v>0</v>
      </c>
      <c r="X89" s="158">
        <f t="shared" si="62"/>
        <v>0</v>
      </c>
    </row>
    <row r="90" spans="1:24" s="23" customFormat="1" ht="60" x14ac:dyDescent="0.25">
      <c r="A90" s="73" t="s">
        <v>22</v>
      </c>
      <c r="B90" s="116"/>
      <c r="C90" s="116"/>
      <c r="D90" s="116"/>
      <c r="E90" s="4">
        <v>851</v>
      </c>
      <c r="F90" s="3" t="s">
        <v>13</v>
      </c>
      <c r="G90" s="3" t="s">
        <v>35</v>
      </c>
      <c r="H90" s="121" t="s">
        <v>66</v>
      </c>
      <c r="I90" s="3" t="s">
        <v>23</v>
      </c>
      <c r="J90" s="21">
        <f t="shared" si="91"/>
        <v>113596.03</v>
      </c>
      <c r="K90" s="21">
        <f t="shared" si="91"/>
        <v>113596.03</v>
      </c>
      <c r="L90" s="21">
        <f t="shared" si="91"/>
        <v>0</v>
      </c>
      <c r="M90" s="21">
        <f t="shared" si="91"/>
        <v>0</v>
      </c>
      <c r="N90" s="21">
        <f t="shared" si="91"/>
        <v>0</v>
      </c>
      <c r="O90" s="21">
        <f t="shared" si="91"/>
        <v>0</v>
      </c>
      <c r="P90" s="21">
        <f t="shared" si="91"/>
        <v>0</v>
      </c>
      <c r="Q90" s="21">
        <f t="shared" si="91"/>
        <v>0</v>
      </c>
      <c r="R90" s="21">
        <f t="shared" si="91"/>
        <v>113596.03</v>
      </c>
      <c r="S90" s="21">
        <f t="shared" si="52"/>
        <v>113596.03</v>
      </c>
      <c r="T90" s="21">
        <f t="shared" si="53"/>
        <v>0</v>
      </c>
      <c r="U90" s="21">
        <f t="shared" si="54"/>
        <v>0</v>
      </c>
      <c r="V90" s="21">
        <f t="shared" si="92"/>
        <v>113596.03</v>
      </c>
      <c r="W90" s="21">
        <f t="shared" si="92"/>
        <v>0</v>
      </c>
      <c r="X90" s="158">
        <f t="shared" si="62"/>
        <v>0</v>
      </c>
    </row>
    <row r="91" spans="1:24" s="23" customFormat="1" ht="60" x14ac:dyDescent="0.25">
      <c r="A91" s="73" t="s">
        <v>9</v>
      </c>
      <c r="B91" s="117"/>
      <c r="C91" s="117"/>
      <c r="D91" s="117"/>
      <c r="E91" s="4">
        <v>851</v>
      </c>
      <c r="F91" s="3" t="s">
        <v>13</v>
      </c>
      <c r="G91" s="3" t="s">
        <v>35</v>
      </c>
      <c r="H91" s="121" t="s">
        <v>66</v>
      </c>
      <c r="I91" s="3" t="s">
        <v>24</v>
      </c>
      <c r="J91" s="21">
        <f>70096.6+43499.43</f>
        <v>113596.03</v>
      </c>
      <c r="K91" s="21">
        <f>J91</f>
        <v>113596.03</v>
      </c>
      <c r="L91" s="21"/>
      <c r="M91" s="21"/>
      <c r="N91" s="21"/>
      <c r="O91" s="21">
        <f>N91</f>
        <v>0</v>
      </c>
      <c r="P91" s="21"/>
      <c r="Q91" s="21"/>
      <c r="R91" s="21">
        <f>70096.6+43499.43</f>
        <v>113596.03</v>
      </c>
      <c r="S91" s="21">
        <f t="shared" si="52"/>
        <v>113596.03</v>
      </c>
      <c r="T91" s="21">
        <f t="shared" si="53"/>
        <v>0</v>
      </c>
      <c r="U91" s="21">
        <f t="shared" si="54"/>
        <v>0</v>
      </c>
      <c r="V91" s="21">
        <f>70096.6+43499.43</f>
        <v>113596.03</v>
      </c>
      <c r="W91" s="21"/>
      <c r="X91" s="158">
        <f t="shared" si="62"/>
        <v>0</v>
      </c>
    </row>
    <row r="92" spans="1:24" s="23" customFormat="1" x14ac:dyDescent="0.25">
      <c r="A92" s="88" t="s">
        <v>69</v>
      </c>
      <c r="B92" s="51"/>
      <c r="C92" s="51"/>
      <c r="D92" s="51"/>
      <c r="E92" s="24">
        <v>851</v>
      </c>
      <c r="F92" s="19" t="s">
        <v>13</v>
      </c>
      <c r="G92" s="19" t="s">
        <v>70</v>
      </c>
      <c r="H92" s="121" t="s">
        <v>58</v>
      </c>
      <c r="I92" s="19"/>
      <c r="J92" s="22">
        <f t="shared" ref="J92:M92" si="93">J93+J96</f>
        <v>1091500</v>
      </c>
      <c r="K92" s="22">
        <f t="shared" si="93"/>
        <v>0</v>
      </c>
      <c r="L92" s="22">
        <f t="shared" si="93"/>
        <v>1091500</v>
      </c>
      <c r="M92" s="22">
        <f t="shared" si="93"/>
        <v>0</v>
      </c>
      <c r="N92" s="22">
        <f t="shared" ref="N92:R92" si="94">N93+N96</f>
        <v>1084786.8400000001</v>
      </c>
      <c r="O92" s="22">
        <f t="shared" si="94"/>
        <v>0</v>
      </c>
      <c r="P92" s="22">
        <f t="shared" si="94"/>
        <v>1084786.8400000001</v>
      </c>
      <c r="Q92" s="22">
        <f t="shared" si="94"/>
        <v>0</v>
      </c>
      <c r="R92" s="22">
        <f t="shared" si="94"/>
        <v>2176286.84</v>
      </c>
      <c r="S92" s="21">
        <f t="shared" si="52"/>
        <v>0</v>
      </c>
      <c r="T92" s="21">
        <f t="shared" si="53"/>
        <v>2176286.84</v>
      </c>
      <c r="U92" s="21">
        <f t="shared" si="54"/>
        <v>0</v>
      </c>
      <c r="V92" s="22">
        <f t="shared" ref="V92:W92" si="95">V93+V96</f>
        <v>2176286.84</v>
      </c>
      <c r="W92" s="22">
        <f t="shared" si="95"/>
        <v>1485316.24</v>
      </c>
      <c r="X92" s="158">
        <f t="shared" si="62"/>
        <v>68.250021674532576</v>
      </c>
    </row>
    <row r="93" spans="1:24" ht="150" x14ac:dyDescent="0.25">
      <c r="A93" s="73" t="s">
        <v>582</v>
      </c>
      <c r="B93" s="117"/>
      <c r="C93" s="117"/>
      <c r="D93" s="117"/>
      <c r="E93" s="4">
        <v>851</v>
      </c>
      <c r="F93" s="3" t="s">
        <v>13</v>
      </c>
      <c r="G93" s="3" t="s">
        <v>70</v>
      </c>
      <c r="H93" s="121" t="s">
        <v>71</v>
      </c>
      <c r="I93" s="3"/>
      <c r="J93" s="21">
        <f t="shared" ref="J93:R94" si="96">J94</f>
        <v>1033400</v>
      </c>
      <c r="K93" s="21">
        <f t="shared" si="96"/>
        <v>0</v>
      </c>
      <c r="L93" s="21">
        <f t="shared" si="96"/>
        <v>1033400</v>
      </c>
      <c r="M93" s="21">
        <f t="shared" si="96"/>
        <v>0</v>
      </c>
      <c r="N93" s="21">
        <f t="shared" si="96"/>
        <v>1084786.8400000001</v>
      </c>
      <c r="O93" s="21">
        <f t="shared" si="96"/>
        <v>0</v>
      </c>
      <c r="P93" s="21">
        <f t="shared" si="96"/>
        <v>1084786.8400000001</v>
      </c>
      <c r="Q93" s="21">
        <f t="shared" si="96"/>
        <v>0</v>
      </c>
      <c r="R93" s="21">
        <f t="shared" si="96"/>
        <v>2118186.84</v>
      </c>
      <c r="S93" s="21">
        <f t="shared" si="52"/>
        <v>0</v>
      </c>
      <c r="T93" s="21">
        <f t="shared" si="53"/>
        <v>2118186.84</v>
      </c>
      <c r="U93" s="21">
        <f t="shared" si="54"/>
        <v>0</v>
      </c>
      <c r="V93" s="21">
        <f t="shared" ref="V93:W94" si="97">V94</f>
        <v>2118186.84</v>
      </c>
      <c r="W93" s="21">
        <f t="shared" si="97"/>
        <v>1427216.24</v>
      </c>
      <c r="X93" s="158">
        <f t="shared" si="62"/>
        <v>67.379147724286696</v>
      </c>
    </row>
    <row r="94" spans="1:24" ht="30" x14ac:dyDescent="0.25">
      <c r="A94" s="73" t="s">
        <v>25</v>
      </c>
      <c r="B94" s="117"/>
      <c r="C94" s="117"/>
      <c r="D94" s="117"/>
      <c r="E94" s="4">
        <v>851</v>
      </c>
      <c r="F94" s="3" t="s">
        <v>13</v>
      </c>
      <c r="G94" s="3" t="s">
        <v>70</v>
      </c>
      <c r="H94" s="121" t="s">
        <v>71</v>
      </c>
      <c r="I94" s="3" t="s">
        <v>26</v>
      </c>
      <c r="J94" s="21">
        <f t="shared" si="96"/>
        <v>1033400</v>
      </c>
      <c r="K94" s="21">
        <f t="shared" si="96"/>
        <v>0</v>
      </c>
      <c r="L94" s="21">
        <f t="shared" si="96"/>
        <v>1033400</v>
      </c>
      <c r="M94" s="21">
        <f t="shared" si="96"/>
        <v>0</v>
      </c>
      <c r="N94" s="21">
        <f t="shared" si="96"/>
        <v>1084786.8400000001</v>
      </c>
      <c r="O94" s="21">
        <f t="shared" si="96"/>
        <v>0</v>
      </c>
      <c r="P94" s="21">
        <f t="shared" si="96"/>
        <v>1084786.8400000001</v>
      </c>
      <c r="Q94" s="21">
        <f t="shared" si="96"/>
        <v>0</v>
      </c>
      <c r="R94" s="21">
        <f t="shared" si="96"/>
        <v>2118186.84</v>
      </c>
      <c r="S94" s="21">
        <f t="shared" si="52"/>
        <v>0</v>
      </c>
      <c r="T94" s="21">
        <f t="shared" si="53"/>
        <v>2118186.84</v>
      </c>
      <c r="U94" s="21">
        <f t="shared" si="54"/>
        <v>0</v>
      </c>
      <c r="V94" s="21">
        <f t="shared" si="97"/>
        <v>2118186.84</v>
      </c>
      <c r="W94" s="21">
        <f t="shared" si="97"/>
        <v>1427216.24</v>
      </c>
      <c r="X94" s="158">
        <f t="shared" si="62"/>
        <v>67.379147724286696</v>
      </c>
    </row>
    <row r="95" spans="1:24" ht="135" x14ac:dyDescent="0.25">
      <c r="A95" s="73" t="s">
        <v>67</v>
      </c>
      <c r="B95" s="117"/>
      <c r="C95" s="117"/>
      <c r="D95" s="117"/>
      <c r="E95" s="4">
        <v>851</v>
      </c>
      <c r="F95" s="3" t="s">
        <v>13</v>
      </c>
      <c r="G95" s="3" t="s">
        <v>70</v>
      </c>
      <c r="H95" s="121" t="s">
        <v>71</v>
      </c>
      <c r="I95" s="3" t="s">
        <v>68</v>
      </c>
      <c r="J95" s="21">
        <v>1033400</v>
      </c>
      <c r="K95" s="21"/>
      <c r="L95" s="21">
        <f>J95</f>
        <v>1033400</v>
      </c>
      <c r="M95" s="21"/>
      <c r="N95" s="21">
        <v>1084786.8400000001</v>
      </c>
      <c r="O95" s="21"/>
      <c r="P95" s="21">
        <f>N95</f>
        <v>1084786.8400000001</v>
      </c>
      <c r="Q95" s="21"/>
      <c r="R95" s="21">
        <v>2118186.84</v>
      </c>
      <c r="S95" s="21">
        <f t="shared" si="52"/>
        <v>0</v>
      </c>
      <c r="T95" s="21">
        <f t="shared" si="53"/>
        <v>2118186.84</v>
      </c>
      <c r="U95" s="21">
        <f t="shared" si="54"/>
        <v>0</v>
      </c>
      <c r="V95" s="21">
        <v>2118186.84</v>
      </c>
      <c r="W95" s="21">
        <v>1427216.24</v>
      </c>
      <c r="X95" s="158">
        <f t="shared" si="62"/>
        <v>67.379147724286696</v>
      </c>
    </row>
    <row r="96" spans="1:24" ht="45" x14ac:dyDescent="0.25">
      <c r="A96" s="73" t="s">
        <v>583</v>
      </c>
      <c r="B96" s="117"/>
      <c r="C96" s="117"/>
      <c r="D96" s="117"/>
      <c r="E96" s="4">
        <v>851</v>
      </c>
      <c r="F96" s="3" t="s">
        <v>13</v>
      </c>
      <c r="G96" s="3" t="s">
        <v>70</v>
      </c>
      <c r="H96" s="121" t="s">
        <v>257</v>
      </c>
      <c r="I96" s="3"/>
      <c r="J96" s="21">
        <f t="shared" ref="J96:R97" si="98">J97</f>
        <v>58100</v>
      </c>
      <c r="K96" s="21">
        <f t="shared" si="98"/>
        <v>0</v>
      </c>
      <c r="L96" s="21">
        <f t="shared" si="98"/>
        <v>58100</v>
      </c>
      <c r="M96" s="21">
        <f t="shared" si="98"/>
        <v>0</v>
      </c>
      <c r="N96" s="21">
        <f t="shared" si="98"/>
        <v>0</v>
      </c>
      <c r="O96" s="21">
        <f t="shared" si="98"/>
        <v>0</v>
      </c>
      <c r="P96" s="21">
        <f t="shared" si="98"/>
        <v>0</v>
      </c>
      <c r="Q96" s="21">
        <f t="shared" si="98"/>
        <v>0</v>
      </c>
      <c r="R96" s="21">
        <f t="shared" si="98"/>
        <v>58100</v>
      </c>
      <c r="S96" s="21">
        <f t="shared" si="52"/>
        <v>0</v>
      </c>
      <c r="T96" s="21">
        <f t="shared" si="53"/>
        <v>58100</v>
      </c>
      <c r="U96" s="21">
        <f t="shared" si="54"/>
        <v>0</v>
      </c>
      <c r="V96" s="21">
        <f t="shared" ref="V96:W97" si="99">V97</f>
        <v>58100</v>
      </c>
      <c r="W96" s="21">
        <f t="shared" si="99"/>
        <v>58100</v>
      </c>
      <c r="X96" s="158">
        <f t="shared" si="62"/>
        <v>100</v>
      </c>
    </row>
    <row r="97" spans="1:24" ht="30" x14ac:dyDescent="0.25">
      <c r="A97" s="73" t="s">
        <v>25</v>
      </c>
      <c r="B97" s="117"/>
      <c r="C97" s="117"/>
      <c r="D97" s="117"/>
      <c r="E97" s="4">
        <v>851</v>
      </c>
      <c r="F97" s="3" t="s">
        <v>13</v>
      </c>
      <c r="G97" s="3" t="s">
        <v>70</v>
      </c>
      <c r="H97" s="121" t="s">
        <v>257</v>
      </c>
      <c r="I97" s="3" t="s">
        <v>26</v>
      </c>
      <c r="J97" s="21">
        <f t="shared" si="98"/>
        <v>58100</v>
      </c>
      <c r="K97" s="21">
        <f t="shared" si="98"/>
        <v>0</v>
      </c>
      <c r="L97" s="21">
        <f t="shared" si="98"/>
        <v>58100</v>
      </c>
      <c r="M97" s="21">
        <f t="shared" si="98"/>
        <v>0</v>
      </c>
      <c r="N97" s="21">
        <f t="shared" si="98"/>
        <v>0</v>
      </c>
      <c r="O97" s="21">
        <f t="shared" si="98"/>
        <v>0</v>
      </c>
      <c r="P97" s="21">
        <f t="shared" si="98"/>
        <v>0</v>
      </c>
      <c r="Q97" s="21">
        <f t="shared" si="98"/>
        <v>0</v>
      </c>
      <c r="R97" s="21">
        <f t="shared" si="98"/>
        <v>58100</v>
      </c>
      <c r="S97" s="21">
        <f t="shared" si="52"/>
        <v>0</v>
      </c>
      <c r="T97" s="21">
        <f t="shared" si="53"/>
        <v>58100</v>
      </c>
      <c r="U97" s="21">
        <f t="shared" si="54"/>
        <v>0</v>
      </c>
      <c r="V97" s="21">
        <f t="shared" si="99"/>
        <v>58100</v>
      </c>
      <c r="W97" s="21">
        <f t="shared" si="99"/>
        <v>58100</v>
      </c>
      <c r="X97" s="158">
        <f t="shared" si="62"/>
        <v>100</v>
      </c>
    </row>
    <row r="98" spans="1:24" ht="30" x14ac:dyDescent="0.25">
      <c r="A98" s="73" t="s">
        <v>27</v>
      </c>
      <c r="B98" s="117"/>
      <c r="C98" s="117"/>
      <c r="D98" s="117"/>
      <c r="E98" s="4">
        <v>851</v>
      </c>
      <c r="F98" s="3" t="s">
        <v>13</v>
      </c>
      <c r="G98" s="3" t="s">
        <v>70</v>
      </c>
      <c r="H98" s="121" t="s">
        <v>257</v>
      </c>
      <c r="I98" s="3" t="s">
        <v>28</v>
      </c>
      <c r="J98" s="21">
        <v>58100</v>
      </c>
      <c r="K98" s="21"/>
      <c r="L98" s="21">
        <f>J98</f>
        <v>58100</v>
      </c>
      <c r="M98" s="21"/>
      <c r="N98" s="21"/>
      <c r="O98" s="21"/>
      <c r="P98" s="21">
        <f>N98</f>
        <v>0</v>
      </c>
      <c r="Q98" s="21"/>
      <c r="R98" s="21">
        <v>58100</v>
      </c>
      <c r="S98" s="21">
        <f t="shared" si="52"/>
        <v>0</v>
      </c>
      <c r="T98" s="21">
        <f t="shared" si="53"/>
        <v>58100</v>
      </c>
      <c r="U98" s="21">
        <f t="shared" si="54"/>
        <v>0</v>
      </c>
      <c r="V98" s="21">
        <v>58100</v>
      </c>
      <c r="W98" s="21">
        <v>58100</v>
      </c>
      <c r="X98" s="158">
        <f t="shared" si="62"/>
        <v>100</v>
      </c>
    </row>
    <row r="99" spans="1:24" s="23" customFormat="1" ht="28.5" x14ac:dyDescent="0.25">
      <c r="A99" s="88" t="s">
        <v>73</v>
      </c>
      <c r="B99" s="51"/>
      <c r="C99" s="51"/>
      <c r="D99" s="51"/>
      <c r="E99" s="24">
        <v>851</v>
      </c>
      <c r="F99" s="19" t="s">
        <v>13</v>
      </c>
      <c r="G99" s="19" t="s">
        <v>60</v>
      </c>
      <c r="H99" s="121" t="s">
        <v>58</v>
      </c>
      <c r="I99" s="19"/>
      <c r="J99" s="22">
        <f t="shared" ref="J99:R101" si="100">J100</f>
        <v>7450400</v>
      </c>
      <c r="K99" s="22">
        <f t="shared" si="100"/>
        <v>0</v>
      </c>
      <c r="L99" s="22">
        <f t="shared" si="100"/>
        <v>7450400</v>
      </c>
      <c r="M99" s="22">
        <f t="shared" si="100"/>
        <v>0</v>
      </c>
      <c r="N99" s="22">
        <f t="shared" si="100"/>
        <v>1123982.1000000001</v>
      </c>
      <c r="O99" s="22">
        <f t="shared" si="100"/>
        <v>0</v>
      </c>
      <c r="P99" s="22">
        <f t="shared" si="100"/>
        <v>1123982.1000000001</v>
      </c>
      <c r="Q99" s="22">
        <f t="shared" si="100"/>
        <v>0</v>
      </c>
      <c r="R99" s="22">
        <f t="shared" si="100"/>
        <v>8574382.0999999996</v>
      </c>
      <c r="S99" s="21">
        <f t="shared" si="52"/>
        <v>0</v>
      </c>
      <c r="T99" s="21">
        <f t="shared" si="53"/>
        <v>8574382.0999999996</v>
      </c>
      <c r="U99" s="21">
        <f t="shared" si="54"/>
        <v>0</v>
      </c>
      <c r="V99" s="22">
        <f t="shared" ref="V99:W101" si="101">V100</f>
        <v>8574382.0999999996</v>
      </c>
      <c r="W99" s="22">
        <f t="shared" si="101"/>
        <v>2808305.72</v>
      </c>
      <c r="X99" s="158">
        <f t="shared" si="62"/>
        <v>32.752281006931106</v>
      </c>
    </row>
    <row r="100" spans="1:24" ht="409.5" x14ac:dyDescent="0.25">
      <c r="A100" s="73" t="s">
        <v>584</v>
      </c>
      <c r="B100" s="117"/>
      <c r="C100" s="117"/>
      <c r="D100" s="117"/>
      <c r="E100" s="4">
        <v>851</v>
      </c>
      <c r="F100" s="4" t="s">
        <v>13</v>
      </c>
      <c r="G100" s="4" t="s">
        <v>60</v>
      </c>
      <c r="H100" s="121" t="s">
        <v>259</v>
      </c>
      <c r="I100" s="4"/>
      <c r="J100" s="21">
        <f t="shared" si="100"/>
        <v>7450400</v>
      </c>
      <c r="K100" s="21">
        <f t="shared" si="100"/>
        <v>0</v>
      </c>
      <c r="L100" s="21">
        <f t="shared" si="100"/>
        <v>7450400</v>
      </c>
      <c r="M100" s="21">
        <f t="shared" si="100"/>
        <v>0</v>
      </c>
      <c r="N100" s="21">
        <f t="shared" si="100"/>
        <v>1123982.1000000001</v>
      </c>
      <c r="O100" s="21">
        <f t="shared" si="100"/>
        <v>0</v>
      </c>
      <c r="P100" s="21">
        <f t="shared" si="100"/>
        <v>1123982.1000000001</v>
      </c>
      <c r="Q100" s="21">
        <f t="shared" si="100"/>
        <v>0</v>
      </c>
      <c r="R100" s="21">
        <f t="shared" si="100"/>
        <v>8574382.0999999996</v>
      </c>
      <c r="S100" s="21">
        <f t="shared" si="52"/>
        <v>0</v>
      </c>
      <c r="T100" s="21">
        <f t="shared" si="53"/>
        <v>8574382.0999999996</v>
      </c>
      <c r="U100" s="21">
        <f t="shared" si="54"/>
        <v>0</v>
      </c>
      <c r="V100" s="21">
        <f t="shared" si="101"/>
        <v>8574382.0999999996</v>
      </c>
      <c r="W100" s="21">
        <f t="shared" si="101"/>
        <v>2808305.72</v>
      </c>
      <c r="X100" s="158">
        <f t="shared" si="62"/>
        <v>32.752281006931106</v>
      </c>
    </row>
    <row r="101" spans="1:24" ht="30" x14ac:dyDescent="0.25">
      <c r="A101" s="73" t="s">
        <v>41</v>
      </c>
      <c r="B101" s="117"/>
      <c r="C101" s="117"/>
      <c r="D101" s="117"/>
      <c r="E101" s="4">
        <v>851</v>
      </c>
      <c r="F101" s="4" t="s">
        <v>13</v>
      </c>
      <c r="G101" s="4" t="s">
        <v>60</v>
      </c>
      <c r="H101" s="121" t="s">
        <v>259</v>
      </c>
      <c r="I101" s="3" t="s">
        <v>42</v>
      </c>
      <c r="J101" s="21">
        <f t="shared" si="100"/>
        <v>7450400</v>
      </c>
      <c r="K101" s="21">
        <f t="shared" si="100"/>
        <v>0</v>
      </c>
      <c r="L101" s="21">
        <f t="shared" si="100"/>
        <v>7450400</v>
      </c>
      <c r="M101" s="21">
        <f t="shared" si="100"/>
        <v>0</v>
      </c>
      <c r="N101" s="21">
        <f t="shared" si="100"/>
        <v>1123982.1000000001</v>
      </c>
      <c r="O101" s="21">
        <f t="shared" si="100"/>
        <v>0</v>
      </c>
      <c r="P101" s="21">
        <f t="shared" si="100"/>
        <v>1123982.1000000001</v>
      </c>
      <c r="Q101" s="21">
        <f t="shared" si="100"/>
        <v>0</v>
      </c>
      <c r="R101" s="21">
        <f t="shared" si="100"/>
        <v>8574382.0999999996</v>
      </c>
      <c r="S101" s="21">
        <f t="shared" si="52"/>
        <v>0</v>
      </c>
      <c r="T101" s="21">
        <f t="shared" si="53"/>
        <v>8574382.0999999996</v>
      </c>
      <c r="U101" s="21">
        <f t="shared" si="54"/>
        <v>0</v>
      </c>
      <c r="V101" s="21">
        <f t="shared" si="101"/>
        <v>8574382.0999999996</v>
      </c>
      <c r="W101" s="21">
        <f t="shared" si="101"/>
        <v>2808305.72</v>
      </c>
      <c r="X101" s="158">
        <f t="shared" si="62"/>
        <v>32.752281006931106</v>
      </c>
    </row>
    <row r="102" spans="1:24" ht="30" x14ac:dyDescent="0.25">
      <c r="A102" s="73" t="s">
        <v>74</v>
      </c>
      <c r="B102" s="117"/>
      <c r="C102" s="117"/>
      <c r="D102" s="117"/>
      <c r="E102" s="4">
        <v>851</v>
      </c>
      <c r="F102" s="4" t="s">
        <v>13</v>
      </c>
      <c r="G102" s="4" t="s">
        <v>60</v>
      </c>
      <c r="H102" s="121" t="s">
        <v>259</v>
      </c>
      <c r="I102" s="3" t="s">
        <v>75</v>
      </c>
      <c r="J102" s="122">
        <v>7450400</v>
      </c>
      <c r="K102" s="122"/>
      <c r="L102" s="21">
        <f>J102</f>
        <v>7450400</v>
      </c>
      <c r="M102" s="122"/>
      <c r="N102" s="122">
        <v>1123982.1000000001</v>
      </c>
      <c r="O102" s="122"/>
      <c r="P102" s="21">
        <f>N102</f>
        <v>1123982.1000000001</v>
      </c>
      <c r="Q102" s="122"/>
      <c r="R102" s="122">
        <v>8574382.0999999996</v>
      </c>
      <c r="S102" s="21">
        <f t="shared" si="52"/>
        <v>0</v>
      </c>
      <c r="T102" s="21">
        <f t="shared" si="53"/>
        <v>8574382.0999999996</v>
      </c>
      <c r="U102" s="21">
        <f t="shared" si="54"/>
        <v>0</v>
      </c>
      <c r="V102" s="122">
        <v>8574382.0999999996</v>
      </c>
      <c r="W102" s="122">
        <v>2808305.72</v>
      </c>
      <c r="X102" s="158">
        <f t="shared" si="62"/>
        <v>32.752281006931106</v>
      </c>
    </row>
    <row r="103" spans="1:24" s="23" customFormat="1" ht="42.75" x14ac:dyDescent="0.25">
      <c r="A103" s="88" t="s">
        <v>76</v>
      </c>
      <c r="B103" s="51"/>
      <c r="C103" s="51"/>
      <c r="D103" s="51"/>
      <c r="E103" s="4">
        <v>851</v>
      </c>
      <c r="F103" s="19" t="s">
        <v>13</v>
      </c>
      <c r="G103" s="19" t="s">
        <v>77</v>
      </c>
      <c r="H103" s="121" t="s">
        <v>58</v>
      </c>
      <c r="I103" s="19"/>
      <c r="J103" s="22">
        <f>J104+J109+J112</f>
        <v>238884</v>
      </c>
      <c r="K103" s="22">
        <f t="shared" ref="K103:U103" si="102">K104+K109+K112</f>
        <v>238884</v>
      </c>
      <c r="L103" s="22">
        <f t="shared" si="102"/>
        <v>0</v>
      </c>
      <c r="M103" s="22">
        <f t="shared" si="102"/>
        <v>0</v>
      </c>
      <c r="N103" s="22">
        <f t="shared" si="102"/>
        <v>915000</v>
      </c>
      <c r="O103" s="22">
        <f t="shared" si="102"/>
        <v>0</v>
      </c>
      <c r="P103" s="22">
        <f t="shared" si="102"/>
        <v>915000</v>
      </c>
      <c r="Q103" s="22">
        <f t="shared" si="102"/>
        <v>0</v>
      </c>
      <c r="R103" s="22">
        <f>R104+R109+R112</f>
        <v>1153884</v>
      </c>
      <c r="S103" s="22">
        <f t="shared" si="102"/>
        <v>238884</v>
      </c>
      <c r="T103" s="22">
        <f t="shared" si="102"/>
        <v>915000</v>
      </c>
      <c r="U103" s="22">
        <f t="shared" si="102"/>
        <v>0</v>
      </c>
      <c r="V103" s="22">
        <f>V104+V109+V112</f>
        <v>1153884</v>
      </c>
      <c r="W103" s="22">
        <f>W104+W109+W112</f>
        <v>112642.98</v>
      </c>
      <c r="X103" s="158">
        <f t="shared" si="62"/>
        <v>9.7620714040579468</v>
      </c>
    </row>
    <row r="104" spans="1:24" ht="105" x14ac:dyDescent="0.25">
      <c r="A104" s="73" t="s">
        <v>78</v>
      </c>
      <c r="B104" s="117"/>
      <c r="C104" s="117"/>
      <c r="D104" s="117"/>
      <c r="E104" s="4">
        <v>851</v>
      </c>
      <c r="F104" s="4" t="s">
        <v>13</v>
      </c>
      <c r="G104" s="4" t="s">
        <v>77</v>
      </c>
      <c r="H104" s="121" t="s">
        <v>79</v>
      </c>
      <c r="I104" s="4"/>
      <c r="J104" s="21">
        <f t="shared" ref="J104:M104" si="103">J105+J107</f>
        <v>238884</v>
      </c>
      <c r="K104" s="21">
        <f t="shared" si="103"/>
        <v>238884</v>
      </c>
      <c r="L104" s="21">
        <f t="shared" si="103"/>
        <v>0</v>
      </c>
      <c r="M104" s="21">
        <f t="shared" si="103"/>
        <v>0</v>
      </c>
      <c r="N104" s="21">
        <f t="shared" ref="N104:R104" si="104">N105+N107</f>
        <v>0</v>
      </c>
      <c r="O104" s="21">
        <f t="shared" si="104"/>
        <v>0</v>
      </c>
      <c r="P104" s="21">
        <f t="shared" si="104"/>
        <v>0</v>
      </c>
      <c r="Q104" s="21">
        <f t="shared" si="104"/>
        <v>0</v>
      </c>
      <c r="R104" s="21">
        <f t="shared" si="104"/>
        <v>238884</v>
      </c>
      <c r="S104" s="21">
        <f t="shared" ref="S104:U108" si="105">K104+O104</f>
        <v>238884</v>
      </c>
      <c r="T104" s="21">
        <f t="shared" si="105"/>
        <v>0</v>
      </c>
      <c r="U104" s="21">
        <f t="shared" si="105"/>
        <v>0</v>
      </c>
      <c r="V104" s="21">
        <f t="shared" ref="V104:W104" si="106">V105+V107</f>
        <v>238884</v>
      </c>
      <c r="W104" s="21">
        <f t="shared" si="106"/>
        <v>112642.98</v>
      </c>
      <c r="X104" s="158">
        <f t="shared" si="62"/>
        <v>47.153840357663128</v>
      </c>
    </row>
    <row r="105" spans="1:24" ht="135" x14ac:dyDescent="0.25">
      <c r="A105" s="73" t="s">
        <v>16</v>
      </c>
      <c r="B105" s="117"/>
      <c r="C105" s="117"/>
      <c r="D105" s="117"/>
      <c r="E105" s="4">
        <v>851</v>
      </c>
      <c r="F105" s="4" t="s">
        <v>13</v>
      </c>
      <c r="G105" s="4" t="s">
        <v>77</v>
      </c>
      <c r="H105" s="121" t="s">
        <v>79</v>
      </c>
      <c r="I105" s="3" t="s">
        <v>18</v>
      </c>
      <c r="J105" s="21">
        <f t="shared" ref="J105:R105" si="107">J106</f>
        <v>141800</v>
      </c>
      <c r="K105" s="21">
        <f t="shared" si="107"/>
        <v>141800</v>
      </c>
      <c r="L105" s="21">
        <f t="shared" si="107"/>
        <v>0</v>
      </c>
      <c r="M105" s="21">
        <f t="shared" si="107"/>
        <v>0</v>
      </c>
      <c r="N105" s="21">
        <f t="shared" si="107"/>
        <v>0</v>
      </c>
      <c r="O105" s="21">
        <f t="shared" si="107"/>
        <v>0</v>
      </c>
      <c r="P105" s="21">
        <f t="shared" si="107"/>
        <v>0</v>
      </c>
      <c r="Q105" s="21">
        <f t="shared" si="107"/>
        <v>0</v>
      </c>
      <c r="R105" s="21">
        <f t="shared" si="107"/>
        <v>141800</v>
      </c>
      <c r="S105" s="21">
        <f t="shared" si="105"/>
        <v>141800</v>
      </c>
      <c r="T105" s="21">
        <f t="shared" si="105"/>
        <v>0</v>
      </c>
      <c r="U105" s="21">
        <f t="shared" si="105"/>
        <v>0</v>
      </c>
      <c r="V105" s="21">
        <f t="shared" ref="V105:W105" si="108">V106</f>
        <v>141800</v>
      </c>
      <c r="W105" s="21">
        <f t="shared" si="108"/>
        <v>102829.31999999999</v>
      </c>
      <c r="X105" s="158">
        <f t="shared" si="62"/>
        <v>72.517150916784203</v>
      </c>
    </row>
    <row r="106" spans="1:24" ht="45" x14ac:dyDescent="0.25">
      <c r="A106" s="73" t="s">
        <v>579</v>
      </c>
      <c r="B106" s="116"/>
      <c r="C106" s="116"/>
      <c r="D106" s="116"/>
      <c r="E106" s="4">
        <v>851</v>
      </c>
      <c r="F106" s="4" t="s">
        <v>13</v>
      </c>
      <c r="G106" s="4" t="s">
        <v>77</v>
      </c>
      <c r="H106" s="121" t="s">
        <v>79</v>
      </c>
      <c r="I106" s="3" t="s">
        <v>19</v>
      </c>
      <c r="J106" s="21">
        <v>141800</v>
      </c>
      <c r="K106" s="21">
        <f>J106</f>
        <v>141800</v>
      </c>
      <c r="L106" s="21"/>
      <c r="M106" s="21"/>
      <c r="N106" s="21"/>
      <c r="O106" s="21">
        <f>N106</f>
        <v>0</v>
      </c>
      <c r="P106" s="21"/>
      <c r="Q106" s="21"/>
      <c r="R106" s="21">
        <v>141800</v>
      </c>
      <c r="S106" s="21">
        <f t="shared" si="105"/>
        <v>141800</v>
      </c>
      <c r="T106" s="21">
        <f t="shared" si="105"/>
        <v>0</v>
      </c>
      <c r="U106" s="21">
        <f t="shared" si="105"/>
        <v>0</v>
      </c>
      <c r="V106" s="21">
        <v>141800</v>
      </c>
      <c r="W106" s="21">
        <f>81247.4+21581.92</f>
        <v>102829.31999999999</v>
      </c>
      <c r="X106" s="158">
        <f t="shared" si="62"/>
        <v>72.517150916784203</v>
      </c>
    </row>
    <row r="107" spans="1:24" ht="60" x14ac:dyDescent="0.25">
      <c r="A107" s="73" t="s">
        <v>22</v>
      </c>
      <c r="B107" s="116"/>
      <c r="C107" s="116"/>
      <c r="D107" s="116"/>
      <c r="E107" s="4">
        <v>851</v>
      </c>
      <c r="F107" s="4" t="s">
        <v>13</v>
      </c>
      <c r="G107" s="4" t="s">
        <v>77</v>
      </c>
      <c r="H107" s="121" t="s">
        <v>79</v>
      </c>
      <c r="I107" s="3" t="s">
        <v>23</v>
      </c>
      <c r="J107" s="21">
        <f t="shared" ref="J107:R107" si="109">J108</f>
        <v>97084</v>
      </c>
      <c r="K107" s="21">
        <f t="shared" si="109"/>
        <v>97084</v>
      </c>
      <c r="L107" s="21">
        <f t="shared" si="109"/>
        <v>0</v>
      </c>
      <c r="M107" s="21">
        <f t="shared" si="109"/>
        <v>0</v>
      </c>
      <c r="N107" s="21">
        <f t="shared" si="109"/>
        <v>0</v>
      </c>
      <c r="O107" s="21">
        <f t="shared" si="109"/>
        <v>0</v>
      </c>
      <c r="P107" s="21">
        <f t="shared" si="109"/>
        <v>0</v>
      </c>
      <c r="Q107" s="21">
        <f t="shared" si="109"/>
        <v>0</v>
      </c>
      <c r="R107" s="21">
        <f t="shared" si="109"/>
        <v>97084</v>
      </c>
      <c r="S107" s="21">
        <f t="shared" si="105"/>
        <v>97084</v>
      </c>
      <c r="T107" s="21">
        <f t="shared" si="105"/>
        <v>0</v>
      </c>
      <c r="U107" s="21">
        <f t="shared" si="105"/>
        <v>0</v>
      </c>
      <c r="V107" s="21">
        <f t="shared" ref="V107:W107" si="110">V108</f>
        <v>97084</v>
      </c>
      <c r="W107" s="21">
        <f t="shared" si="110"/>
        <v>9813.66</v>
      </c>
      <c r="X107" s="158">
        <f t="shared" si="62"/>
        <v>10.108421573070743</v>
      </c>
    </row>
    <row r="108" spans="1:24" ht="60" x14ac:dyDescent="0.25">
      <c r="A108" s="73" t="s">
        <v>9</v>
      </c>
      <c r="B108" s="117"/>
      <c r="C108" s="117"/>
      <c r="D108" s="117"/>
      <c r="E108" s="4">
        <v>851</v>
      </c>
      <c r="F108" s="4" t="s">
        <v>13</v>
      </c>
      <c r="G108" s="4" t="s">
        <v>77</v>
      </c>
      <c r="H108" s="121" t="s">
        <v>79</v>
      </c>
      <c r="I108" s="3" t="s">
        <v>24</v>
      </c>
      <c r="J108" s="21">
        <v>97084</v>
      </c>
      <c r="K108" s="21">
        <f>J108</f>
        <v>97084</v>
      </c>
      <c r="L108" s="21"/>
      <c r="M108" s="21"/>
      <c r="N108" s="21"/>
      <c r="O108" s="21">
        <f>N108</f>
        <v>0</v>
      </c>
      <c r="P108" s="21"/>
      <c r="Q108" s="21"/>
      <c r="R108" s="21">
        <v>97084</v>
      </c>
      <c r="S108" s="21">
        <f t="shared" si="105"/>
        <v>97084</v>
      </c>
      <c r="T108" s="21">
        <f t="shared" si="105"/>
        <v>0</v>
      </c>
      <c r="U108" s="21">
        <f t="shared" si="105"/>
        <v>0</v>
      </c>
      <c r="V108" s="21">
        <v>97084</v>
      </c>
      <c r="W108" s="21">
        <v>9813.66</v>
      </c>
      <c r="X108" s="158">
        <f t="shared" si="62"/>
        <v>10.108421573070743</v>
      </c>
    </row>
    <row r="109" spans="1:24" ht="45" x14ac:dyDescent="0.25">
      <c r="A109" s="73" t="s">
        <v>686</v>
      </c>
      <c r="B109" s="117"/>
      <c r="C109" s="117"/>
      <c r="D109" s="117"/>
      <c r="E109" s="4">
        <v>851</v>
      </c>
      <c r="F109" s="4" t="s">
        <v>13</v>
      </c>
      <c r="G109" s="4" t="s">
        <v>77</v>
      </c>
      <c r="H109" s="121" t="s">
        <v>687</v>
      </c>
      <c r="I109" s="3"/>
      <c r="J109" s="21">
        <f>J110</f>
        <v>0</v>
      </c>
      <c r="K109" s="21">
        <f t="shared" ref="K109:U110" si="111">K110</f>
        <v>0</v>
      </c>
      <c r="L109" s="21">
        <f t="shared" si="111"/>
        <v>0</v>
      </c>
      <c r="M109" s="21">
        <f t="shared" si="111"/>
        <v>0</v>
      </c>
      <c r="N109" s="21">
        <f t="shared" si="111"/>
        <v>315000</v>
      </c>
      <c r="O109" s="21">
        <f t="shared" si="111"/>
        <v>0</v>
      </c>
      <c r="P109" s="21">
        <f t="shared" si="111"/>
        <v>315000</v>
      </c>
      <c r="Q109" s="21">
        <f t="shared" si="111"/>
        <v>0</v>
      </c>
      <c r="R109" s="21">
        <f>R110</f>
        <v>315000</v>
      </c>
      <c r="S109" s="21">
        <f t="shared" si="111"/>
        <v>0</v>
      </c>
      <c r="T109" s="21">
        <f t="shared" si="111"/>
        <v>315000</v>
      </c>
      <c r="U109" s="21">
        <f t="shared" si="111"/>
        <v>0</v>
      </c>
      <c r="V109" s="21">
        <f>V110</f>
        <v>315000</v>
      </c>
      <c r="W109" s="21">
        <f>W110</f>
        <v>0</v>
      </c>
      <c r="X109" s="158">
        <f t="shared" si="62"/>
        <v>0</v>
      </c>
    </row>
    <row r="110" spans="1:24" ht="60" x14ac:dyDescent="0.25">
      <c r="A110" s="73" t="s">
        <v>22</v>
      </c>
      <c r="B110" s="117"/>
      <c r="C110" s="117"/>
      <c r="D110" s="117"/>
      <c r="E110" s="4">
        <v>851</v>
      </c>
      <c r="F110" s="4" t="s">
        <v>13</v>
      </c>
      <c r="G110" s="4" t="s">
        <v>77</v>
      </c>
      <c r="H110" s="121" t="s">
        <v>687</v>
      </c>
      <c r="I110" s="3" t="s">
        <v>23</v>
      </c>
      <c r="J110" s="21">
        <f>J111</f>
        <v>0</v>
      </c>
      <c r="K110" s="21">
        <f t="shared" si="111"/>
        <v>0</v>
      </c>
      <c r="L110" s="21">
        <f t="shared" si="111"/>
        <v>0</v>
      </c>
      <c r="M110" s="21">
        <f t="shared" si="111"/>
        <v>0</v>
      </c>
      <c r="N110" s="21">
        <f t="shared" si="111"/>
        <v>315000</v>
      </c>
      <c r="O110" s="21">
        <f t="shared" si="111"/>
        <v>0</v>
      </c>
      <c r="P110" s="21">
        <f t="shared" si="111"/>
        <v>315000</v>
      </c>
      <c r="Q110" s="21">
        <f t="shared" si="111"/>
        <v>0</v>
      </c>
      <c r="R110" s="21">
        <f>R111</f>
        <v>315000</v>
      </c>
      <c r="S110" s="21">
        <f t="shared" si="111"/>
        <v>0</v>
      </c>
      <c r="T110" s="21">
        <f t="shared" si="111"/>
        <v>315000</v>
      </c>
      <c r="U110" s="21">
        <f t="shared" si="111"/>
        <v>0</v>
      </c>
      <c r="V110" s="21">
        <f>V111</f>
        <v>315000</v>
      </c>
      <c r="W110" s="21">
        <f>W111</f>
        <v>0</v>
      </c>
      <c r="X110" s="158">
        <f t="shared" si="62"/>
        <v>0</v>
      </c>
    </row>
    <row r="111" spans="1:24" ht="60" x14ac:dyDescent="0.25">
      <c r="A111" s="73" t="s">
        <v>9</v>
      </c>
      <c r="B111" s="117"/>
      <c r="C111" s="117"/>
      <c r="D111" s="117"/>
      <c r="E111" s="4">
        <v>851</v>
      </c>
      <c r="F111" s="4" t="s">
        <v>13</v>
      </c>
      <c r="G111" s="4" t="s">
        <v>77</v>
      </c>
      <c r="H111" s="121" t="s">
        <v>687</v>
      </c>
      <c r="I111" s="3" t="s">
        <v>24</v>
      </c>
      <c r="J111" s="21"/>
      <c r="K111" s="21"/>
      <c r="L111" s="21"/>
      <c r="M111" s="21"/>
      <c r="N111" s="21">
        <v>315000</v>
      </c>
      <c r="O111" s="21"/>
      <c r="P111" s="21">
        <f>N111</f>
        <v>315000</v>
      </c>
      <c r="Q111" s="21"/>
      <c r="R111" s="21">
        <v>315000</v>
      </c>
      <c r="S111" s="21">
        <f>K111+O111</f>
        <v>0</v>
      </c>
      <c r="T111" s="21">
        <f>L111+P111</f>
        <v>315000</v>
      </c>
      <c r="U111" s="21">
        <f>M111+Q111</f>
        <v>0</v>
      </c>
      <c r="V111" s="21">
        <v>315000</v>
      </c>
      <c r="W111" s="21"/>
      <c r="X111" s="158">
        <f t="shared" si="62"/>
        <v>0</v>
      </c>
    </row>
    <row r="112" spans="1:24" ht="240" x14ac:dyDescent="0.25">
      <c r="A112" s="73" t="s">
        <v>683</v>
      </c>
      <c r="B112" s="117"/>
      <c r="C112" s="117"/>
      <c r="D112" s="117"/>
      <c r="E112" s="4" t="s">
        <v>378</v>
      </c>
      <c r="F112" s="4" t="s">
        <v>13</v>
      </c>
      <c r="G112" s="4" t="s">
        <v>77</v>
      </c>
      <c r="H112" s="121" t="s">
        <v>684</v>
      </c>
      <c r="I112" s="3"/>
      <c r="J112" s="21">
        <f>J113</f>
        <v>0</v>
      </c>
      <c r="K112" s="21">
        <f t="shared" ref="K112:U113" si="112">K113</f>
        <v>0</v>
      </c>
      <c r="L112" s="21">
        <f t="shared" si="112"/>
        <v>0</v>
      </c>
      <c r="M112" s="21">
        <f t="shared" si="112"/>
        <v>0</v>
      </c>
      <c r="N112" s="21">
        <f t="shared" si="112"/>
        <v>600000</v>
      </c>
      <c r="O112" s="21">
        <f t="shared" si="112"/>
        <v>0</v>
      </c>
      <c r="P112" s="21">
        <f t="shared" si="112"/>
        <v>600000</v>
      </c>
      <c r="Q112" s="21">
        <f t="shared" si="112"/>
        <v>0</v>
      </c>
      <c r="R112" s="21">
        <f>R113</f>
        <v>600000</v>
      </c>
      <c r="S112" s="21">
        <f t="shared" si="112"/>
        <v>0</v>
      </c>
      <c r="T112" s="21">
        <f t="shared" si="112"/>
        <v>600000</v>
      </c>
      <c r="U112" s="21">
        <f t="shared" si="112"/>
        <v>0</v>
      </c>
      <c r="V112" s="21">
        <f>V113</f>
        <v>600000</v>
      </c>
      <c r="W112" s="21">
        <f>W113</f>
        <v>0</v>
      </c>
      <c r="X112" s="158">
        <f t="shared" si="62"/>
        <v>0</v>
      </c>
    </row>
    <row r="113" spans="1:24" ht="30" x14ac:dyDescent="0.25">
      <c r="A113" s="73" t="s">
        <v>41</v>
      </c>
      <c r="B113" s="117"/>
      <c r="C113" s="117"/>
      <c r="D113" s="117"/>
      <c r="E113" s="4" t="s">
        <v>378</v>
      </c>
      <c r="F113" s="4" t="s">
        <v>13</v>
      </c>
      <c r="G113" s="4" t="s">
        <v>77</v>
      </c>
      <c r="H113" s="121" t="s">
        <v>684</v>
      </c>
      <c r="I113" s="3" t="s">
        <v>42</v>
      </c>
      <c r="J113" s="21">
        <f>J114</f>
        <v>0</v>
      </c>
      <c r="K113" s="21">
        <f t="shared" si="112"/>
        <v>0</v>
      </c>
      <c r="L113" s="21">
        <f t="shared" si="112"/>
        <v>0</v>
      </c>
      <c r="M113" s="21">
        <f t="shared" si="112"/>
        <v>0</v>
      </c>
      <c r="N113" s="21">
        <f t="shared" si="112"/>
        <v>600000</v>
      </c>
      <c r="O113" s="21">
        <f t="shared" si="112"/>
        <v>0</v>
      </c>
      <c r="P113" s="21">
        <f t="shared" si="112"/>
        <v>600000</v>
      </c>
      <c r="Q113" s="21">
        <f t="shared" si="112"/>
        <v>0</v>
      </c>
      <c r="R113" s="21">
        <f>R114</f>
        <v>600000</v>
      </c>
      <c r="S113" s="21">
        <f t="shared" si="112"/>
        <v>0</v>
      </c>
      <c r="T113" s="21">
        <f t="shared" si="112"/>
        <v>600000</v>
      </c>
      <c r="U113" s="21">
        <f t="shared" si="112"/>
        <v>0</v>
      </c>
      <c r="V113" s="21">
        <f>V114</f>
        <v>600000</v>
      </c>
      <c r="W113" s="21">
        <f>W114</f>
        <v>0</v>
      </c>
      <c r="X113" s="158">
        <f t="shared" si="62"/>
        <v>0</v>
      </c>
    </row>
    <row r="114" spans="1:24" ht="30" x14ac:dyDescent="0.25">
      <c r="A114" s="73" t="s">
        <v>74</v>
      </c>
      <c r="B114" s="117"/>
      <c r="C114" s="117"/>
      <c r="D114" s="117"/>
      <c r="E114" s="4" t="s">
        <v>378</v>
      </c>
      <c r="F114" s="4" t="s">
        <v>13</v>
      </c>
      <c r="G114" s="4" t="s">
        <v>77</v>
      </c>
      <c r="H114" s="121" t="s">
        <v>684</v>
      </c>
      <c r="I114" s="3" t="s">
        <v>75</v>
      </c>
      <c r="J114" s="21"/>
      <c r="K114" s="21"/>
      <c r="L114" s="21"/>
      <c r="M114" s="21"/>
      <c r="N114" s="21">
        <v>600000</v>
      </c>
      <c r="O114" s="21"/>
      <c r="P114" s="21">
        <f>N114</f>
        <v>600000</v>
      </c>
      <c r="Q114" s="21"/>
      <c r="R114" s="21">
        <v>600000</v>
      </c>
      <c r="S114" s="21">
        <f>K114+O114</f>
        <v>0</v>
      </c>
      <c r="T114" s="21">
        <f>L114+P114</f>
        <v>600000</v>
      </c>
      <c r="U114" s="21">
        <f>M114+Q114</f>
        <v>0</v>
      </c>
      <c r="V114" s="21">
        <v>600000</v>
      </c>
      <c r="W114" s="21"/>
      <c r="X114" s="158">
        <f t="shared" si="62"/>
        <v>0</v>
      </c>
    </row>
    <row r="115" spans="1:24" s="31" customFormat="1" ht="28.5" x14ac:dyDescent="0.25">
      <c r="A115" s="88" t="s">
        <v>80</v>
      </c>
      <c r="B115" s="32"/>
      <c r="C115" s="32"/>
      <c r="D115" s="35"/>
      <c r="E115" s="123">
        <v>851</v>
      </c>
      <c r="F115" s="28" t="s">
        <v>35</v>
      </c>
      <c r="G115" s="28"/>
      <c r="H115" s="121" t="s">
        <v>58</v>
      </c>
      <c r="I115" s="17"/>
      <c r="J115" s="26" t="e">
        <f t="shared" ref="J115:R115" si="113">J116+J126+J145+J152</f>
        <v>#REF!</v>
      </c>
      <c r="K115" s="26" t="e">
        <f t="shared" si="113"/>
        <v>#REF!</v>
      </c>
      <c r="L115" s="26" t="e">
        <f t="shared" si="113"/>
        <v>#REF!</v>
      </c>
      <c r="M115" s="26" t="e">
        <f t="shared" si="113"/>
        <v>#REF!</v>
      </c>
      <c r="N115" s="26" t="e">
        <f t="shared" si="113"/>
        <v>#REF!</v>
      </c>
      <c r="O115" s="26" t="e">
        <f t="shared" si="113"/>
        <v>#REF!</v>
      </c>
      <c r="P115" s="26" t="e">
        <f t="shared" si="113"/>
        <v>#REF!</v>
      </c>
      <c r="Q115" s="26" t="e">
        <f t="shared" si="113"/>
        <v>#REF!</v>
      </c>
      <c r="R115" s="26">
        <f t="shared" si="113"/>
        <v>29550252.27</v>
      </c>
      <c r="S115" s="26">
        <f t="shared" ref="S115:U115" si="114">S116+S126+S145+S152</f>
        <v>25570115.239999998</v>
      </c>
      <c r="T115" s="26">
        <f t="shared" si="114"/>
        <v>3980137.03</v>
      </c>
      <c r="U115" s="26">
        <f t="shared" si="114"/>
        <v>0</v>
      </c>
      <c r="V115" s="26">
        <f>V116+V126+V145+V152</f>
        <v>29550252.27</v>
      </c>
      <c r="W115" s="26">
        <f>W116+W126+W145+W152</f>
        <v>15567710.209999999</v>
      </c>
      <c r="X115" s="158">
        <f t="shared" si="62"/>
        <v>52.682156713107474</v>
      </c>
    </row>
    <row r="116" spans="1:24" s="23" customFormat="1" ht="28.5" x14ac:dyDescent="0.25">
      <c r="A116" s="88" t="s">
        <v>81</v>
      </c>
      <c r="B116" s="51"/>
      <c r="C116" s="51"/>
      <c r="D116" s="27"/>
      <c r="E116" s="4">
        <v>851</v>
      </c>
      <c r="F116" s="24" t="s">
        <v>35</v>
      </c>
      <c r="G116" s="24" t="s">
        <v>11</v>
      </c>
      <c r="H116" s="121" t="s">
        <v>58</v>
      </c>
      <c r="I116" s="19"/>
      <c r="J116" s="22">
        <f>J117+J120+J123</f>
        <v>133749</v>
      </c>
      <c r="K116" s="22">
        <f t="shared" ref="K116:U116" si="115">K117+K120+K123</f>
        <v>0</v>
      </c>
      <c r="L116" s="22">
        <f t="shared" si="115"/>
        <v>133749</v>
      </c>
      <c r="M116" s="22">
        <f t="shared" si="115"/>
        <v>0</v>
      </c>
      <c r="N116" s="22">
        <f t="shared" si="115"/>
        <v>287582</v>
      </c>
      <c r="O116" s="22">
        <f t="shared" si="115"/>
        <v>0</v>
      </c>
      <c r="P116" s="22">
        <f t="shared" si="115"/>
        <v>287582</v>
      </c>
      <c r="Q116" s="22">
        <f t="shared" si="115"/>
        <v>0</v>
      </c>
      <c r="R116" s="22">
        <f>R117+R120+R123</f>
        <v>421331</v>
      </c>
      <c r="S116" s="22">
        <f t="shared" si="115"/>
        <v>0</v>
      </c>
      <c r="T116" s="22">
        <f t="shared" si="115"/>
        <v>421331</v>
      </c>
      <c r="U116" s="22">
        <f t="shared" si="115"/>
        <v>0</v>
      </c>
      <c r="V116" s="22">
        <f>V117+V120+V123</f>
        <v>421331</v>
      </c>
      <c r="W116" s="22">
        <f>W117+W120+W123</f>
        <v>365039.31</v>
      </c>
      <c r="X116" s="158">
        <f t="shared" si="62"/>
        <v>86.639556548177083</v>
      </c>
    </row>
    <row r="117" spans="1:24" s="23" customFormat="1" ht="30" x14ac:dyDescent="0.25">
      <c r="A117" s="89" t="s">
        <v>697</v>
      </c>
      <c r="B117" s="51"/>
      <c r="C117" s="51"/>
      <c r="D117" s="27"/>
      <c r="E117" s="4">
        <v>851</v>
      </c>
      <c r="F117" s="4" t="s">
        <v>35</v>
      </c>
      <c r="G117" s="4" t="s">
        <v>11</v>
      </c>
      <c r="H117" s="121" t="s">
        <v>698</v>
      </c>
      <c r="I117" s="3"/>
      <c r="J117" s="22"/>
      <c r="K117" s="22"/>
      <c r="L117" s="22"/>
      <c r="M117" s="22"/>
      <c r="N117" s="21">
        <f t="shared" ref="N117:R118" si="116">N118</f>
        <v>287582</v>
      </c>
      <c r="O117" s="21">
        <f t="shared" si="116"/>
        <v>0</v>
      </c>
      <c r="P117" s="21">
        <f t="shared" si="116"/>
        <v>287582</v>
      </c>
      <c r="Q117" s="21">
        <f t="shared" si="116"/>
        <v>0</v>
      </c>
      <c r="R117" s="21">
        <f t="shared" si="116"/>
        <v>287582</v>
      </c>
      <c r="S117" s="21">
        <f t="shared" ref="S117:W117" si="117">S118</f>
        <v>0</v>
      </c>
      <c r="T117" s="21">
        <f t="shared" si="117"/>
        <v>287582</v>
      </c>
      <c r="U117" s="21">
        <f t="shared" si="117"/>
        <v>0</v>
      </c>
      <c r="V117" s="21">
        <f t="shared" si="117"/>
        <v>287582</v>
      </c>
      <c r="W117" s="21">
        <f t="shared" si="117"/>
        <v>287582</v>
      </c>
      <c r="X117" s="158">
        <f t="shared" si="62"/>
        <v>100</v>
      </c>
    </row>
    <row r="118" spans="1:24" s="23" customFormat="1" ht="60" x14ac:dyDescent="0.25">
      <c r="A118" s="73" t="s">
        <v>22</v>
      </c>
      <c r="B118" s="51"/>
      <c r="C118" s="51"/>
      <c r="D118" s="27"/>
      <c r="E118" s="4">
        <v>851</v>
      </c>
      <c r="F118" s="4" t="s">
        <v>35</v>
      </c>
      <c r="G118" s="4" t="s">
        <v>11</v>
      </c>
      <c r="H118" s="121" t="s">
        <v>698</v>
      </c>
      <c r="I118" s="3" t="s">
        <v>23</v>
      </c>
      <c r="J118" s="22"/>
      <c r="K118" s="22"/>
      <c r="L118" s="22"/>
      <c r="M118" s="22"/>
      <c r="N118" s="21">
        <f t="shared" si="116"/>
        <v>287582</v>
      </c>
      <c r="O118" s="21">
        <f t="shared" si="116"/>
        <v>0</v>
      </c>
      <c r="P118" s="21">
        <f t="shared" si="116"/>
        <v>287582</v>
      </c>
      <c r="Q118" s="21">
        <f t="shared" si="116"/>
        <v>0</v>
      </c>
      <c r="R118" s="21">
        <f t="shared" si="116"/>
        <v>287582</v>
      </c>
      <c r="S118" s="21">
        <f t="shared" ref="S118:W118" si="118">S119</f>
        <v>0</v>
      </c>
      <c r="T118" s="21">
        <f t="shared" si="118"/>
        <v>287582</v>
      </c>
      <c r="U118" s="21">
        <f t="shared" si="118"/>
        <v>0</v>
      </c>
      <c r="V118" s="21">
        <f t="shared" si="118"/>
        <v>287582</v>
      </c>
      <c r="W118" s="21">
        <f t="shared" si="118"/>
        <v>287582</v>
      </c>
      <c r="X118" s="158">
        <f t="shared" si="62"/>
        <v>100</v>
      </c>
    </row>
    <row r="119" spans="1:24" s="23" customFormat="1" ht="60" x14ac:dyDescent="0.25">
      <c r="A119" s="73" t="s">
        <v>9</v>
      </c>
      <c r="B119" s="51"/>
      <c r="C119" s="51"/>
      <c r="D119" s="27"/>
      <c r="E119" s="4">
        <v>851</v>
      </c>
      <c r="F119" s="4" t="s">
        <v>35</v>
      </c>
      <c r="G119" s="4" t="s">
        <v>11</v>
      </c>
      <c r="H119" s="121" t="s">
        <v>698</v>
      </c>
      <c r="I119" s="3" t="s">
        <v>24</v>
      </c>
      <c r="J119" s="22"/>
      <c r="K119" s="22"/>
      <c r="L119" s="22"/>
      <c r="M119" s="22"/>
      <c r="N119" s="112">
        <f>286946+636</f>
        <v>287582</v>
      </c>
      <c r="O119" s="21"/>
      <c r="P119" s="21">
        <f>N119</f>
        <v>287582</v>
      </c>
      <c r="Q119" s="21"/>
      <c r="R119" s="21">
        <v>287582</v>
      </c>
      <c r="S119" s="21">
        <f t="shared" ref="S119:U125" si="119">K119+O119</f>
        <v>0</v>
      </c>
      <c r="T119" s="21">
        <f t="shared" si="119"/>
        <v>287582</v>
      </c>
      <c r="U119" s="21">
        <f t="shared" si="119"/>
        <v>0</v>
      </c>
      <c r="V119" s="21">
        <v>287582</v>
      </c>
      <c r="W119" s="21">
        <v>287582</v>
      </c>
      <c r="X119" s="158">
        <f t="shared" si="62"/>
        <v>100</v>
      </c>
    </row>
    <row r="120" spans="1:24" s="23" customFormat="1" ht="105" x14ac:dyDescent="0.25">
      <c r="A120" s="73" t="s">
        <v>82</v>
      </c>
      <c r="B120" s="117"/>
      <c r="C120" s="117"/>
      <c r="D120" s="25"/>
      <c r="E120" s="4">
        <v>851</v>
      </c>
      <c r="F120" s="4" t="s">
        <v>35</v>
      </c>
      <c r="G120" s="4" t="s">
        <v>11</v>
      </c>
      <c r="H120" s="121" t="s">
        <v>83</v>
      </c>
      <c r="I120" s="3"/>
      <c r="J120" s="21">
        <f t="shared" ref="J120:R124" si="120">J121</f>
        <v>74916</v>
      </c>
      <c r="K120" s="21">
        <f t="shared" si="120"/>
        <v>0</v>
      </c>
      <c r="L120" s="21">
        <f t="shared" si="120"/>
        <v>74916</v>
      </c>
      <c r="M120" s="21">
        <f t="shared" si="120"/>
        <v>0</v>
      </c>
      <c r="N120" s="21">
        <f t="shared" si="120"/>
        <v>0</v>
      </c>
      <c r="O120" s="21">
        <f t="shared" si="120"/>
        <v>0</v>
      </c>
      <c r="P120" s="21">
        <f t="shared" si="120"/>
        <v>0</v>
      </c>
      <c r="Q120" s="21">
        <f t="shared" si="120"/>
        <v>0</v>
      </c>
      <c r="R120" s="21">
        <f t="shared" si="120"/>
        <v>74916</v>
      </c>
      <c r="S120" s="21">
        <f t="shared" si="119"/>
        <v>0</v>
      </c>
      <c r="T120" s="21">
        <f t="shared" si="119"/>
        <v>74916</v>
      </c>
      <c r="U120" s="21">
        <f t="shared" si="119"/>
        <v>0</v>
      </c>
      <c r="V120" s="21">
        <f t="shared" ref="V120:W124" si="121">V121</f>
        <v>74916</v>
      </c>
      <c r="W120" s="21">
        <f t="shared" si="121"/>
        <v>37735.79</v>
      </c>
      <c r="X120" s="158">
        <f t="shared" si="62"/>
        <v>50.370801964867319</v>
      </c>
    </row>
    <row r="121" spans="1:24" s="23" customFormat="1" ht="60" x14ac:dyDescent="0.25">
      <c r="A121" s="73" t="s">
        <v>22</v>
      </c>
      <c r="B121" s="117"/>
      <c r="C121" s="117"/>
      <c r="D121" s="117"/>
      <c r="E121" s="4">
        <v>851</v>
      </c>
      <c r="F121" s="4" t="s">
        <v>35</v>
      </c>
      <c r="G121" s="4" t="s">
        <v>11</v>
      </c>
      <c r="H121" s="121" t="s">
        <v>83</v>
      </c>
      <c r="I121" s="3" t="s">
        <v>23</v>
      </c>
      <c r="J121" s="21">
        <f t="shared" si="120"/>
        <v>74916</v>
      </c>
      <c r="K121" s="21">
        <f t="shared" si="120"/>
        <v>0</v>
      </c>
      <c r="L121" s="21">
        <f t="shared" si="120"/>
        <v>74916</v>
      </c>
      <c r="M121" s="21">
        <f t="shared" si="120"/>
        <v>0</v>
      </c>
      <c r="N121" s="21">
        <f t="shared" si="120"/>
        <v>0</v>
      </c>
      <c r="O121" s="21">
        <f t="shared" si="120"/>
        <v>0</v>
      </c>
      <c r="P121" s="21">
        <f t="shared" si="120"/>
        <v>0</v>
      </c>
      <c r="Q121" s="21">
        <f t="shared" si="120"/>
        <v>0</v>
      </c>
      <c r="R121" s="21">
        <f t="shared" si="120"/>
        <v>74916</v>
      </c>
      <c r="S121" s="21">
        <f t="shared" si="119"/>
        <v>0</v>
      </c>
      <c r="T121" s="21">
        <f t="shared" si="119"/>
        <v>74916</v>
      </c>
      <c r="U121" s="21">
        <f t="shared" si="119"/>
        <v>0</v>
      </c>
      <c r="V121" s="21">
        <f t="shared" si="121"/>
        <v>74916</v>
      </c>
      <c r="W121" s="21">
        <f t="shared" si="121"/>
        <v>37735.79</v>
      </c>
      <c r="X121" s="158">
        <f t="shared" si="62"/>
        <v>50.370801964867319</v>
      </c>
    </row>
    <row r="122" spans="1:24" s="23" customFormat="1" ht="60" x14ac:dyDescent="0.25">
      <c r="A122" s="73" t="s">
        <v>9</v>
      </c>
      <c r="B122" s="117"/>
      <c r="C122" s="117"/>
      <c r="D122" s="117"/>
      <c r="E122" s="4">
        <v>851</v>
      </c>
      <c r="F122" s="4" t="s">
        <v>35</v>
      </c>
      <c r="G122" s="4" t="s">
        <v>11</v>
      </c>
      <c r="H122" s="121" t="s">
        <v>83</v>
      </c>
      <c r="I122" s="3" t="s">
        <v>24</v>
      </c>
      <c r="J122" s="21">
        <v>74916</v>
      </c>
      <c r="K122" s="21"/>
      <c r="L122" s="21">
        <f>J122</f>
        <v>74916</v>
      </c>
      <c r="M122" s="21"/>
      <c r="N122" s="21"/>
      <c r="O122" s="21"/>
      <c r="P122" s="21">
        <f>N122</f>
        <v>0</v>
      </c>
      <c r="Q122" s="21"/>
      <c r="R122" s="21">
        <v>74916</v>
      </c>
      <c r="S122" s="21">
        <f t="shared" si="119"/>
        <v>0</v>
      </c>
      <c r="T122" s="21">
        <f t="shared" si="119"/>
        <v>74916</v>
      </c>
      <c r="U122" s="21">
        <f t="shared" si="119"/>
        <v>0</v>
      </c>
      <c r="V122" s="21">
        <v>74916</v>
      </c>
      <c r="W122" s="21">
        <v>37735.79</v>
      </c>
      <c r="X122" s="158">
        <f t="shared" si="62"/>
        <v>50.370801964867319</v>
      </c>
    </row>
    <row r="123" spans="1:24" s="23" customFormat="1" ht="240" x14ac:dyDescent="0.25">
      <c r="A123" s="73" t="s">
        <v>84</v>
      </c>
      <c r="B123" s="117"/>
      <c r="C123" s="117"/>
      <c r="D123" s="117"/>
      <c r="E123" s="4">
        <v>851</v>
      </c>
      <c r="F123" s="4" t="s">
        <v>35</v>
      </c>
      <c r="G123" s="4" t="s">
        <v>11</v>
      </c>
      <c r="H123" s="121" t="s">
        <v>85</v>
      </c>
      <c r="I123" s="3"/>
      <c r="J123" s="21">
        <f t="shared" si="120"/>
        <v>58833</v>
      </c>
      <c r="K123" s="21">
        <f t="shared" si="120"/>
        <v>0</v>
      </c>
      <c r="L123" s="21">
        <f t="shared" si="120"/>
        <v>58833</v>
      </c>
      <c r="M123" s="21">
        <f t="shared" si="120"/>
        <v>0</v>
      </c>
      <c r="N123" s="21">
        <f t="shared" si="120"/>
        <v>0</v>
      </c>
      <c r="O123" s="21">
        <f t="shared" si="120"/>
        <v>0</v>
      </c>
      <c r="P123" s="21">
        <f t="shared" si="120"/>
        <v>0</v>
      </c>
      <c r="Q123" s="21">
        <f t="shared" si="120"/>
        <v>0</v>
      </c>
      <c r="R123" s="21">
        <f t="shared" si="120"/>
        <v>58833</v>
      </c>
      <c r="S123" s="21">
        <f t="shared" si="119"/>
        <v>0</v>
      </c>
      <c r="T123" s="21">
        <f t="shared" si="119"/>
        <v>58833</v>
      </c>
      <c r="U123" s="21">
        <f t="shared" si="119"/>
        <v>0</v>
      </c>
      <c r="V123" s="21">
        <f t="shared" si="121"/>
        <v>58833</v>
      </c>
      <c r="W123" s="21">
        <f t="shared" si="121"/>
        <v>39721.519999999997</v>
      </c>
      <c r="X123" s="158">
        <f t="shared" si="62"/>
        <v>67.515713970050811</v>
      </c>
    </row>
    <row r="124" spans="1:24" s="23" customFormat="1" ht="30" x14ac:dyDescent="0.25">
      <c r="A124" s="73" t="s">
        <v>41</v>
      </c>
      <c r="B124" s="117"/>
      <c r="C124" s="117"/>
      <c r="D124" s="117"/>
      <c r="E124" s="4">
        <v>851</v>
      </c>
      <c r="F124" s="4" t="s">
        <v>35</v>
      </c>
      <c r="G124" s="4" t="s">
        <v>11</v>
      </c>
      <c r="H124" s="121" t="s">
        <v>85</v>
      </c>
      <c r="I124" s="3" t="s">
        <v>42</v>
      </c>
      <c r="J124" s="21">
        <f t="shared" si="120"/>
        <v>58833</v>
      </c>
      <c r="K124" s="21">
        <f t="shared" si="120"/>
        <v>0</v>
      </c>
      <c r="L124" s="21">
        <f t="shared" si="120"/>
        <v>58833</v>
      </c>
      <c r="M124" s="21">
        <f t="shared" si="120"/>
        <v>0</v>
      </c>
      <c r="N124" s="21">
        <f t="shared" si="120"/>
        <v>0</v>
      </c>
      <c r="O124" s="21">
        <f t="shared" si="120"/>
        <v>0</v>
      </c>
      <c r="P124" s="21">
        <f t="shared" si="120"/>
        <v>0</v>
      </c>
      <c r="Q124" s="21">
        <f t="shared" si="120"/>
        <v>0</v>
      </c>
      <c r="R124" s="21">
        <f t="shared" si="120"/>
        <v>58833</v>
      </c>
      <c r="S124" s="21">
        <f t="shared" si="119"/>
        <v>0</v>
      </c>
      <c r="T124" s="21">
        <f t="shared" si="119"/>
        <v>58833</v>
      </c>
      <c r="U124" s="21">
        <f t="shared" si="119"/>
        <v>0</v>
      </c>
      <c r="V124" s="21">
        <f t="shared" si="121"/>
        <v>58833</v>
      </c>
      <c r="W124" s="21">
        <f t="shared" si="121"/>
        <v>39721.519999999997</v>
      </c>
      <c r="X124" s="158">
        <f t="shared" si="62"/>
        <v>67.515713970050811</v>
      </c>
    </row>
    <row r="125" spans="1:24" s="23" customFormat="1" ht="30" x14ac:dyDescent="0.25">
      <c r="A125" s="73" t="s">
        <v>74</v>
      </c>
      <c r="B125" s="117"/>
      <c r="C125" s="117"/>
      <c r="D125" s="117"/>
      <c r="E125" s="4">
        <v>851</v>
      </c>
      <c r="F125" s="4" t="s">
        <v>35</v>
      </c>
      <c r="G125" s="4" t="s">
        <v>11</v>
      </c>
      <c r="H125" s="121" t="s">
        <v>85</v>
      </c>
      <c r="I125" s="3" t="s">
        <v>75</v>
      </c>
      <c r="J125" s="21">
        <v>58833</v>
      </c>
      <c r="K125" s="21"/>
      <c r="L125" s="21">
        <f>J125</f>
        <v>58833</v>
      </c>
      <c r="M125" s="21"/>
      <c r="N125" s="21"/>
      <c r="O125" s="21"/>
      <c r="P125" s="21">
        <f>N125</f>
        <v>0</v>
      </c>
      <c r="Q125" s="21"/>
      <c r="R125" s="21">
        <v>58833</v>
      </c>
      <c r="S125" s="21">
        <f t="shared" si="119"/>
        <v>0</v>
      </c>
      <c r="T125" s="21">
        <f t="shared" si="119"/>
        <v>58833</v>
      </c>
      <c r="U125" s="21">
        <f t="shared" si="119"/>
        <v>0</v>
      </c>
      <c r="V125" s="21">
        <v>58833</v>
      </c>
      <c r="W125" s="21">
        <v>39721.519999999997</v>
      </c>
      <c r="X125" s="158">
        <f t="shared" si="62"/>
        <v>67.515713970050811</v>
      </c>
    </row>
    <row r="126" spans="1:24" s="23" customFormat="1" ht="28.5" x14ac:dyDescent="0.25">
      <c r="A126" s="124" t="s">
        <v>86</v>
      </c>
      <c r="B126" s="125"/>
      <c r="C126" s="125"/>
      <c r="D126" s="126"/>
      <c r="E126" s="76">
        <v>851</v>
      </c>
      <c r="F126" s="127" t="s">
        <v>35</v>
      </c>
      <c r="G126" s="127" t="s">
        <v>53</v>
      </c>
      <c r="H126" s="128" t="s">
        <v>58</v>
      </c>
      <c r="I126" s="129"/>
      <c r="J126" s="107" t="e">
        <f>J127+J130+J133+J136+J139+J142+#REF!</f>
        <v>#REF!</v>
      </c>
      <c r="K126" s="107" t="e">
        <f>K127+K130+K133+K136+K139+K142+#REF!</f>
        <v>#REF!</v>
      </c>
      <c r="L126" s="107" t="e">
        <f>L127+L130+L133+L136+L139+L142+#REF!</f>
        <v>#REF!</v>
      </c>
      <c r="M126" s="107" t="e">
        <f>M127+M130+M133+M136+M139+M142+#REF!</f>
        <v>#REF!</v>
      </c>
      <c r="N126" s="107" t="e">
        <f>N127+N130+N133+N136+N139+N142+#REF!</f>
        <v>#REF!</v>
      </c>
      <c r="O126" s="107" t="e">
        <f>O127+O130+O133+O136+O139+O142+#REF!</f>
        <v>#REF!</v>
      </c>
      <c r="P126" s="107" t="e">
        <f>P127+P130+P133+P136+P139+P142+#REF!</f>
        <v>#REF!</v>
      </c>
      <c r="Q126" s="107" t="e">
        <f>Q127+Q130+Q133+Q136+Q139+Q142+#REF!</f>
        <v>#REF!</v>
      </c>
      <c r="R126" s="107">
        <f t="shared" ref="R126" si="122">R127+R130+R133+R136+R139+R142</f>
        <v>8761669</v>
      </c>
      <c r="S126" s="107">
        <f t="shared" ref="S126:W126" si="123">S127+S130+S133+S136+S139+S142</f>
        <v>5417631.5</v>
      </c>
      <c r="T126" s="107">
        <f t="shared" si="123"/>
        <v>3344037.5</v>
      </c>
      <c r="U126" s="107">
        <f t="shared" si="123"/>
        <v>0</v>
      </c>
      <c r="V126" s="107">
        <f t="shared" si="123"/>
        <v>8761669</v>
      </c>
      <c r="W126" s="107">
        <f t="shared" si="123"/>
        <v>2174354.6100000003</v>
      </c>
      <c r="X126" s="158">
        <f t="shared" si="62"/>
        <v>24.81667145837169</v>
      </c>
    </row>
    <row r="127" spans="1:24" ht="75" x14ac:dyDescent="0.25">
      <c r="A127" s="15" t="s">
        <v>91</v>
      </c>
      <c r="B127" s="117"/>
      <c r="C127" s="117"/>
      <c r="D127" s="25"/>
      <c r="E127" s="4">
        <v>851</v>
      </c>
      <c r="F127" s="4" t="s">
        <v>35</v>
      </c>
      <c r="G127" s="4" t="s">
        <v>53</v>
      </c>
      <c r="H127" s="4" t="s">
        <v>92</v>
      </c>
      <c r="I127" s="3"/>
      <c r="J127" s="21">
        <f t="shared" ref="J127:R131" si="124">J128</f>
        <v>0</v>
      </c>
      <c r="K127" s="21">
        <f t="shared" si="124"/>
        <v>0</v>
      </c>
      <c r="L127" s="21">
        <f t="shared" si="124"/>
        <v>0</v>
      </c>
      <c r="M127" s="21">
        <f t="shared" si="124"/>
        <v>0</v>
      </c>
      <c r="N127" s="21">
        <f t="shared" si="124"/>
        <v>2826800</v>
      </c>
      <c r="O127" s="21">
        <f t="shared" si="124"/>
        <v>0</v>
      </c>
      <c r="P127" s="21">
        <f t="shared" si="124"/>
        <v>2826800</v>
      </c>
      <c r="Q127" s="21">
        <f t="shared" si="124"/>
        <v>0</v>
      </c>
      <c r="R127" s="21">
        <f t="shared" si="124"/>
        <v>2826800</v>
      </c>
      <c r="S127" s="21">
        <f t="shared" ref="S127:U132" si="125">K127+O127</f>
        <v>0</v>
      </c>
      <c r="T127" s="21">
        <f t="shared" si="125"/>
        <v>2826800</v>
      </c>
      <c r="U127" s="21">
        <f t="shared" si="125"/>
        <v>0</v>
      </c>
      <c r="V127" s="21">
        <f t="shared" ref="V127:W131" si="126">V128</f>
        <v>2826800</v>
      </c>
      <c r="W127" s="21">
        <f t="shared" si="126"/>
        <v>1964150</v>
      </c>
      <c r="X127" s="158">
        <f t="shared" si="62"/>
        <v>69.483161171642848</v>
      </c>
    </row>
    <row r="128" spans="1:24" ht="60" x14ac:dyDescent="0.25">
      <c r="A128" s="117" t="s">
        <v>87</v>
      </c>
      <c r="B128" s="117"/>
      <c r="C128" s="117"/>
      <c r="D128" s="25"/>
      <c r="E128" s="4">
        <v>851</v>
      </c>
      <c r="F128" s="4" t="s">
        <v>35</v>
      </c>
      <c r="G128" s="4" t="s">
        <v>53</v>
      </c>
      <c r="H128" s="4" t="s">
        <v>92</v>
      </c>
      <c r="I128" s="3" t="s">
        <v>88</v>
      </c>
      <c r="J128" s="21">
        <f t="shared" si="124"/>
        <v>0</v>
      </c>
      <c r="K128" s="21">
        <f t="shared" si="124"/>
        <v>0</v>
      </c>
      <c r="L128" s="21">
        <f t="shared" si="124"/>
        <v>0</v>
      </c>
      <c r="M128" s="21">
        <f t="shared" si="124"/>
        <v>0</v>
      </c>
      <c r="N128" s="21">
        <f t="shared" si="124"/>
        <v>2826800</v>
      </c>
      <c r="O128" s="21">
        <f t="shared" si="124"/>
        <v>0</v>
      </c>
      <c r="P128" s="21">
        <f t="shared" si="124"/>
        <v>2826800</v>
      </c>
      <c r="Q128" s="21">
        <f t="shared" si="124"/>
        <v>0</v>
      </c>
      <c r="R128" s="21">
        <f t="shared" si="124"/>
        <v>2826800</v>
      </c>
      <c r="S128" s="21">
        <f t="shared" si="125"/>
        <v>0</v>
      </c>
      <c r="T128" s="21">
        <f t="shared" si="125"/>
        <v>2826800</v>
      </c>
      <c r="U128" s="21">
        <f t="shared" si="125"/>
        <v>0</v>
      </c>
      <c r="V128" s="21">
        <f t="shared" si="126"/>
        <v>2826800</v>
      </c>
      <c r="W128" s="21">
        <f t="shared" si="126"/>
        <v>1964150</v>
      </c>
      <c r="X128" s="158">
        <f t="shared" si="62"/>
        <v>69.483161171642848</v>
      </c>
    </row>
    <row r="129" spans="1:24" x14ac:dyDescent="0.25">
      <c r="A129" s="117" t="s">
        <v>89</v>
      </c>
      <c r="B129" s="117"/>
      <c r="C129" s="117"/>
      <c r="D129" s="25"/>
      <c r="E129" s="4">
        <v>851</v>
      </c>
      <c r="F129" s="4" t="s">
        <v>35</v>
      </c>
      <c r="G129" s="4" t="s">
        <v>53</v>
      </c>
      <c r="H129" s="4" t="s">
        <v>92</v>
      </c>
      <c r="I129" s="3" t="s">
        <v>90</v>
      </c>
      <c r="J129" s="21"/>
      <c r="K129" s="21"/>
      <c r="L129" s="21">
        <f>J129</f>
        <v>0</v>
      </c>
      <c r="M129" s="21"/>
      <c r="N129" s="21">
        <v>2826800</v>
      </c>
      <c r="O129" s="21"/>
      <c r="P129" s="21">
        <f>N129</f>
        <v>2826800</v>
      </c>
      <c r="Q129" s="21"/>
      <c r="R129" s="21">
        <v>2826800</v>
      </c>
      <c r="S129" s="21">
        <f t="shared" si="125"/>
        <v>0</v>
      </c>
      <c r="T129" s="21">
        <f t="shared" si="125"/>
        <v>2826800</v>
      </c>
      <c r="U129" s="21">
        <f t="shared" si="125"/>
        <v>0</v>
      </c>
      <c r="V129" s="21">
        <v>2826800</v>
      </c>
      <c r="W129" s="21">
        <v>1964150</v>
      </c>
      <c r="X129" s="158">
        <f t="shared" si="62"/>
        <v>69.483161171642848</v>
      </c>
    </row>
    <row r="130" spans="1:24" ht="30" x14ac:dyDescent="0.25">
      <c r="A130" s="9" t="s">
        <v>332</v>
      </c>
      <c r="B130" s="117"/>
      <c r="C130" s="117"/>
      <c r="D130" s="25"/>
      <c r="E130" s="4">
        <v>851</v>
      </c>
      <c r="F130" s="4" t="s">
        <v>35</v>
      </c>
      <c r="G130" s="4" t="s">
        <v>53</v>
      </c>
      <c r="H130" s="4" t="s">
        <v>333</v>
      </c>
      <c r="I130" s="3"/>
      <c r="J130" s="21">
        <f t="shared" si="124"/>
        <v>0</v>
      </c>
      <c r="K130" s="21">
        <f t="shared" si="124"/>
        <v>0</v>
      </c>
      <c r="L130" s="21">
        <f t="shared" si="124"/>
        <v>0</v>
      </c>
      <c r="M130" s="21">
        <f t="shared" si="124"/>
        <v>0</v>
      </c>
      <c r="N130" s="21">
        <f t="shared" si="124"/>
        <v>73662</v>
      </c>
      <c r="O130" s="21">
        <f t="shared" si="124"/>
        <v>0</v>
      </c>
      <c r="P130" s="21">
        <f t="shared" si="124"/>
        <v>73662</v>
      </c>
      <c r="Q130" s="21">
        <f t="shared" si="124"/>
        <v>0</v>
      </c>
      <c r="R130" s="21">
        <f t="shared" si="124"/>
        <v>73662</v>
      </c>
      <c r="S130" s="21">
        <f t="shared" si="125"/>
        <v>0</v>
      </c>
      <c r="T130" s="21">
        <f t="shared" si="125"/>
        <v>73662</v>
      </c>
      <c r="U130" s="21">
        <f t="shared" si="125"/>
        <v>0</v>
      </c>
      <c r="V130" s="21">
        <f t="shared" si="126"/>
        <v>73662</v>
      </c>
      <c r="W130" s="21">
        <f t="shared" si="126"/>
        <v>51767.61</v>
      </c>
      <c r="X130" s="158">
        <f t="shared" si="62"/>
        <v>70.277225706605847</v>
      </c>
    </row>
    <row r="131" spans="1:24" ht="60" x14ac:dyDescent="0.25">
      <c r="A131" s="117" t="s">
        <v>22</v>
      </c>
      <c r="B131" s="117"/>
      <c r="C131" s="117"/>
      <c r="D131" s="25"/>
      <c r="E131" s="4">
        <v>851</v>
      </c>
      <c r="F131" s="4" t="s">
        <v>35</v>
      </c>
      <c r="G131" s="4" t="s">
        <v>53</v>
      </c>
      <c r="H131" s="4" t="s">
        <v>333</v>
      </c>
      <c r="I131" s="3" t="s">
        <v>23</v>
      </c>
      <c r="J131" s="21">
        <f t="shared" si="124"/>
        <v>0</v>
      </c>
      <c r="K131" s="21">
        <f t="shared" si="124"/>
        <v>0</v>
      </c>
      <c r="L131" s="21">
        <f t="shared" si="124"/>
        <v>0</v>
      </c>
      <c r="M131" s="21">
        <f t="shared" si="124"/>
        <v>0</v>
      </c>
      <c r="N131" s="21">
        <f t="shared" si="124"/>
        <v>73662</v>
      </c>
      <c r="O131" s="21">
        <f t="shared" si="124"/>
        <v>0</v>
      </c>
      <c r="P131" s="21">
        <f t="shared" si="124"/>
        <v>73662</v>
      </c>
      <c r="Q131" s="21">
        <f t="shared" si="124"/>
        <v>0</v>
      </c>
      <c r="R131" s="21">
        <f t="shared" si="124"/>
        <v>73662</v>
      </c>
      <c r="S131" s="21">
        <f t="shared" si="125"/>
        <v>0</v>
      </c>
      <c r="T131" s="21">
        <f t="shared" si="125"/>
        <v>73662</v>
      </c>
      <c r="U131" s="21">
        <f t="shared" si="125"/>
        <v>0</v>
      </c>
      <c r="V131" s="21">
        <f t="shared" si="126"/>
        <v>73662</v>
      </c>
      <c r="W131" s="21">
        <f t="shared" si="126"/>
        <v>51767.61</v>
      </c>
      <c r="X131" s="158">
        <f t="shared" ref="X131:X185" si="127">W131/V131*100</f>
        <v>70.277225706605847</v>
      </c>
    </row>
    <row r="132" spans="1:24" ht="60" x14ac:dyDescent="0.25">
      <c r="A132" s="117" t="s">
        <v>9</v>
      </c>
      <c r="B132" s="117"/>
      <c r="C132" s="117"/>
      <c r="D132" s="25"/>
      <c r="E132" s="4">
        <v>851</v>
      </c>
      <c r="F132" s="4" t="s">
        <v>35</v>
      </c>
      <c r="G132" s="4" t="s">
        <v>53</v>
      </c>
      <c r="H132" s="4" t="s">
        <v>333</v>
      </c>
      <c r="I132" s="3" t="s">
        <v>24</v>
      </c>
      <c r="J132" s="21"/>
      <c r="K132" s="21"/>
      <c r="L132" s="21">
        <f>J132</f>
        <v>0</v>
      </c>
      <c r="M132" s="21"/>
      <c r="N132" s="21">
        <f>70100+3562</f>
        <v>73662</v>
      </c>
      <c r="O132" s="21"/>
      <c r="P132" s="21">
        <f>N132</f>
        <v>73662</v>
      </c>
      <c r="Q132" s="21"/>
      <c r="R132" s="21">
        <v>73662</v>
      </c>
      <c r="S132" s="21">
        <f t="shared" si="125"/>
        <v>0</v>
      </c>
      <c r="T132" s="21">
        <f t="shared" si="125"/>
        <v>73662</v>
      </c>
      <c r="U132" s="21">
        <f t="shared" si="125"/>
        <v>0</v>
      </c>
      <c r="V132" s="21">
        <v>73662</v>
      </c>
      <c r="W132" s="21">
        <v>51767.61</v>
      </c>
      <c r="X132" s="158">
        <f t="shared" si="127"/>
        <v>70.277225706605847</v>
      </c>
    </row>
    <row r="133" spans="1:24" ht="30" x14ac:dyDescent="0.25">
      <c r="A133" s="117" t="s">
        <v>689</v>
      </c>
      <c r="B133" s="117"/>
      <c r="C133" s="117"/>
      <c r="D133" s="25"/>
      <c r="E133" s="4" t="s">
        <v>378</v>
      </c>
      <c r="F133" s="4" t="s">
        <v>35</v>
      </c>
      <c r="G133" s="4" t="s">
        <v>53</v>
      </c>
      <c r="H133" s="4" t="s">
        <v>690</v>
      </c>
      <c r="I133" s="3"/>
      <c r="J133" s="21">
        <f>J134</f>
        <v>0</v>
      </c>
      <c r="K133" s="21">
        <f t="shared" ref="K133:Q134" si="128">K134</f>
        <v>0</v>
      </c>
      <c r="L133" s="21">
        <f t="shared" si="128"/>
        <v>0</v>
      </c>
      <c r="M133" s="21">
        <f t="shared" si="128"/>
        <v>0</v>
      </c>
      <c r="N133" s="21">
        <f t="shared" si="128"/>
        <v>157837</v>
      </c>
      <c r="O133" s="21">
        <f t="shared" si="128"/>
        <v>0</v>
      </c>
      <c r="P133" s="21">
        <f t="shared" si="128"/>
        <v>157837</v>
      </c>
      <c r="Q133" s="21">
        <f t="shared" si="128"/>
        <v>0</v>
      </c>
      <c r="R133" s="21">
        <f>R134</f>
        <v>157837</v>
      </c>
      <c r="S133" s="21">
        <f t="shared" ref="S133:U134" si="129">S134</f>
        <v>0</v>
      </c>
      <c r="T133" s="21">
        <f t="shared" si="129"/>
        <v>157837</v>
      </c>
      <c r="U133" s="21">
        <f t="shared" si="129"/>
        <v>0</v>
      </c>
      <c r="V133" s="21">
        <f>V134</f>
        <v>157837</v>
      </c>
      <c r="W133" s="21">
        <f>W134</f>
        <v>157837</v>
      </c>
      <c r="X133" s="158">
        <f t="shared" si="127"/>
        <v>100</v>
      </c>
    </row>
    <row r="134" spans="1:24" ht="60" x14ac:dyDescent="0.25">
      <c r="A134" s="117" t="s">
        <v>22</v>
      </c>
      <c r="B134" s="117"/>
      <c r="C134" s="117"/>
      <c r="D134" s="25"/>
      <c r="E134" s="4" t="s">
        <v>378</v>
      </c>
      <c r="F134" s="4" t="s">
        <v>35</v>
      </c>
      <c r="G134" s="4" t="s">
        <v>53</v>
      </c>
      <c r="H134" s="4" t="s">
        <v>690</v>
      </c>
      <c r="I134" s="3" t="s">
        <v>23</v>
      </c>
      <c r="J134" s="21">
        <f>J135</f>
        <v>0</v>
      </c>
      <c r="K134" s="21">
        <f t="shared" si="128"/>
        <v>0</v>
      </c>
      <c r="L134" s="21">
        <f t="shared" si="128"/>
        <v>0</v>
      </c>
      <c r="M134" s="21">
        <f t="shared" si="128"/>
        <v>0</v>
      </c>
      <c r="N134" s="21">
        <f t="shared" si="128"/>
        <v>157837</v>
      </c>
      <c r="O134" s="21">
        <f t="shared" si="128"/>
        <v>0</v>
      </c>
      <c r="P134" s="21">
        <f t="shared" si="128"/>
        <v>157837</v>
      </c>
      <c r="Q134" s="21">
        <f t="shared" si="128"/>
        <v>0</v>
      </c>
      <c r="R134" s="21">
        <f>R135</f>
        <v>157837</v>
      </c>
      <c r="S134" s="21">
        <f t="shared" si="129"/>
        <v>0</v>
      </c>
      <c r="T134" s="21">
        <f t="shared" si="129"/>
        <v>157837</v>
      </c>
      <c r="U134" s="21">
        <f t="shared" si="129"/>
        <v>0</v>
      </c>
      <c r="V134" s="21">
        <f>V135</f>
        <v>157837</v>
      </c>
      <c r="W134" s="21">
        <f>W135</f>
        <v>157837</v>
      </c>
      <c r="X134" s="158">
        <f t="shared" si="127"/>
        <v>100</v>
      </c>
    </row>
    <row r="135" spans="1:24" ht="60" x14ac:dyDescent="0.25">
      <c r="A135" s="117" t="s">
        <v>9</v>
      </c>
      <c r="B135" s="117"/>
      <c r="C135" s="117"/>
      <c r="D135" s="25"/>
      <c r="E135" s="4" t="s">
        <v>378</v>
      </c>
      <c r="F135" s="4" t="s">
        <v>35</v>
      </c>
      <c r="G135" s="4" t="s">
        <v>53</v>
      </c>
      <c r="H135" s="4" t="s">
        <v>690</v>
      </c>
      <c r="I135" s="3" t="s">
        <v>24</v>
      </c>
      <c r="J135" s="21"/>
      <c r="K135" s="21"/>
      <c r="L135" s="21"/>
      <c r="M135" s="21"/>
      <c r="N135" s="21">
        <v>157837</v>
      </c>
      <c r="O135" s="21"/>
      <c r="P135" s="21">
        <f>N135</f>
        <v>157837</v>
      </c>
      <c r="Q135" s="21"/>
      <c r="R135" s="21">
        <v>157837</v>
      </c>
      <c r="S135" s="21">
        <f t="shared" ref="S135:S151" si="130">K135+O135</f>
        <v>0</v>
      </c>
      <c r="T135" s="21">
        <f t="shared" ref="T135:T151" si="131">L135+P135</f>
        <v>157837</v>
      </c>
      <c r="U135" s="21">
        <f t="shared" ref="U135:U151" si="132">M135+Q135</f>
        <v>0</v>
      </c>
      <c r="V135" s="21">
        <v>157837</v>
      </c>
      <c r="W135" s="21">
        <v>157837</v>
      </c>
      <c r="X135" s="158">
        <f t="shared" si="127"/>
        <v>100</v>
      </c>
    </row>
    <row r="136" spans="1:24" s="23" customFormat="1" ht="180" x14ac:dyDescent="0.25">
      <c r="A136" s="130" t="s">
        <v>585</v>
      </c>
      <c r="B136" s="131"/>
      <c r="C136" s="131"/>
      <c r="D136" s="131"/>
      <c r="E136" s="132">
        <v>851</v>
      </c>
      <c r="F136" s="132" t="s">
        <v>35</v>
      </c>
      <c r="G136" s="132" t="s">
        <v>53</v>
      </c>
      <c r="H136" s="133" t="s">
        <v>276</v>
      </c>
      <c r="I136" s="134"/>
      <c r="J136" s="135">
        <f t="shared" ref="J136:R137" si="133">J137</f>
        <v>600</v>
      </c>
      <c r="K136" s="21">
        <f t="shared" si="133"/>
        <v>0</v>
      </c>
      <c r="L136" s="21">
        <f t="shared" si="133"/>
        <v>600</v>
      </c>
      <c r="M136" s="21">
        <f t="shared" si="133"/>
        <v>0</v>
      </c>
      <c r="N136" s="21">
        <f t="shared" si="133"/>
        <v>0</v>
      </c>
      <c r="O136" s="21">
        <f t="shared" si="133"/>
        <v>0</v>
      </c>
      <c r="P136" s="21">
        <f t="shared" si="133"/>
        <v>0</v>
      </c>
      <c r="Q136" s="21">
        <f t="shared" si="133"/>
        <v>0</v>
      </c>
      <c r="R136" s="135">
        <f t="shared" si="133"/>
        <v>600</v>
      </c>
      <c r="S136" s="21">
        <f t="shared" si="130"/>
        <v>0</v>
      </c>
      <c r="T136" s="21">
        <f t="shared" si="131"/>
        <v>600</v>
      </c>
      <c r="U136" s="21">
        <f t="shared" si="132"/>
        <v>0</v>
      </c>
      <c r="V136" s="135">
        <f t="shared" ref="V136:W137" si="134">V137</f>
        <v>600</v>
      </c>
      <c r="W136" s="135">
        <f t="shared" si="134"/>
        <v>600</v>
      </c>
      <c r="X136" s="158">
        <f t="shared" si="127"/>
        <v>100</v>
      </c>
    </row>
    <row r="137" spans="1:24" s="23" customFormat="1" ht="30" x14ac:dyDescent="0.25">
      <c r="A137" s="73" t="s">
        <v>41</v>
      </c>
      <c r="B137" s="117"/>
      <c r="C137" s="117"/>
      <c r="D137" s="117"/>
      <c r="E137" s="4">
        <v>851</v>
      </c>
      <c r="F137" s="4" t="s">
        <v>35</v>
      </c>
      <c r="G137" s="4" t="s">
        <v>53</v>
      </c>
      <c r="H137" s="121" t="s">
        <v>276</v>
      </c>
      <c r="I137" s="3" t="s">
        <v>42</v>
      </c>
      <c r="J137" s="21">
        <f t="shared" si="133"/>
        <v>600</v>
      </c>
      <c r="K137" s="21">
        <f t="shared" si="133"/>
        <v>0</v>
      </c>
      <c r="L137" s="21">
        <f t="shared" si="133"/>
        <v>600</v>
      </c>
      <c r="M137" s="21">
        <f t="shared" si="133"/>
        <v>0</v>
      </c>
      <c r="N137" s="21">
        <f t="shared" si="133"/>
        <v>0</v>
      </c>
      <c r="O137" s="21">
        <f t="shared" si="133"/>
        <v>0</v>
      </c>
      <c r="P137" s="21">
        <f t="shared" si="133"/>
        <v>0</v>
      </c>
      <c r="Q137" s="21">
        <f t="shared" si="133"/>
        <v>0</v>
      </c>
      <c r="R137" s="21">
        <f t="shared" si="133"/>
        <v>600</v>
      </c>
      <c r="S137" s="21">
        <f t="shared" si="130"/>
        <v>0</v>
      </c>
      <c r="T137" s="21">
        <f t="shared" si="131"/>
        <v>600</v>
      </c>
      <c r="U137" s="21">
        <f t="shared" si="132"/>
        <v>0</v>
      </c>
      <c r="V137" s="21">
        <f t="shared" si="134"/>
        <v>600</v>
      </c>
      <c r="W137" s="21">
        <f t="shared" si="134"/>
        <v>600</v>
      </c>
      <c r="X137" s="158">
        <f t="shared" si="127"/>
        <v>100</v>
      </c>
    </row>
    <row r="138" spans="1:24" s="23" customFormat="1" ht="30" x14ac:dyDescent="0.25">
      <c r="A138" s="73" t="s">
        <v>74</v>
      </c>
      <c r="B138" s="117"/>
      <c r="C138" s="117"/>
      <c r="D138" s="117"/>
      <c r="E138" s="4">
        <v>851</v>
      </c>
      <c r="F138" s="4" t="s">
        <v>35</v>
      </c>
      <c r="G138" s="4" t="s">
        <v>53</v>
      </c>
      <c r="H138" s="121" t="s">
        <v>276</v>
      </c>
      <c r="I138" s="3" t="s">
        <v>75</v>
      </c>
      <c r="J138" s="21">
        <v>600</v>
      </c>
      <c r="K138" s="21"/>
      <c r="L138" s="21">
        <f>J138</f>
        <v>600</v>
      </c>
      <c r="M138" s="21"/>
      <c r="N138" s="112"/>
      <c r="O138" s="21"/>
      <c r="P138" s="21">
        <f>N138</f>
        <v>0</v>
      </c>
      <c r="Q138" s="21"/>
      <c r="R138" s="21">
        <v>600</v>
      </c>
      <c r="S138" s="21">
        <f t="shared" si="130"/>
        <v>0</v>
      </c>
      <c r="T138" s="21">
        <f t="shared" si="131"/>
        <v>600</v>
      </c>
      <c r="U138" s="21">
        <f t="shared" si="132"/>
        <v>0</v>
      </c>
      <c r="V138" s="21">
        <v>600</v>
      </c>
      <c r="W138" s="21">
        <v>600</v>
      </c>
      <c r="X138" s="158">
        <f t="shared" si="127"/>
        <v>100</v>
      </c>
    </row>
    <row r="139" spans="1:24" s="23" customFormat="1" ht="30" hidden="1" x14ac:dyDescent="0.25">
      <c r="A139" s="15" t="s">
        <v>317</v>
      </c>
      <c r="B139" s="117"/>
      <c r="C139" s="117"/>
      <c r="D139" s="117"/>
      <c r="E139" s="4">
        <v>851</v>
      </c>
      <c r="F139" s="4" t="s">
        <v>35</v>
      </c>
      <c r="G139" s="4" t="s">
        <v>53</v>
      </c>
      <c r="H139" s="4" t="s">
        <v>289</v>
      </c>
      <c r="I139" s="3"/>
      <c r="J139" s="21">
        <f t="shared" ref="J139:R140" si="135">J140</f>
        <v>0</v>
      </c>
      <c r="K139" s="21">
        <f t="shared" si="135"/>
        <v>0</v>
      </c>
      <c r="L139" s="21">
        <f t="shared" si="135"/>
        <v>0</v>
      </c>
      <c r="M139" s="21">
        <f t="shared" si="135"/>
        <v>0</v>
      </c>
      <c r="N139" s="21">
        <f t="shared" si="135"/>
        <v>0</v>
      </c>
      <c r="O139" s="21">
        <f t="shared" si="135"/>
        <v>0</v>
      </c>
      <c r="P139" s="21">
        <f t="shared" si="135"/>
        <v>0</v>
      </c>
      <c r="Q139" s="21">
        <f t="shared" si="135"/>
        <v>0</v>
      </c>
      <c r="R139" s="21">
        <f t="shared" si="135"/>
        <v>0</v>
      </c>
      <c r="S139" s="21">
        <f t="shared" si="130"/>
        <v>0</v>
      </c>
      <c r="T139" s="21">
        <f t="shared" si="131"/>
        <v>0</v>
      </c>
      <c r="U139" s="21">
        <f t="shared" si="132"/>
        <v>0</v>
      </c>
      <c r="V139" s="21">
        <f t="shared" ref="V139:W140" si="136">V140</f>
        <v>0</v>
      </c>
      <c r="W139" s="21">
        <f t="shared" si="136"/>
        <v>0</v>
      </c>
      <c r="X139" s="158" t="e">
        <f t="shared" si="127"/>
        <v>#DIV/0!</v>
      </c>
    </row>
    <row r="140" spans="1:24" s="23" customFormat="1" ht="60" hidden="1" x14ac:dyDescent="0.25">
      <c r="A140" s="117" t="s">
        <v>87</v>
      </c>
      <c r="B140" s="117"/>
      <c r="C140" s="117"/>
      <c r="D140" s="117"/>
      <c r="E140" s="4">
        <v>851</v>
      </c>
      <c r="F140" s="4" t="s">
        <v>35</v>
      </c>
      <c r="G140" s="4" t="s">
        <v>53</v>
      </c>
      <c r="H140" s="4" t="s">
        <v>289</v>
      </c>
      <c r="I140" s="3" t="s">
        <v>88</v>
      </c>
      <c r="J140" s="21">
        <f t="shared" si="135"/>
        <v>0</v>
      </c>
      <c r="K140" s="21">
        <f t="shared" si="135"/>
        <v>0</v>
      </c>
      <c r="L140" s="21">
        <f t="shared" si="135"/>
        <v>0</v>
      </c>
      <c r="M140" s="21">
        <f t="shared" si="135"/>
        <v>0</v>
      </c>
      <c r="N140" s="21">
        <f t="shared" si="135"/>
        <v>0</v>
      </c>
      <c r="O140" s="21">
        <f t="shared" si="135"/>
        <v>0</v>
      </c>
      <c r="P140" s="21">
        <f t="shared" si="135"/>
        <v>0</v>
      </c>
      <c r="Q140" s="21">
        <f t="shared" si="135"/>
        <v>0</v>
      </c>
      <c r="R140" s="21">
        <f t="shared" si="135"/>
        <v>0</v>
      </c>
      <c r="S140" s="21">
        <f t="shared" si="130"/>
        <v>0</v>
      </c>
      <c r="T140" s="21">
        <f t="shared" si="131"/>
        <v>0</v>
      </c>
      <c r="U140" s="21">
        <f t="shared" si="132"/>
        <v>0</v>
      </c>
      <c r="V140" s="21">
        <f t="shared" si="136"/>
        <v>0</v>
      </c>
      <c r="W140" s="21">
        <f t="shared" si="136"/>
        <v>0</v>
      </c>
      <c r="X140" s="158" t="e">
        <f t="shared" si="127"/>
        <v>#DIV/0!</v>
      </c>
    </row>
    <row r="141" spans="1:24" s="23" customFormat="1" hidden="1" x14ac:dyDescent="0.25">
      <c r="A141" s="117" t="s">
        <v>89</v>
      </c>
      <c r="B141" s="117"/>
      <c r="C141" s="117"/>
      <c r="D141" s="117"/>
      <c r="E141" s="4">
        <v>851</v>
      </c>
      <c r="F141" s="4" t="s">
        <v>35</v>
      </c>
      <c r="G141" s="4" t="s">
        <v>53</v>
      </c>
      <c r="H141" s="4" t="s">
        <v>289</v>
      </c>
      <c r="I141" s="3" t="s">
        <v>90</v>
      </c>
      <c r="J141" s="21"/>
      <c r="K141" s="21"/>
      <c r="L141" s="21"/>
      <c r="M141" s="21"/>
      <c r="N141" s="21"/>
      <c r="O141" s="21"/>
      <c r="P141" s="21"/>
      <c r="Q141" s="21"/>
      <c r="R141" s="21"/>
      <c r="S141" s="21">
        <f t="shared" si="130"/>
        <v>0</v>
      </c>
      <c r="T141" s="21">
        <f t="shared" si="131"/>
        <v>0</v>
      </c>
      <c r="U141" s="21">
        <f t="shared" si="132"/>
        <v>0</v>
      </c>
      <c r="V141" s="21"/>
      <c r="W141" s="21"/>
      <c r="X141" s="158" t="e">
        <f t="shared" si="127"/>
        <v>#DIV/0!</v>
      </c>
    </row>
    <row r="142" spans="1:24" ht="60" x14ac:dyDescent="0.25">
      <c r="A142" s="73" t="s">
        <v>586</v>
      </c>
      <c r="B142" s="117"/>
      <c r="C142" s="117"/>
      <c r="D142" s="25"/>
      <c r="E142" s="4">
        <v>851</v>
      </c>
      <c r="F142" s="4" t="s">
        <v>35</v>
      </c>
      <c r="G142" s="4" t="s">
        <v>53</v>
      </c>
      <c r="H142" s="121" t="s">
        <v>94</v>
      </c>
      <c r="I142" s="3"/>
      <c r="J142" s="21">
        <f t="shared" ref="J142:R143" si="137">J143</f>
        <v>0</v>
      </c>
      <c r="K142" s="21">
        <f t="shared" si="137"/>
        <v>0</v>
      </c>
      <c r="L142" s="21">
        <f t="shared" si="137"/>
        <v>0</v>
      </c>
      <c r="M142" s="21">
        <f t="shared" si="137"/>
        <v>0</v>
      </c>
      <c r="N142" s="21">
        <f t="shared" si="137"/>
        <v>5702770</v>
      </c>
      <c r="O142" s="21">
        <f t="shared" si="137"/>
        <v>5417631.5</v>
      </c>
      <c r="P142" s="21">
        <f t="shared" si="137"/>
        <v>285138.5</v>
      </c>
      <c r="Q142" s="21">
        <f t="shared" si="137"/>
        <v>0</v>
      </c>
      <c r="R142" s="21">
        <f t="shared" si="137"/>
        <v>5702770</v>
      </c>
      <c r="S142" s="21">
        <f t="shared" si="130"/>
        <v>5417631.5</v>
      </c>
      <c r="T142" s="21">
        <f t="shared" si="131"/>
        <v>285138.5</v>
      </c>
      <c r="U142" s="21">
        <f t="shared" si="132"/>
        <v>0</v>
      </c>
      <c r="V142" s="21">
        <f t="shared" ref="V142:W143" si="138">V143</f>
        <v>5702770</v>
      </c>
      <c r="W142" s="21">
        <f t="shared" si="138"/>
        <v>0</v>
      </c>
      <c r="X142" s="158">
        <f t="shared" si="127"/>
        <v>0</v>
      </c>
    </row>
    <row r="143" spans="1:24" ht="60" x14ac:dyDescent="0.25">
      <c r="A143" s="73" t="s">
        <v>87</v>
      </c>
      <c r="B143" s="117"/>
      <c r="C143" s="117"/>
      <c r="D143" s="25"/>
      <c r="E143" s="4">
        <v>851</v>
      </c>
      <c r="F143" s="4" t="s">
        <v>35</v>
      </c>
      <c r="G143" s="4" t="s">
        <v>53</v>
      </c>
      <c r="H143" s="121" t="s">
        <v>94</v>
      </c>
      <c r="I143" s="3" t="s">
        <v>88</v>
      </c>
      <c r="J143" s="21">
        <f t="shared" si="137"/>
        <v>0</v>
      </c>
      <c r="K143" s="21">
        <f t="shared" si="137"/>
        <v>0</v>
      </c>
      <c r="L143" s="21">
        <f t="shared" si="137"/>
        <v>0</v>
      </c>
      <c r="M143" s="21">
        <f t="shared" si="137"/>
        <v>0</v>
      </c>
      <c r="N143" s="21">
        <f t="shared" si="137"/>
        <v>5702770</v>
      </c>
      <c r="O143" s="21">
        <f t="shared" si="137"/>
        <v>5417631.5</v>
      </c>
      <c r="P143" s="21">
        <f t="shared" si="137"/>
        <v>285138.5</v>
      </c>
      <c r="Q143" s="21">
        <f t="shared" si="137"/>
        <v>0</v>
      </c>
      <c r="R143" s="21">
        <f t="shared" si="137"/>
        <v>5702770</v>
      </c>
      <c r="S143" s="21">
        <f t="shared" si="130"/>
        <v>5417631.5</v>
      </c>
      <c r="T143" s="21">
        <f t="shared" si="131"/>
        <v>285138.5</v>
      </c>
      <c r="U143" s="21">
        <f t="shared" si="132"/>
        <v>0</v>
      </c>
      <c r="V143" s="21">
        <f t="shared" si="138"/>
        <v>5702770</v>
      </c>
      <c r="W143" s="21">
        <f t="shared" si="138"/>
        <v>0</v>
      </c>
      <c r="X143" s="158">
        <f t="shared" si="127"/>
        <v>0</v>
      </c>
    </row>
    <row r="144" spans="1:24" x14ac:dyDescent="0.25">
      <c r="A144" s="73" t="s">
        <v>89</v>
      </c>
      <c r="B144" s="117"/>
      <c r="C144" s="117"/>
      <c r="D144" s="25"/>
      <c r="E144" s="4">
        <v>851</v>
      </c>
      <c r="F144" s="4" t="s">
        <v>35</v>
      </c>
      <c r="G144" s="4" t="s">
        <v>53</v>
      </c>
      <c r="H144" s="121" t="s">
        <v>94</v>
      </c>
      <c r="I144" s="3" t="s">
        <v>90</v>
      </c>
      <c r="J144" s="54"/>
      <c r="K144" s="54"/>
      <c r="L144" s="54"/>
      <c r="M144" s="54"/>
      <c r="N144" s="54">
        <f>O144+P144</f>
        <v>5702770</v>
      </c>
      <c r="O144" s="21">
        <v>5417631.5</v>
      </c>
      <c r="P144" s="21">
        <v>285138.5</v>
      </c>
      <c r="Q144" s="54"/>
      <c r="R144" s="54">
        <f>5417631.5+285138.5</f>
        <v>5702770</v>
      </c>
      <c r="S144" s="21">
        <f t="shared" si="130"/>
        <v>5417631.5</v>
      </c>
      <c r="T144" s="21">
        <f t="shared" si="131"/>
        <v>285138.5</v>
      </c>
      <c r="U144" s="21">
        <f t="shared" si="132"/>
        <v>0</v>
      </c>
      <c r="V144" s="54">
        <f>5417631.5+285138.5</f>
        <v>5702770</v>
      </c>
      <c r="W144" s="54"/>
      <c r="X144" s="158">
        <f t="shared" si="127"/>
        <v>0</v>
      </c>
    </row>
    <row r="145" spans="1:24" s="23" customFormat="1" ht="28.5" x14ac:dyDescent="0.25">
      <c r="A145" s="88" t="s">
        <v>379</v>
      </c>
      <c r="B145" s="117"/>
      <c r="C145" s="117"/>
      <c r="D145" s="25"/>
      <c r="E145" s="24">
        <v>851</v>
      </c>
      <c r="F145" s="24" t="s">
        <v>35</v>
      </c>
      <c r="G145" s="24" t="s">
        <v>55</v>
      </c>
      <c r="H145" s="121" t="s">
        <v>58</v>
      </c>
      <c r="I145" s="19"/>
      <c r="J145" s="22">
        <f t="shared" ref="J145:M145" si="139">J146+J149</f>
        <v>277399</v>
      </c>
      <c r="K145" s="22">
        <f t="shared" si="139"/>
        <v>263529</v>
      </c>
      <c r="L145" s="22">
        <f t="shared" si="139"/>
        <v>13870</v>
      </c>
      <c r="M145" s="22">
        <f t="shared" si="139"/>
        <v>0</v>
      </c>
      <c r="N145" s="22">
        <f t="shared" ref="N145:R145" si="140">N146+N149</f>
        <v>0</v>
      </c>
      <c r="O145" s="22">
        <f t="shared" si="140"/>
        <v>0</v>
      </c>
      <c r="P145" s="22">
        <f t="shared" si="140"/>
        <v>0</v>
      </c>
      <c r="Q145" s="22">
        <f t="shared" si="140"/>
        <v>0</v>
      </c>
      <c r="R145" s="22">
        <f t="shared" si="140"/>
        <v>277399</v>
      </c>
      <c r="S145" s="21">
        <f t="shared" si="130"/>
        <v>263529</v>
      </c>
      <c r="T145" s="21">
        <f t="shared" si="131"/>
        <v>13870</v>
      </c>
      <c r="U145" s="21">
        <f t="shared" si="132"/>
        <v>0</v>
      </c>
      <c r="V145" s="22">
        <f t="shared" ref="V145:W145" si="141">V146+V149</f>
        <v>277399</v>
      </c>
      <c r="W145" s="22">
        <f t="shared" si="141"/>
        <v>277399</v>
      </c>
      <c r="X145" s="158">
        <f t="shared" si="127"/>
        <v>100</v>
      </c>
    </row>
    <row r="146" spans="1:24" ht="105" hidden="1" x14ac:dyDescent="0.25">
      <c r="A146" s="89" t="s">
        <v>639</v>
      </c>
      <c r="B146" s="117"/>
      <c r="C146" s="117"/>
      <c r="D146" s="25"/>
      <c r="E146" s="4">
        <v>851</v>
      </c>
      <c r="F146" s="4" t="s">
        <v>35</v>
      </c>
      <c r="G146" s="4" t="s">
        <v>55</v>
      </c>
      <c r="H146" s="121" t="s">
        <v>640</v>
      </c>
      <c r="I146" s="3"/>
      <c r="J146" s="21">
        <f>J147</f>
        <v>0</v>
      </c>
      <c r="K146" s="21">
        <f t="shared" ref="K146:Q147" si="142">K147</f>
        <v>0</v>
      </c>
      <c r="L146" s="21">
        <f t="shared" si="142"/>
        <v>0</v>
      </c>
      <c r="M146" s="21">
        <f t="shared" si="142"/>
        <v>0</v>
      </c>
      <c r="N146" s="21">
        <f t="shared" si="142"/>
        <v>0</v>
      </c>
      <c r="O146" s="21">
        <f t="shared" si="142"/>
        <v>0</v>
      </c>
      <c r="P146" s="21">
        <f t="shared" si="142"/>
        <v>0</v>
      </c>
      <c r="Q146" s="21">
        <f t="shared" si="142"/>
        <v>0</v>
      </c>
      <c r="R146" s="21">
        <f>R147</f>
        <v>0</v>
      </c>
      <c r="S146" s="21">
        <f t="shared" si="130"/>
        <v>0</v>
      </c>
      <c r="T146" s="21">
        <f t="shared" si="131"/>
        <v>0</v>
      </c>
      <c r="U146" s="21">
        <f t="shared" si="132"/>
        <v>0</v>
      </c>
      <c r="V146" s="21">
        <f>V147</f>
        <v>0</v>
      </c>
      <c r="W146" s="21">
        <f>W147</f>
        <v>0</v>
      </c>
      <c r="X146" s="158" t="e">
        <f t="shared" si="127"/>
        <v>#DIV/0!</v>
      </c>
    </row>
    <row r="147" spans="1:24" ht="30" hidden="1" x14ac:dyDescent="0.25">
      <c r="A147" s="73" t="s">
        <v>41</v>
      </c>
      <c r="B147" s="117"/>
      <c r="C147" s="117"/>
      <c r="D147" s="25"/>
      <c r="E147" s="4">
        <v>851</v>
      </c>
      <c r="F147" s="4" t="s">
        <v>35</v>
      </c>
      <c r="G147" s="4" t="s">
        <v>55</v>
      </c>
      <c r="H147" s="121" t="s">
        <v>640</v>
      </c>
      <c r="I147" s="3" t="s">
        <v>42</v>
      </c>
      <c r="J147" s="21">
        <f>J148</f>
        <v>0</v>
      </c>
      <c r="K147" s="21">
        <f t="shared" si="142"/>
        <v>0</v>
      </c>
      <c r="L147" s="21">
        <f t="shared" si="142"/>
        <v>0</v>
      </c>
      <c r="M147" s="21">
        <f t="shared" si="142"/>
        <v>0</v>
      </c>
      <c r="N147" s="21">
        <f t="shared" si="142"/>
        <v>0</v>
      </c>
      <c r="O147" s="21">
        <f t="shared" si="142"/>
        <v>0</v>
      </c>
      <c r="P147" s="21">
        <f t="shared" si="142"/>
        <v>0</v>
      </c>
      <c r="Q147" s="21">
        <f t="shared" si="142"/>
        <v>0</v>
      </c>
      <c r="R147" s="21">
        <f>R148</f>
        <v>0</v>
      </c>
      <c r="S147" s="21">
        <f t="shared" si="130"/>
        <v>0</v>
      </c>
      <c r="T147" s="21">
        <f t="shared" si="131"/>
        <v>0</v>
      </c>
      <c r="U147" s="21">
        <f t="shared" si="132"/>
        <v>0</v>
      </c>
      <c r="V147" s="21">
        <f>V148</f>
        <v>0</v>
      </c>
      <c r="W147" s="21">
        <f>W148</f>
        <v>0</v>
      </c>
      <c r="X147" s="158" t="e">
        <f t="shared" si="127"/>
        <v>#DIV/0!</v>
      </c>
    </row>
    <row r="148" spans="1:24" ht="30" hidden="1" x14ac:dyDescent="0.25">
      <c r="A148" s="73" t="s">
        <v>74</v>
      </c>
      <c r="B148" s="117"/>
      <c r="C148" s="117"/>
      <c r="D148" s="25"/>
      <c r="E148" s="4">
        <v>851</v>
      </c>
      <c r="F148" s="4" t="s">
        <v>35</v>
      </c>
      <c r="G148" s="4" t="s">
        <v>55</v>
      </c>
      <c r="H148" s="121" t="s">
        <v>640</v>
      </c>
      <c r="I148" s="3" t="s">
        <v>75</v>
      </c>
      <c r="J148" s="21"/>
      <c r="K148" s="21">
        <f>J148</f>
        <v>0</v>
      </c>
      <c r="L148" s="21"/>
      <c r="M148" s="21"/>
      <c r="N148" s="21"/>
      <c r="O148" s="21">
        <f>N148</f>
        <v>0</v>
      </c>
      <c r="P148" s="21"/>
      <c r="Q148" s="21"/>
      <c r="R148" s="21"/>
      <c r="S148" s="21">
        <f t="shared" si="130"/>
        <v>0</v>
      </c>
      <c r="T148" s="21">
        <f t="shared" si="131"/>
        <v>0</v>
      </c>
      <c r="U148" s="21">
        <f t="shared" si="132"/>
        <v>0</v>
      </c>
      <c r="V148" s="21"/>
      <c r="W148" s="21"/>
      <c r="X148" s="158" t="e">
        <f t="shared" si="127"/>
        <v>#DIV/0!</v>
      </c>
    </row>
    <row r="149" spans="1:24" ht="90" x14ac:dyDescent="0.25">
      <c r="A149" s="73" t="s">
        <v>625</v>
      </c>
      <c r="B149" s="117"/>
      <c r="C149" s="117"/>
      <c r="D149" s="25"/>
      <c r="E149" s="4">
        <v>851</v>
      </c>
      <c r="F149" s="52" t="s">
        <v>35</v>
      </c>
      <c r="G149" s="3" t="s">
        <v>55</v>
      </c>
      <c r="H149" s="121" t="s">
        <v>380</v>
      </c>
      <c r="I149" s="3"/>
      <c r="J149" s="21">
        <f t="shared" ref="J149:R150" si="143">J150</f>
        <v>277399</v>
      </c>
      <c r="K149" s="21">
        <f t="shared" si="143"/>
        <v>263529</v>
      </c>
      <c r="L149" s="21">
        <f t="shared" si="143"/>
        <v>13870</v>
      </c>
      <c r="M149" s="21">
        <f t="shared" si="143"/>
        <v>0</v>
      </c>
      <c r="N149" s="21">
        <f t="shared" si="143"/>
        <v>0</v>
      </c>
      <c r="O149" s="21">
        <f t="shared" si="143"/>
        <v>0</v>
      </c>
      <c r="P149" s="21">
        <f t="shared" si="143"/>
        <v>0</v>
      </c>
      <c r="Q149" s="21">
        <f t="shared" si="143"/>
        <v>0</v>
      </c>
      <c r="R149" s="21">
        <f t="shared" si="143"/>
        <v>277399</v>
      </c>
      <c r="S149" s="21">
        <f t="shared" si="130"/>
        <v>263529</v>
      </c>
      <c r="T149" s="21">
        <f t="shared" si="131"/>
        <v>13870</v>
      </c>
      <c r="U149" s="21">
        <f t="shared" si="132"/>
        <v>0</v>
      </c>
      <c r="V149" s="21">
        <f t="shared" ref="V149:W150" si="144">V150</f>
        <v>277399</v>
      </c>
      <c r="W149" s="21">
        <f t="shared" si="144"/>
        <v>277399</v>
      </c>
      <c r="X149" s="158">
        <f t="shared" si="127"/>
        <v>100</v>
      </c>
    </row>
    <row r="150" spans="1:24" ht="60" x14ac:dyDescent="0.25">
      <c r="A150" s="73" t="s">
        <v>22</v>
      </c>
      <c r="B150" s="117"/>
      <c r="C150" s="117"/>
      <c r="D150" s="25"/>
      <c r="E150" s="4">
        <v>851</v>
      </c>
      <c r="F150" s="52" t="s">
        <v>35</v>
      </c>
      <c r="G150" s="3" t="s">
        <v>55</v>
      </c>
      <c r="H150" s="121" t="s">
        <v>380</v>
      </c>
      <c r="I150" s="3" t="s">
        <v>23</v>
      </c>
      <c r="J150" s="21">
        <f t="shared" si="143"/>
        <v>277399</v>
      </c>
      <c r="K150" s="21">
        <f t="shared" si="143"/>
        <v>263529</v>
      </c>
      <c r="L150" s="21">
        <f t="shared" si="143"/>
        <v>13870</v>
      </c>
      <c r="M150" s="21">
        <f t="shared" si="143"/>
        <v>0</v>
      </c>
      <c r="N150" s="21">
        <f t="shared" si="143"/>
        <v>0</v>
      </c>
      <c r="O150" s="21">
        <f t="shared" si="143"/>
        <v>0</v>
      </c>
      <c r="P150" s="21">
        <f t="shared" si="143"/>
        <v>0</v>
      </c>
      <c r="Q150" s="21">
        <f t="shared" si="143"/>
        <v>0</v>
      </c>
      <c r="R150" s="21">
        <f t="shared" si="143"/>
        <v>277399</v>
      </c>
      <c r="S150" s="21">
        <f t="shared" si="130"/>
        <v>263529</v>
      </c>
      <c r="T150" s="21">
        <f t="shared" si="131"/>
        <v>13870</v>
      </c>
      <c r="U150" s="21">
        <f t="shared" si="132"/>
        <v>0</v>
      </c>
      <c r="V150" s="21">
        <f t="shared" si="144"/>
        <v>277399</v>
      </c>
      <c r="W150" s="21">
        <f t="shared" si="144"/>
        <v>277399</v>
      </c>
      <c r="X150" s="158">
        <f t="shared" si="127"/>
        <v>100</v>
      </c>
    </row>
    <row r="151" spans="1:24" ht="60" x14ac:dyDescent="0.25">
      <c r="A151" s="73" t="s">
        <v>9</v>
      </c>
      <c r="B151" s="117"/>
      <c r="C151" s="117"/>
      <c r="D151" s="25"/>
      <c r="E151" s="4">
        <v>851</v>
      </c>
      <c r="F151" s="52" t="s">
        <v>35</v>
      </c>
      <c r="G151" s="3" t="s">
        <v>55</v>
      </c>
      <c r="H151" s="121" t="s">
        <v>380</v>
      </c>
      <c r="I151" s="3" t="s">
        <v>24</v>
      </c>
      <c r="J151" s="21">
        <v>277399</v>
      </c>
      <c r="K151" s="21">
        <v>263529</v>
      </c>
      <c r="L151" s="21">
        <v>13870</v>
      </c>
      <c r="M151" s="21"/>
      <c r="N151" s="21"/>
      <c r="O151" s="21"/>
      <c r="P151" s="21"/>
      <c r="Q151" s="21"/>
      <c r="R151" s="21">
        <v>277399</v>
      </c>
      <c r="S151" s="21">
        <f t="shared" si="130"/>
        <v>263529</v>
      </c>
      <c r="T151" s="21">
        <f t="shared" si="131"/>
        <v>13870</v>
      </c>
      <c r="U151" s="21">
        <f t="shared" si="132"/>
        <v>0</v>
      </c>
      <c r="V151" s="21">
        <v>277399</v>
      </c>
      <c r="W151" s="21">
        <v>277399</v>
      </c>
      <c r="X151" s="158">
        <f t="shared" si="127"/>
        <v>100</v>
      </c>
    </row>
    <row r="152" spans="1:24" s="23" customFormat="1" ht="42.75" x14ac:dyDescent="0.25">
      <c r="A152" s="88" t="s">
        <v>359</v>
      </c>
      <c r="B152" s="51"/>
      <c r="C152" s="51"/>
      <c r="D152" s="27"/>
      <c r="E152" s="24">
        <v>851</v>
      </c>
      <c r="F152" s="24" t="s">
        <v>35</v>
      </c>
      <c r="G152" s="24" t="s">
        <v>35</v>
      </c>
      <c r="H152" s="121" t="s">
        <v>58</v>
      </c>
      <c r="I152" s="19"/>
      <c r="J152" s="22" t="e">
        <f>#REF!+J153+#REF!</f>
        <v>#REF!</v>
      </c>
      <c r="K152" s="22" t="e">
        <f>#REF!+K153+#REF!</f>
        <v>#REF!</v>
      </c>
      <c r="L152" s="22" t="e">
        <f>#REF!+L153+#REF!</f>
        <v>#REF!</v>
      </c>
      <c r="M152" s="22" t="e">
        <f>#REF!+M153+#REF!</f>
        <v>#REF!</v>
      </c>
      <c r="N152" s="22" t="e">
        <f>#REF!+N153+#REF!</f>
        <v>#REF!</v>
      </c>
      <c r="O152" s="22" t="e">
        <f>#REF!+O153+#REF!</f>
        <v>#REF!</v>
      </c>
      <c r="P152" s="22" t="e">
        <f>#REF!+P153+#REF!</f>
        <v>#REF!</v>
      </c>
      <c r="Q152" s="22" t="e">
        <f>#REF!+Q153+#REF!</f>
        <v>#REF!</v>
      </c>
      <c r="R152" s="22">
        <f t="shared" ref="R152:R154" si="145">R153</f>
        <v>20089853.27</v>
      </c>
      <c r="S152" s="22">
        <f t="shared" ref="S152:W152" si="146">S153</f>
        <v>19888954.739999998</v>
      </c>
      <c r="T152" s="22">
        <f t="shared" si="146"/>
        <v>200898.53</v>
      </c>
      <c r="U152" s="22">
        <f t="shared" si="146"/>
        <v>0</v>
      </c>
      <c r="V152" s="22">
        <f t="shared" si="146"/>
        <v>20089853.27</v>
      </c>
      <c r="W152" s="22">
        <f t="shared" si="146"/>
        <v>12750917.289999999</v>
      </c>
      <c r="X152" s="158">
        <f t="shared" si="127"/>
        <v>63.469439615274993</v>
      </c>
    </row>
    <row r="153" spans="1:24" ht="60" x14ac:dyDescent="0.25">
      <c r="A153" s="73" t="s">
        <v>360</v>
      </c>
      <c r="B153" s="117"/>
      <c r="C153" s="117"/>
      <c r="D153" s="25"/>
      <c r="E153" s="4">
        <v>851</v>
      </c>
      <c r="F153" s="4" t="s">
        <v>35</v>
      </c>
      <c r="G153" s="4" t="s">
        <v>35</v>
      </c>
      <c r="H153" s="121" t="s">
        <v>702</v>
      </c>
      <c r="I153" s="3"/>
      <c r="J153" s="21">
        <f t="shared" ref="J153:Q154" si="147">J154</f>
        <v>0</v>
      </c>
      <c r="K153" s="21">
        <f t="shared" si="147"/>
        <v>0</v>
      </c>
      <c r="L153" s="21">
        <f t="shared" si="147"/>
        <v>0</v>
      </c>
      <c r="M153" s="21">
        <f t="shared" si="147"/>
        <v>0</v>
      </c>
      <c r="N153" s="21">
        <f t="shared" si="147"/>
        <v>20089853.27</v>
      </c>
      <c r="O153" s="21">
        <f t="shared" si="147"/>
        <v>19888954.739999998</v>
      </c>
      <c r="P153" s="21">
        <f t="shared" si="147"/>
        <v>200898.53</v>
      </c>
      <c r="Q153" s="21">
        <f t="shared" si="147"/>
        <v>0</v>
      </c>
      <c r="R153" s="21">
        <f t="shared" si="145"/>
        <v>20089853.27</v>
      </c>
      <c r="S153" s="152">
        <f t="shared" ref="S153:U156" si="148">K153+O153</f>
        <v>19888954.739999998</v>
      </c>
      <c r="T153" s="152">
        <f t="shared" si="148"/>
        <v>200898.53</v>
      </c>
      <c r="U153" s="21">
        <f t="shared" si="148"/>
        <v>0</v>
      </c>
      <c r="V153" s="21">
        <f t="shared" ref="V153:W154" si="149">V154</f>
        <v>20089853.27</v>
      </c>
      <c r="W153" s="21">
        <f t="shared" si="149"/>
        <v>12750917.289999999</v>
      </c>
      <c r="X153" s="158">
        <f t="shared" si="127"/>
        <v>63.469439615274993</v>
      </c>
    </row>
    <row r="154" spans="1:24" ht="60" x14ac:dyDescent="0.25">
      <c r="A154" s="73" t="s">
        <v>87</v>
      </c>
      <c r="B154" s="117"/>
      <c r="C154" s="117"/>
      <c r="D154" s="25"/>
      <c r="E154" s="4">
        <v>851</v>
      </c>
      <c r="F154" s="4" t="s">
        <v>35</v>
      </c>
      <c r="G154" s="4" t="s">
        <v>35</v>
      </c>
      <c r="H154" s="121" t="s">
        <v>702</v>
      </c>
      <c r="I154" s="3" t="s">
        <v>88</v>
      </c>
      <c r="J154" s="21">
        <f t="shared" si="147"/>
        <v>0</v>
      </c>
      <c r="K154" s="21">
        <f t="shared" si="147"/>
        <v>0</v>
      </c>
      <c r="L154" s="21">
        <f t="shared" si="147"/>
        <v>0</v>
      </c>
      <c r="M154" s="21">
        <f t="shared" si="147"/>
        <v>0</v>
      </c>
      <c r="N154" s="21">
        <f t="shared" si="147"/>
        <v>20089853.27</v>
      </c>
      <c r="O154" s="21">
        <f t="shared" si="147"/>
        <v>19888954.739999998</v>
      </c>
      <c r="P154" s="21">
        <f t="shared" si="147"/>
        <v>200898.53</v>
      </c>
      <c r="Q154" s="21">
        <f t="shared" si="147"/>
        <v>0</v>
      </c>
      <c r="R154" s="21">
        <f t="shared" si="145"/>
        <v>20089853.27</v>
      </c>
      <c r="S154" s="21">
        <f t="shared" si="148"/>
        <v>19888954.739999998</v>
      </c>
      <c r="T154" s="21">
        <f t="shared" si="148"/>
        <v>200898.53</v>
      </c>
      <c r="U154" s="21">
        <f t="shared" si="148"/>
        <v>0</v>
      </c>
      <c r="V154" s="21">
        <f t="shared" si="149"/>
        <v>20089853.27</v>
      </c>
      <c r="W154" s="21">
        <f t="shared" si="149"/>
        <v>12750917.289999999</v>
      </c>
      <c r="X154" s="158">
        <f t="shared" si="127"/>
        <v>63.469439615274993</v>
      </c>
    </row>
    <row r="155" spans="1:24" x14ac:dyDescent="0.25">
      <c r="A155" s="73" t="s">
        <v>89</v>
      </c>
      <c r="B155" s="117"/>
      <c r="C155" s="117"/>
      <c r="D155" s="25"/>
      <c r="E155" s="4">
        <v>851</v>
      </c>
      <c r="F155" s="4" t="s">
        <v>35</v>
      </c>
      <c r="G155" s="4" t="s">
        <v>35</v>
      </c>
      <c r="H155" s="121" t="s">
        <v>702</v>
      </c>
      <c r="I155" s="3" t="s">
        <v>90</v>
      </c>
      <c r="J155" s="54"/>
      <c r="K155" s="54"/>
      <c r="L155" s="54"/>
      <c r="M155" s="54"/>
      <c r="N155" s="54">
        <f>20089853.74-0.47</f>
        <v>20089853.27</v>
      </c>
      <c r="O155" s="54">
        <v>19888954.739999998</v>
      </c>
      <c r="P155" s="54">
        <f>200899-0.47</f>
        <v>200898.53</v>
      </c>
      <c r="Q155" s="54"/>
      <c r="R155" s="54">
        <v>20089853.27</v>
      </c>
      <c r="S155" s="21">
        <f t="shared" si="148"/>
        <v>19888954.739999998</v>
      </c>
      <c r="T155" s="21">
        <f t="shared" si="148"/>
        <v>200898.53</v>
      </c>
      <c r="U155" s="21">
        <f t="shared" si="148"/>
        <v>0</v>
      </c>
      <c r="V155" s="54">
        <v>20089853.27</v>
      </c>
      <c r="W155" s="54">
        <v>12750917.289999999</v>
      </c>
      <c r="X155" s="158">
        <f t="shared" si="127"/>
        <v>63.469439615274993</v>
      </c>
    </row>
    <row r="156" spans="1:24" x14ac:dyDescent="0.25">
      <c r="A156" s="90" t="s">
        <v>95</v>
      </c>
      <c r="B156" s="32"/>
      <c r="C156" s="32"/>
      <c r="D156" s="32"/>
      <c r="E156" s="4">
        <v>851</v>
      </c>
      <c r="F156" s="17" t="s">
        <v>96</v>
      </c>
      <c r="G156" s="17"/>
      <c r="H156" s="121" t="s">
        <v>58</v>
      </c>
      <c r="I156" s="17"/>
      <c r="J156" s="26">
        <f>J157</f>
        <v>5975400</v>
      </c>
      <c r="K156" s="26">
        <f t="shared" ref="K156:Q156" si="150">K157</f>
        <v>120000</v>
      </c>
      <c r="L156" s="26">
        <f t="shared" si="150"/>
        <v>5855400</v>
      </c>
      <c r="M156" s="26">
        <f t="shared" si="150"/>
        <v>0</v>
      </c>
      <c r="N156" s="26">
        <f t="shared" si="150"/>
        <v>37680</v>
      </c>
      <c r="O156" s="26">
        <f t="shared" si="150"/>
        <v>0</v>
      </c>
      <c r="P156" s="26">
        <f t="shared" si="150"/>
        <v>37680</v>
      </c>
      <c r="Q156" s="26">
        <f t="shared" si="150"/>
        <v>0</v>
      </c>
      <c r="R156" s="26">
        <f>R157</f>
        <v>6013080</v>
      </c>
      <c r="S156" s="21">
        <f t="shared" si="148"/>
        <v>120000</v>
      </c>
      <c r="T156" s="21">
        <f t="shared" si="148"/>
        <v>5893080</v>
      </c>
      <c r="U156" s="21">
        <f t="shared" si="148"/>
        <v>0</v>
      </c>
      <c r="V156" s="26">
        <f>V157</f>
        <v>6013080</v>
      </c>
      <c r="W156" s="26">
        <f>W157</f>
        <v>4030205</v>
      </c>
      <c r="X156" s="158">
        <f t="shared" si="127"/>
        <v>67.023971076386815</v>
      </c>
    </row>
    <row r="157" spans="1:24" s="23" customFormat="1" ht="28.5" x14ac:dyDescent="0.25">
      <c r="A157" s="88" t="s">
        <v>595</v>
      </c>
      <c r="B157" s="51"/>
      <c r="C157" s="51"/>
      <c r="D157" s="51"/>
      <c r="E157" s="24">
        <v>851</v>
      </c>
      <c r="F157" s="19" t="s">
        <v>96</v>
      </c>
      <c r="G157" s="24" t="s">
        <v>55</v>
      </c>
      <c r="H157" s="136" t="s">
        <v>58</v>
      </c>
      <c r="I157" s="19"/>
      <c r="J157" s="20">
        <f>J158+J161+J167+J164+J170</f>
        <v>5975400</v>
      </c>
      <c r="K157" s="20">
        <f t="shared" ref="K157:U157" si="151">K158+K161+K167+K164+K170</f>
        <v>120000</v>
      </c>
      <c r="L157" s="20">
        <f t="shared" si="151"/>
        <v>5855400</v>
      </c>
      <c r="M157" s="20">
        <f t="shared" si="151"/>
        <v>0</v>
      </c>
      <c r="N157" s="20">
        <f t="shared" si="151"/>
        <v>37680</v>
      </c>
      <c r="O157" s="20">
        <f t="shared" si="151"/>
        <v>0</v>
      </c>
      <c r="P157" s="20">
        <f t="shared" si="151"/>
        <v>37680</v>
      </c>
      <c r="Q157" s="20">
        <f t="shared" si="151"/>
        <v>0</v>
      </c>
      <c r="R157" s="20">
        <f>R158+R161+R167+R164+R170</f>
        <v>6013080</v>
      </c>
      <c r="S157" s="20">
        <f t="shared" si="151"/>
        <v>120000</v>
      </c>
      <c r="T157" s="20">
        <f t="shared" si="151"/>
        <v>5893080</v>
      </c>
      <c r="U157" s="20">
        <f t="shared" si="151"/>
        <v>0</v>
      </c>
      <c r="V157" s="20">
        <f>V158+V161+V167+V164+V170</f>
        <v>6013080</v>
      </c>
      <c r="W157" s="20">
        <f>W158+W161+W167+W164+W170</f>
        <v>4030205</v>
      </c>
      <c r="X157" s="158">
        <f t="shared" si="127"/>
        <v>67.023971076386815</v>
      </c>
    </row>
    <row r="158" spans="1:24" ht="45" x14ac:dyDescent="0.25">
      <c r="A158" s="73" t="s">
        <v>157</v>
      </c>
      <c r="B158" s="117"/>
      <c r="C158" s="117"/>
      <c r="D158" s="117"/>
      <c r="E158" s="4">
        <v>851</v>
      </c>
      <c r="F158" s="4" t="s">
        <v>96</v>
      </c>
      <c r="G158" s="4" t="s">
        <v>55</v>
      </c>
      <c r="H158" s="121" t="s">
        <v>645</v>
      </c>
      <c r="I158" s="3"/>
      <c r="J158" s="54">
        <f>J159</f>
        <v>5849100</v>
      </c>
      <c r="K158" s="54">
        <f t="shared" ref="K158:K159" si="152">K159</f>
        <v>0</v>
      </c>
      <c r="L158" s="54">
        <f t="shared" ref="L158:L159" si="153">L159</f>
        <v>5849100</v>
      </c>
      <c r="M158" s="54">
        <f t="shared" ref="M158:Q159" si="154">M159</f>
        <v>0</v>
      </c>
      <c r="N158" s="54">
        <f t="shared" si="154"/>
        <v>0</v>
      </c>
      <c r="O158" s="54">
        <f t="shared" si="154"/>
        <v>0</v>
      </c>
      <c r="P158" s="54">
        <f t="shared" si="154"/>
        <v>0</v>
      </c>
      <c r="Q158" s="54">
        <f t="shared" si="154"/>
        <v>0</v>
      </c>
      <c r="R158" s="54">
        <f>R159</f>
        <v>5849100</v>
      </c>
      <c r="S158" s="21">
        <f t="shared" ref="S158:U163" si="155">K158+O158</f>
        <v>0</v>
      </c>
      <c r="T158" s="21">
        <f t="shared" si="155"/>
        <v>5849100</v>
      </c>
      <c r="U158" s="21">
        <f t="shared" si="155"/>
        <v>0</v>
      </c>
      <c r="V158" s="54">
        <f>V159</f>
        <v>5849100</v>
      </c>
      <c r="W158" s="54">
        <f>W159</f>
        <v>3896429</v>
      </c>
      <c r="X158" s="158">
        <f t="shared" si="127"/>
        <v>66.615872527397386</v>
      </c>
    </row>
    <row r="159" spans="1:24" ht="75" x14ac:dyDescent="0.25">
      <c r="A159" s="73" t="s">
        <v>50</v>
      </c>
      <c r="B159" s="117"/>
      <c r="C159" s="117"/>
      <c r="D159" s="117"/>
      <c r="E159" s="4">
        <v>851</v>
      </c>
      <c r="F159" s="3" t="s">
        <v>96</v>
      </c>
      <c r="G159" s="4" t="s">
        <v>55</v>
      </c>
      <c r="H159" s="121" t="s">
        <v>645</v>
      </c>
      <c r="I159" s="3" t="s">
        <v>102</v>
      </c>
      <c r="J159" s="54">
        <f>J160</f>
        <v>5849100</v>
      </c>
      <c r="K159" s="54">
        <f t="shared" si="152"/>
        <v>0</v>
      </c>
      <c r="L159" s="54">
        <f t="shared" si="153"/>
        <v>5849100</v>
      </c>
      <c r="M159" s="54">
        <f t="shared" si="154"/>
        <v>0</v>
      </c>
      <c r="N159" s="54">
        <f t="shared" si="154"/>
        <v>0</v>
      </c>
      <c r="O159" s="54">
        <f t="shared" si="154"/>
        <v>0</v>
      </c>
      <c r="P159" s="54">
        <f t="shared" si="154"/>
        <v>0</v>
      </c>
      <c r="Q159" s="54">
        <f t="shared" si="154"/>
        <v>0</v>
      </c>
      <c r="R159" s="54">
        <f>R160</f>
        <v>5849100</v>
      </c>
      <c r="S159" s="21">
        <f t="shared" si="155"/>
        <v>0</v>
      </c>
      <c r="T159" s="21">
        <f t="shared" si="155"/>
        <v>5849100</v>
      </c>
      <c r="U159" s="21">
        <f t="shared" si="155"/>
        <v>0</v>
      </c>
      <c r="V159" s="54">
        <f>V160</f>
        <v>5849100</v>
      </c>
      <c r="W159" s="54">
        <f>W160</f>
        <v>3896429</v>
      </c>
      <c r="X159" s="158">
        <f t="shared" si="127"/>
        <v>66.615872527397386</v>
      </c>
    </row>
    <row r="160" spans="1:24" ht="30" x14ac:dyDescent="0.25">
      <c r="A160" s="73" t="s">
        <v>103</v>
      </c>
      <c r="B160" s="117"/>
      <c r="C160" s="117"/>
      <c r="D160" s="117"/>
      <c r="E160" s="4">
        <v>851</v>
      </c>
      <c r="F160" s="3" t="s">
        <v>96</v>
      </c>
      <c r="G160" s="3" t="s">
        <v>55</v>
      </c>
      <c r="H160" s="121" t="s">
        <v>645</v>
      </c>
      <c r="I160" s="3" t="s">
        <v>104</v>
      </c>
      <c r="J160" s="54">
        <v>5849100</v>
      </c>
      <c r="K160" s="54"/>
      <c r="L160" s="54">
        <f>J160</f>
        <v>5849100</v>
      </c>
      <c r="M160" s="54"/>
      <c r="N160" s="54"/>
      <c r="O160" s="54"/>
      <c r="P160" s="54">
        <f>N160</f>
        <v>0</v>
      </c>
      <c r="Q160" s="54"/>
      <c r="R160" s="54">
        <v>5849100</v>
      </c>
      <c r="S160" s="21">
        <f t="shared" si="155"/>
        <v>0</v>
      </c>
      <c r="T160" s="21">
        <f t="shared" si="155"/>
        <v>5849100</v>
      </c>
      <c r="U160" s="21">
        <f t="shared" si="155"/>
        <v>0</v>
      </c>
      <c r="V160" s="54">
        <v>5849100</v>
      </c>
      <c r="W160" s="54">
        <v>3896429</v>
      </c>
      <c r="X160" s="158">
        <f t="shared" si="127"/>
        <v>66.615872527397386</v>
      </c>
    </row>
    <row r="161" spans="1:24" ht="30" x14ac:dyDescent="0.25">
      <c r="A161" s="73" t="s">
        <v>149</v>
      </c>
      <c r="B161" s="117"/>
      <c r="C161" s="117"/>
      <c r="D161" s="117"/>
      <c r="E161" s="4">
        <v>851</v>
      </c>
      <c r="F161" s="3" t="s">
        <v>96</v>
      </c>
      <c r="G161" s="3" t="s">
        <v>55</v>
      </c>
      <c r="H161" s="121" t="s">
        <v>646</v>
      </c>
      <c r="I161" s="3"/>
      <c r="J161" s="54">
        <f>J162</f>
        <v>6300</v>
      </c>
      <c r="K161" s="54">
        <f t="shared" ref="K161:K168" si="156">K162</f>
        <v>0</v>
      </c>
      <c r="L161" s="54">
        <f t="shared" ref="L161:L168" si="157">L162</f>
        <v>6300</v>
      </c>
      <c r="M161" s="54">
        <f t="shared" ref="M161:Q168" si="158">M162</f>
        <v>0</v>
      </c>
      <c r="N161" s="54">
        <f t="shared" si="158"/>
        <v>0</v>
      </c>
      <c r="O161" s="54">
        <f t="shared" si="158"/>
        <v>0</v>
      </c>
      <c r="P161" s="54">
        <f t="shared" si="158"/>
        <v>0</v>
      </c>
      <c r="Q161" s="54">
        <f t="shared" si="158"/>
        <v>0</v>
      </c>
      <c r="R161" s="54">
        <f>R162</f>
        <v>6300</v>
      </c>
      <c r="S161" s="21">
        <f t="shared" si="155"/>
        <v>0</v>
      </c>
      <c r="T161" s="21">
        <f t="shared" si="155"/>
        <v>6300</v>
      </c>
      <c r="U161" s="21">
        <f t="shared" si="155"/>
        <v>0</v>
      </c>
      <c r="V161" s="54">
        <f>V162</f>
        <v>6300</v>
      </c>
      <c r="W161" s="54">
        <f>W162</f>
        <v>3500</v>
      </c>
      <c r="X161" s="158">
        <f t="shared" si="127"/>
        <v>55.555555555555557</v>
      </c>
    </row>
    <row r="162" spans="1:24" ht="75" x14ac:dyDescent="0.25">
      <c r="A162" s="73" t="s">
        <v>50</v>
      </c>
      <c r="B162" s="117"/>
      <c r="C162" s="117"/>
      <c r="D162" s="117"/>
      <c r="E162" s="4">
        <v>851</v>
      </c>
      <c r="F162" s="3" t="s">
        <v>96</v>
      </c>
      <c r="G162" s="3" t="s">
        <v>55</v>
      </c>
      <c r="H162" s="121" t="s">
        <v>646</v>
      </c>
      <c r="I162" s="3" t="s">
        <v>102</v>
      </c>
      <c r="J162" s="54">
        <f>J163</f>
        <v>6300</v>
      </c>
      <c r="K162" s="54">
        <f t="shared" si="156"/>
        <v>0</v>
      </c>
      <c r="L162" s="54">
        <f t="shared" si="157"/>
        <v>6300</v>
      </c>
      <c r="M162" s="54">
        <f t="shared" si="158"/>
        <v>0</v>
      </c>
      <c r="N162" s="54">
        <f t="shared" si="158"/>
        <v>0</v>
      </c>
      <c r="O162" s="54">
        <f t="shared" si="158"/>
        <v>0</v>
      </c>
      <c r="P162" s="54">
        <f t="shared" si="158"/>
        <v>0</v>
      </c>
      <c r="Q162" s="54">
        <f t="shared" si="158"/>
        <v>0</v>
      </c>
      <c r="R162" s="54">
        <f>R163</f>
        <v>6300</v>
      </c>
      <c r="S162" s="21">
        <f t="shared" si="155"/>
        <v>0</v>
      </c>
      <c r="T162" s="21">
        <f t="shared" si="155"/>
        <v>6300</v>
      </c>
      <c r="U162" s="21">
        <f t="shared" si="155"/>
        <v>0</v>
      </c>
      <c r="V162" s="54">
        <f>V163</f>
        <v>6300</v>
      </c>
      <c r="W162" s="54">
        <f>W163</f>
        <v>3500</v>
      </c>
      <c r="X162" s="158">
        <f t="shared" si="127"/>
        <v>55.555555555555557</v>
      </c>
    </row>
    <row r="163" spans="1:24" ht="30" x14ac:dyDescent="0.25">
      <c r="A163" s="91" t="s">
        <v>103</v>
      </c>
      <c r="B163" s="78"/>
      <c r="C163" s="78"/>
      <c r="D163" s="78"/>
      <c r="E163" s="76">
        <v>851</v>
      </c>
      <c r="F163" s="75" t="s">
        <v>96</v>
      </c>
      <c r="G163" s="76" t="s">
        <v>55</v>
      </c>
      <c r="H163" s="121" t="s">
        <v>646</v>
      </c>
      <c r="I163" s="75" t="s">
        <v>104</v>
      </c>
      <c r="J163" s="54">
        <v>6300</v>
      </c>
      <c r="K163" s="54"/>
      <c r="L163" s="54">
        <f>J163</f>
        <v>6300</v>
      </c>
      <c r="M163" s="54"/>
      <c r="N163" s="54"/>
      <c r="O163" s="54"/>
      <c r="P163" s="54">
        <f>N163</f>
        <v>0</v>
      </c>
      <c r="Q163" s="54"/>
      <c r="R163" s="54">
        <v>6300</v>
      </c>
      <c r="S163" s="21">
        <f t="shared" si="155"/>
        <v>0</v>
      </c>
      <c r="T163" s="21">
        <f t="shared" si="155"/>
        <v>6300</v>
      </c>
      <c r="U163" s="21">
        <f t="shared" si="155"/>
        <v>0</v>
      </c>
      <c r="V163" s="54">
        <v>6300</v>
      </c>
      <c r="W163" s="54">
        <v>3500</v>
      </c>
      <c r="X163" s="158">
        <f t="shared" si="127"/>
        <v>55.555555555555557</v>
      </c>
    </row>
    <row r="164" spans="1:24" ht="45" x14ac:dyDescent="0.25">
      <c r="A164" s="91" t="s">
        <v>151</v>
      </c>
      <c r="B164" s="78"/>
      <c r="C164" s="78"/>
      <c r="D164" s="78"/>
      <c r="E164" s="4">
        <v>851</v>
      </c>
      <c r="F164" s="3" t="s">
        <v>96</v>
      </c>
      <c r="G164" s="3" t="s">
        <v>55</v>
      </c>
      <c r="H164" s="121" t="s">
        <v>693</v>
      </c>
      <c r="I164" s="3"/>
      <c r="J164" s="54">
        <f>J165</f>
        <v>0</v>
      </c>
      <c r="K164" s="54">
        <f t="shared" ref="K164:U165" si="159">K165</f>
        <v>0</v>
      </c>
      <c r="L164" s="54">
        <f t="shared" si="159"/>
        <v>0</v>
      </c>
      <c r="M164" s="54">
        <f t="shared" si="159"/>
        <v>0</v>
      </c>
      <c r="N164" s="54">
        <f t="shared" si="159"/>
        <v>37680</v>
      </c>
      <c r="O164" s="54">
        <f t="shared" si="159"/>
        <v>0</v>
      </c>
      <c r="P164" s="54">
        <f t="shared" si="159"/>
        <v>37680</v>
      </c>
      <c r="Q164" s="54">
        <f t="shared" si="159"/>
        <v>0</v>
      </c>
      <c r="R164" s="54">
        <f>R165</f>
        <v>37680</v>
      </c>
      <c r="S164" s="54">
        <f t="shared" si="159"/>
        <v>0</v>
      </c>
      <c r="T164" s="54">
        <f t="shared" si="159"/>
        <v>37680</v>
      </c>
      <c r="U164" s="54">
        <f t="shared" si="159"/>
        <v>0</v>
      </c>
      <c r="V164" s="54">
        <f>V165</f>
        <v>37680</v>
      </c>
      <c r="W164" s="54">
        <f>W165</f>
        <v>30276</v>
      </c>
      <c r="X164" s="158">
        <f t="shared" si="127"/>
        <v>80.350318471337573</v>
      </c>
    </row>
    <row r="165" spans="1:24" ht="75" x14ac:dyDescent="0.25">
      <c r="A165" s="73" t="s">
        <v>50</v>
      </c>
      <c r="B165" s="78"/>
      <c r="C165" s="78"/>
      <c r="D165" s="78"/>
      <c r="E165" s="4">
        <v>851</v>
      </c>
      <c r="F165" s="3" t="s">
        <v>96</v>
      </c>
      <c r="G165" s="3" t="s">
        <v>55</v>
      </c>
      <c r="H165" s="121" t="s">
        <v>693</v>
      </c>
      <c r="I165" s="3" t="s">
        <v>102</v>
      </c>
      <c r="J165" s="54">
        <f>J166</f>
        <v>0</v>
      </c>
      <c r="K165" s="54">
        <f t="shared" si="159"/>
        <v>0</v>
      </c>
      <c r="L165" s="54">
        <f t="shared" si="159"/>
        <v>0</v>
      </c>
      <c r="M165" s="54">
        <f t="shared" si="159"/>
        <v>0</v>
      </c>
      <c r="N165" s="54">
        <f t="shared" si="159"/>
        <v>37680</v>
      </c>
      <c r="O165" s="54">
        <f t="shared" si="159"/>
        <v>0</v>
      </c>
      <c r="P165" s="54">
        <f t="shared" si="159"/>
        <v>37680</v>
      </c>
      <c r="Q165" s="54">
        <f t="shared" si="159"/>
        <v>0</v>
      </c>
      <c r="R165" s="54">
        <f>R166</f>
        <v>37680</v>
      </c>
      <c r="S165" s="54">
        <f t="shared" si="159"/>
        <v>0</v>
      </c>
      <c r="T165" s="54">
        <f t="shared" si="159"/>
        <v>37680</v>
      </c>
      <c r="U165" s="54">
        <f t="shared" si="159"/>
        <v>0</v>
      </c>
      <c r="V165" s="54">
        <f>V166</f>
        <v>37680</v>
      </c>
      <c r="W165" s="54">
        <f>W166</f>
        <v>30276</v>
      </c>
      <c r="X165" s="158">
        <f t="shared" si="127"/>
        <v>80.350318471337573</v>
      </c>
    </row>
    <row r="166" spans="1:24" ht="30" x14ac:dyDescent="0.25">
      <c r="A166" s="91" t="s">
        <v>103</v>
      </c>
      <c r="B166" s="78"/>
      <c r="C166" s="78"/>
      <c r="D166" s="78"/>
      <c r="E166" s="76">
        <v>851</v>
      </c>
      <c r="F166" s="75" t="s">
        <v>96</v>
      </c>
      <c r="G166" s="76" t="s">
        <v>55</v>
      </c>
      <c r="H166" s="121" t="s">
        <v>693</v>
      </c>
      <c r="I166" s="75" t="s">
        <v>104</v>
      </c>
      <c r="J166" s="54"/>
      <c r="K166" s="54"/>
      <c r="L166" s="54"/>
      <c r="M166" s="54"/>
      <c r="N166" s="54">
        <v>37680</v>
      </c>
      <c r="O166" s="54"/>
      <c r="P166" s="54">
        <f>N166</f>
        <v>37680</v>
      </c>
      <c r="Q166" s="54"/>
      <c r="R166" s="54">
        <v>37680</v>
      </c>
      <c r="S166" s="21">
        <f t="shared" ref="S166:U173" si="160">K166+O166</f>
        <v>0</v>
      </c>
      <c r="T166" s="21">
        <f t="shared" si="160"/>
        <v>37680</v>
      </c>
      <c r="U166" s="21">
        <f t="shared" si="160"/>
        <v>0</v>
      </c>
      <c r="V166" s="54">
        <v>37680</v>
      </c>
      <c r="W166" s="54">
        <v>30276</v>
      </c>
      <c r="X166" s="158">
        <f t="shared" si="127"/>
        <v>80.350318471337573</v>
      </c>
    </row>
    <row r="167" spans="1:24" ht="90" hidden="1" x14ac:dyDescent="0.25">
      <c r="A167" s="96" t="s">
        <v>642</v>
      </c>
      <c r="B167" s="137"/>
      <c r="C167" s="137"/>
      <c r="D167" s="137"/>
      <c r="E167" s="138">
        <v>851</v>
      </c>
      <c r="F167" s="139" t="s">
        <v>96</v>
      </c>
      <c r="G167" s="138" t="s">
        <v>55</v>
      </c>
      <c r="H167" s="140" t="s">
        <v>666</v>
      </c>
      <c r="I167" s="139"/>
      <c r="J167" s="54">
        <f>J168</f>
        <v>0</v>
      </c>
      <c r="K167" s="54">
        <f t="shared" si="156"/>
        <v>0</v>
      </c>
      <c r="L167" s="54">
        <f t="shared" si="157"/>
        <v>0</v>
      </c>
      <c r="M167" s="54">
        <f t="shared" si="158"/>
        <v>0</v>
      </c>
      <c r="N167" s="54">
        <f t="shared" si="158"/>
        <v>0</v>
      </c>
      <c r="O167" s="54">
        <f t="shared" si="158"/>
        <v>0</v>
      </c>
      <c r="P167" s="54">
        <f t="shared" si="158"/>
        <v>0</v>
      </c>
      <c r="Q167" s="54">
        <f t="shared" si="158"/>
        <v>0</v>
      </c>
      <c r="R167" s="54">
        <f>R168</f>
        <v>0</v>
      </c>
      <c r="S167" s="21">
        <f t="shared" si="160"/>
        <v>0</v>
      </c>
      <c r="T167" s="21">
        <f t="shared" si="160"/>
        <v>0</v>
      </c>
      <c r="U167" s="21">
        <f t="shared" si="160"/>
        <v>0</v>
      </c>
      <c r="V167" s="54">
        <f>V168</f>
        <v>0</v>
      </c>
      <c r="W167" s="54">
        <f>W168</f>
        <v>0</v>
      </c>
      <c r="X167" s="158" t="e">
        <f t="shared" si="127"/>
        <v>#DIV/0!</v>
      </c>
    </row>
    <row r="168" spans="1:24" ht="75" hidden="1" x14ac:dyDescent="0.25">
      <c r="A168" s="95" t="s">
        <v>50</v>
      </c>
      <c r="B168" s="53"/>
      <c r="C168" s="53"/>
      <c r="D168" s="53"/>
      <c r="E168" s="97">
        <v>851</v>
      </c>
      <c r="F168" s="141" t="s">
        <v>96</v>
      </c>
      <c r="G168" s="141" t="s">
        <v>55</v>
      </c>
      <c r="H168" s="140" t="s">
        <v>666</v>
      </c>
      <c r="I168" s="141" t="s">
        <v>102</v>
      </c>
      <c r="J168" s="54">
        <f>J169</f>
        <v>0</v>
      </c>
      <c r="K168" s="54">
        <f t="shared" si="156"/>
        <v>0</v>
      </c>
      <c r="L168" s="54">
        <f t="shared" si="157"/>
        <v>0</v>
      </c>
      <c r="M168" s="54">
        <f t="shared" si="158"/>
        <v>0</v>
      </c>
      <c r="N168" s="54">
        <f t="shared" si="158"/>
        <v>0</v>
      </c>
      <c r="O168" s="54">
        <f t="shared" si="158"/>
        <v>0</v>
      </c>
      <c r="P168" s="54">
        <f t="shared" si="158"/>
        <v>0</v>
      </c>
      <c r="Q168" s="54">
        <f t="shared" si="158"/>
        <v>0</v>
      </c>
      <c r="R168" s="54">
        <f>R169</f>
        <v>0</v>
      </c>
      <c r="S168" s="21">
        <f t="shared" si="160"/>
        <v>0</v>
      </c>
      <c r="T168" s="21">
        <f t="shared" si="160"/>
        <v>0</v>
      </c>
      <c r="U168" s="21">
        <f t="shared" si="160"/>
        <v>0</v>
      </c>
      <c r="V168" s="54">
        <f>V169</f>
        <v>0</v>
      </c>
      <c r="W168" s="54">
        <f>W169</f>
        <v>0</v>
      </c>
      <c r="X168" s="158" t="e">
        <f t="shared" si="127"/>
        <v>#DIV/0!</v>
      </c>
    </row>
    <row r="169" spans="1:24" ht="30" hidden="1" x14ac:dyDescent="0.25">
      <c r="A169" s="96" t="s">
        <v>103</v>
      </c>
      <c r="B169" s="137"/>
      <c r="C169" s="137"/>
      <c r="D169" s="137"/>
      <c r="E169" s="138">
        <v>851</v>
      </c>
      <c r="F169" s="139" t="s">
        <v>96</v>
      </c>
      <c r="G169" s="138" t="s">
        <v>55</v>
      </c>
      <c r="H169" s="140" t="s">
        <v>666</v>
      </c>
      <c r="I169" s="139" t="s">
        <v>104</v>
      </c>
      <c r="J169" s="54"/>
      <c r="K169" s="54"/>
      <c r="L169" s="54">
        <f>J169</f>
        <v>0</v>
      </c>
      <c r="M169" s="54"/>
      <c r="N169" s="54"/>
      <c r="O169" s="54"/>
      <c r="P169" s="54">
        <f>N169</f>
        <v>0</v>
      </c>
      <c r="Q169" s="54"/>
      <c r="R169" s="54"/>
      <c r="S169" s="21">
        <f t="shared" si="160"/>
        <v>0</v>
      </c>
      <c r="T169" s="21">
        <f t="shared" si="160"/>
        <v>0</v>
      </c>
      <c r="U169" s="21">
        <f t="shared" si="160"/>
        <v>0</v>
      </c>
      <c r="V169" s="54"/>
      <c r="W169" s="54"/>
      <c r="X169" s="158" t="e">
        <f t="shared" si="127"/>
        <v>#DIV/0!</v>
      </c>
    </row>
    <row r="170" spans="1:24" ht="240" x14ac:dyDescent="0.25">
      <c r="A170" s="73" t="s">
        <v>608</v>
      </c>
      <c r="B170" s="51"/>
      <c r="C170" s="51"/>
      <c r="D170" s="51"/>
      <c r="E170" s="4">
        <v>851</v>
      </c>
      <c r="F170" s="3" t="s">
        <v>96</v>
      </c>
      <c r="G170" s="3" t="s">
        <v>55</v>
      </c>
      <c r="H170" s="121" t="s">
        <v>647</v>
      </c>
      <c r="I170" s="3"/>
      <c r="J170" s="54">
        <f>J171</f>
        <v>120000</v>
      </c>
      <c r="K170" s="54">
        <f t="shared" ref="K170:Q171" si="161">K171</f>
        <v>120000</v>
      </c>
      <c r="L170" s="54">
        <f t="shared" si="161"/>
        <v>0</v>
      </c>
      <c r="M170" s="54">
        <f t="shared" si="161"/>
        <v>0</v>
      </c>
      <c r="N170" s="54">
        <f t="shared" si="161"/>
        <v>0</v>
      </c>
      <c r="O170" s="54">
        <f t="shared" si="161"/>
        <v>0</v>
      </c>
      <c r="P170" s="54">
        <f t="shared" si="161"/>
        <v>0</v>
      </c>
      <c r="Q170" s="54">
        <f t="shared" si="161"/>
        <v>0</v>
      </c>
      <c r="R170" s="54">
        <f>R171</f>
        <v>120000</v>
      </c>
      <c r="S170" s="21">
        <f t="shared" si="160"/>
        <v>120000</v>
      </c>
      <c r="T170" s="21">
        <f t="shared" si="160"/>
        <v>0</v>
      </c>
      <c r="U170" s="21">
        <f t="shared" si="160"/>
        <v>0</v>
      </c>
      <c r="V170" s="54">
        <f>V171</f>
        <v>120000</v>
      </c>
      <c r="W170" s="54">
        <f>W171</f>
        <v>100000</v>
      </c>
      <c r="X170" s="158">
        <f t="shared" si="127"/>
        <v>83.333333333333343</v>
      </c>
    </row>
    <row r="171" spans="1:24" ht="75" x14ac:dyDescent="0.25">
      <c r="A171" s="73" t="s">
        <v>50</v>
      </c>
      <c r="B171" s="51"/>
      <c r="C171" s="51"/>
      <c r="D171" s="51"/>
      <c r="E171" s="4">
        <v>851</v>
      </c>
      <c r="F171" s="3" t="s">
        <v>96</v>
      </c>
      <c r="G171" s="3" t="s">
        <v>55</v>
      </c>
      <c r="H171" s="121" t="s">
        <v>647</v>
      </c>
      <c r="I171" s="3" t="s">
        <v>102</v>
      </c>
      <c r="J171" s="54">
        <f>J172</f>
        <v>120000</v>
      </c>
      <c r="K171" s="54">
        <f t="shared" si="161"/>
        <v>120000</v>
      </c>
      <c r="L171" s="54">
        <f t="shared" si="161"/>
        <v>0</v>
      </c>
      <c r="M171" s="54">
        <f t="shared" si="161"/>
        <v>0</v>
      </c>
      <c r="N171" s="54">
        <f t="shared" si="161"/>
        <v>0</v>
      </c>
      <c r="O171" s="54">
        <f t="shared" si="161"/>
        <v>0</v>
      </c>
      <c r="P171" s="54">
        <f t="shared" si="161"/>
        <v>0</v>
      </c>
      <c r="Q171" s="54">
        <f t="shared" si="161"/>
        <v>0</v>
      </c>
      <c r="R171" s="54">
        <f>R172</f>
        <v>120000</v>
      </c>
      <c r="S171" s="21">
        <f t="shared" si="160"/>
        <v>120000</v>
      </c>
      <c r="T171" s="21">
        <f t="shared" si="160"/>
        <v>0</v>
      </c>
      <c r="U171" s="21">
        <f t="shared" si="160"/>
        <v>0</v>
      </c>
      <c r="V171" s="54">
        <f>V172</f>
        <v>120000</v>
      </c>
      <c r="W171" s="54">
        <f>W172</f>
        <v>100000</v>
      </c>
      <c r="X171" s="158">
        <f t="shared" si="127"/>
        <v>83.333333333333343</v>
      </c>
    </row>
    <row r="172" spans="1:24" ht="30" x14ac:dyDescent="0.25">
      <c r="A172" s="73" t="s">
        <v>103</v>
      </c>
      <c r="B172" s="51"/>
      <c r="C172" s="51"/>
      <c r="D172" s="51"/>
      <c r="E172" s="76">
        <v>851</v>
      </c>
      <c r="F172" s="3" t="s">
        <v>96</v>
      </c>
      <c r="G172" s="3" t="s">
        <v>55</v>
      </c>
      <c r="H172" s="121" t="s">
        <v>647</v>
      </c>
      <c r="I172" s="3" t="s">
        <v>104</v>
      </c>
      <c r="J172" s="54">
        <v>120000</v>
      </c>
      <c r="K172" s="54">
        <f>J172</f>
        <v>120000</v>
      </c>
      <c r="L172" s="54"/>
      <c r="M172" s="54"/>
      <c r="N172" s="54"/>
      <c r="O172" s="54">
        <f>N172</f>
        <v>0</v>
      </c>
      <c r="P172" s="54"/>
      <c r="Q172" s="54"/>
      <c r="R172" s="54">
        <v>120000</v>
      </c>
      <c r="S172" s="21">
        <f t="shared" si="160"/>
        <v>120000</v>
      </c>
      <c r="T172" s="21">
        <f t="shared" si="160"/>
        <v>0</v>
      </c>
      <c r="U172" s="21">
        <f t="shared" si="160"/>
        <v>0</v>
      </c>
      <c r="V172" s="54">
        <v>120000</v>
      </c>
      <c r="W172" s="54">
        <v>100000</v>
      </c>
      <c r="X172" s="158">
        <f t="shared" si="127"/>
        <v>83.333333333333343</v>
      </c>
    </row>
    <row r="173" spans="1:24" ht="28.5" x14ac:dyDescent="0.25">
      <c r="A173" s="88" t="s">
        <v>98</v>
      </c>
      <c r="B173" s="32"/>
      <c r="C173" s="32"/>
      <c r="D173" s="32"/>
      <c r="E173" s="4">
        <v>851</v>
      </c>
      <c r="F173" s="17" t="s">
        <v>70</v>
      </c>
      <c r="G173" s="17"/>
      <c r="H173" s="121" t="s">
        <v>58</v>
      </c>
      <c r="I173" s="17"/>
      <c r="J173" s="26" t="e">
        <f t="shared" ref="J173:R173" si="162">J174+J206</f>
        <v>#REF!</v>
      </c>
      <c r="K173" s="26" t="e">
        <f t="shared" si="162"/>
        <v>#REF!</v>
      </c>
      <c r="L173" s="26" t="e">
        <f t="shared" si="162"/>
        <v>#REF!</v>
      </c>
      <c r="M173" s="26" t="e">
        <f t="shared" si="162"/>
        <v>#REF!</v>
      </c>
      <c r="N173" s="26" t="e">
        <f t="shared" si="162"/>
        <v>#REF!</v>
      </c>
      <c r="O173" s="26" t="e">
        <f t="shared" si="162"/>
        <v>#REF!</v>
      </c>
      <c r="P173" s="26" t="e">
        <f t="shared" si="162"/>
        <v>#REF!</v>
      </c>
      <c r="Q173" s="26" t="e">
        <f t="shared" si="162"/>
        <v>#REF!</v>
      </c>
      <c r="R173" s="26">
        <f t="shared" si="162"/>
        <v>23116005</v>
      </c>
      <c r="S173" s="21" t="e">
        <f t="shared" si="160"/>
        <v>#REF!</v>
      </c>
      <c r="T173" s="21" t="e">
        <f t="shared" si="160"/>
        <v>#REF!</v>
      </c>
      <c r="U173" s="21" t="e">
        <f t="shared" si="160"/>
        <v>#REF!</v>
      </c>
      <c r="V173" s="26">
        <f>V174+V206</f>
        <v>23116005</v>
      </c>
      <c r="W173" s="26">
        <f>W174+W206</f>
        <v>16242817.129999999</v>
      </c>
      <c r="X173" s="158">
        <f t="shared" si="127"/>
        <v>70.266540996162604</v>
      </c>
    </row>
    <row r="174" spans="1:24" s="69" customFormat="1" x14ac:dyDescent="0.25">
      <c r="A174" s="88" t="s">
        <v>99</v>
      </c>
      <c r="B174" s="51"/>
      <c r="C174" s="51"/>
      <c r="D174" s="51"/>
      <c r="E174" s="4">
        <v>851</v>
      </c>
      <c r="F174" s="19" t="s">
        <v>70</v>
      </c>
      <c r="G174" s="19" t="s">
        <v>11</v>
      </c>
      <c r="H174" s="121" t="s">
        <v>58</v>
      </c>
      <c r="I174" s="19"/>
      <c r="J174" s="22" t="e">
        <f>J178+J181+J189+J192+J175+J184+J197+#REF!+J200+J203</f>
        <v>#REF!</v>
      </c>
      <c r="K174" s="22" t="e">
        <f>K178+K181+K189+K192+K175+K184+K197+#REF!+K200+K203</f>
        <v>#REF!</v>
      </c>
      <c r="L174" s="22" t="e">
        <f>L178+L181+L189+L192+L175+L184+L197+#REF!+L200+L203</f>
        <v>#REF!</v>
      </c>
      <c r="M174" s="22" t="e">
        <f>M178+M181+M189+M192+M175+M184+M197+#REF!+M200+M203</f>
        <v>#REF!</v>
      </c>
      <c r="N174" s="22" t="e">
        <f>N178+N181+N189+N192+N175+N184+N197+#REF!+N200+N203</f>
        <v>#REF!</v>
      </c>
      <c r="O174" s="22" t="e">
        <f>O178+O181+O189+O192+O175+O184+O197+#REF!+O200+O203</f>
        <v>#REF!</v>
      </c>
      <c r="P174" s="22" t="e">
        <f>P178+P181+P189+P192+P175+P184+P197+#REF!+P200+P203</f>
        <v>#REF!</v>
      </c>
      <c r="Q174" s="22" t="e">
        <f>Q178+Q181+Q189+Q192+Q175+Q184+Q197+#REF!+Q200+Q203</f>
        <v>#REF!</v>
      </c>
      <c r="R174" s="22">
        <f>R178+R181+R189+R192+R175+R184+R197+R200+R203</f>
        <v>23111005</v>
      </c>
      <c r="S174" s="22">
        <f t="shared" ref="S174:W174" si="163">S178+S181+S189+S192+S175+S184+S197+S200+S203</f>
        <v>3139791</v>
      </c>
      <c r="T174" s="22">
        <f t="shared" si="163"/>
        <v>14371214</v>
      </c>
      <c r="U174" s="22">
        <f t="shared" si="163"/>
        <v>5600000</v>
      </c>
      <c r="V174" s="22">
        <f t="shared" si="163"/>
        <v>23111005</v>
      </c>
      <c r="W174" s="22">
        <f t="shared" si="163"/>
        <v>16242817.129999999</v>
      </c>
      <c r="X174" s="158">
        <f t="shared" si="127"/>
        <v>70.281742961848693</v>
      </c>
    </row>
    <row r="175" spans="1:24" ht="150" customHeight="1" x14ac:dyDescent="0.25">
      <c r="A175" s="73" t="s">
        <v>109</v>
      </c>
      <c r="B175" s="117"/>
      <c r="C175" s="117"/>
      <c r="D175" s="117"/>
      <c r="E175" s="4">
        <v>851</v>
      </c>
      <c r="F175" s="3" t="s">
        <v>70</v>
      </c>
      <c r="G175" s="3" t="s">
        <v>11</v>
      </c>
      <c r="H175" s="121" t="s">
        <v>110</v>
      </c>
      <c r="I175" s="3"/>
      <c r="J175" s="21">
        <f t="shared" ref="J175:R176" si="164">J176</f>
        <v>122400</v>
      </c>
      <c r="K175" s="21">
        <f t="shared" si="164"/>
        <v>122400</v>
      </c>
      <c r="L175" s="21">
        <f t="shared" si="164"/>
        <v>0</v>
      </c>
      <c r="M175" s="21">
        <f t="shared" si="164"/>
        <v>0</v>
      </c>
      <c r="N175" s="21">
        <f t="shared" si="164"/>
        <v>0</v>
      </c>
      <c r="O175" s="21">
        <f t="shared" si="164"/>
        <v>0</v>
      </c>
      <c r="P175" s="21">
        <f t="shared" si="164"/>
        <v>0</v>
      </c>
      <c r="Q175" s="21">
        <f t="shared" si="164"/>
        <v>0</v>
      </c>
      <c r="R175" s="21">
        <f t="shared" si="164"/>
        <v>122400</v>
      </c>
      <c r="S175" s="21">
        <f t="shared" ref="S175:S202" si="165">K175+O175</f>
        <v>122400</v>
      </c>
      <c r="T175" s="21">
        <f t="shared" ref="T175:T202" si="166">L175+P175</f>
        <v>0</v>
      </c>
      <c r="U175" s="21">
        <f t="shared" ref="U175:U202" si="167">M175+Q175</f>
        <v>0</v>
      </c>
      <c r="V175" s="21">
        <f t="shared" ref="V175:W176" si="168">V176</f>
        <v>122400</v>
      </c>
      <c r="W175" s="21">
        <f t="shared" si="168"/>
        <v>74250</v>
      </c>
      <c r="X175" s="158">
        <f t="shared" si="127"/>
        <v>60.661764705882348</v>
      </c>
    </row>
    <row r="176" spans="1:24" ht="75" x14ac:dyDescent="0.25">
      <c r="A176" s="73" t="s">
        <v>50</v>
      </c>
      <c r="B176" s="117"/>
      <c r="C176" s="117"/>
      <c r="D176" s="117"/>
      <c r="E176" s="4">
        <v>851</v>
      </c>
      <c r="F176" s="3" t="s">
        <v>70</v>
      </c>
      <c r="G176" s="3" t="s">
        <v>11</v>
      </c>
      <c r="H176" s="121" t="s">
        <v>110</v>
      </c>
      <c r="I176" s="3" t="s">
        <v>102</v>
      </c>
      <c r="J176" s="21">
        <f t="shared" si="164"/>
        <v>122400</v>
      </c>
      <c r="K176" s="21">
        <f t="shared" si="164"/>
        <v>122400</v>
      </c>
      <c r="L176" s="21">
        <f t="shared" si="164"/>
        <v>0</v>
      </c>
      <c r="M176" s="21">
        <f t="shared" si="164"/>
        <v>0</v>
      </c>
      <c r="N176" s="21">
        <f t="shared" si="164"/>
        <v>0</v>
      </c>
      <c r="O176" s="21">
        <f t="shared" si="164"/>
        <v>0</v>
      </c>
      <c r="P176" s="21">
        <f t="shared" si="164"/>
        <v>0</v>
      </c>
      <c r="Q176" s="21">
        <f t="shared" si="164"/>
        <v>0</v>
      </c>
      <c r="R176" s="21">
        <f t="shared" si="164"/>
        <v>122400</v>
      </c>
      <c r="S176" s="21">
        <f t="shared" si="165"/>
        <v>122400</v>
      </c>
      <c r="T176" s="21">
        <f t="shared" si="166"/>
        <v>0</v>
      </c>
      <c r="U176" s="21">
        <f t="shared" si="167"/>
        <v>0</v>
      </c>
      <c r="V176" s="21">
        <f t="shared" si="168"/>
        <v>122400</v>
      </c>
      <c r="W176" s="21">
        <f t="shared" si="168"/>
        <v>74250</v>
      </c>
      <c r="X176" s="158">
        <f t="shared" si="127"/>
        <v>60.661764705882348</v>
      </c>
    </row>
    <row r="177" spans="1:24" ht="30" x14ac:dyDescent="0.25">
      <c r="A177" s="73" t="s">
        <v>103</v>
      </c>
      <c r="B177" s="117"/>
      <c r="C177" s="117"/>
      <c r="D177" s="117"/>
      <c r="E177" s="4">
        <v>851</v>
      </c>
      <c r="F177" s="3" t="s">
        <v>70</v>
      </c>
      <c r="G177" s="3" t="s">
        <v>11</v>
      </c>
      <c r="H177" s="121" t="s">
        <v>110</v>
      </c>
      <c r="I177" s="3" t="s">
        <v>104</v>
      </c>
      <c r="J177" s="21">
        <v>122400</v>
      </c>
      <c r="K177" s="21">
        <f>J177</f>
        <v>122400</v>
      </c>
      <c r="L177" s="21"/>
      <c r="M177" s="21"/>
      <c r="N177" s="21"/>
      <c r="O177" s="21">
        <f>N177</f>
        <v>0</v>
      </c>
      <c r="P177" s="21"/>
      <c r="Q177" s="21"/>
      <c r="R177" s="21">
        <v>122400</v>
      </c>
      <c r="S177" s="21">
        <f t="shared" si="165"/>
        <v>122400</v>
      </c>
      <c r="T177" s="21">
        <f t="shared" si="166"/>
        <v>0</v>
      </c>
      <c r="U177" s="21">
        <f t="shared" si="167"/>
        <v>0</v>
      </c>
      <c r="V177" s="21">
        <v>122400</v>
      </c>
      <c r="W177" s="21">
        <v>74250</v>
      </c>
      <c r="X177" s="158">
        <f t="shared" si="127"/>
        <v>60.661764705882348</v>
      </c>
    </row>
    <row r="178" spans="1:24" x14ac:dyDescent="0.25">
      <c r="A178" s="73" t="s">
        <v>100</v>
      </c>
      <c r="B178" s="117"/>
      <c r="C178" s="117"/>
      <c r="D178" s="117"/>
      <c r="E178" s="4">
        <v>851</v>
      </c>
      <c r="F178" s="3" t="s">
        <v>70</v>
      </c>
      <c r="G178" s="3" t="s">
        <v>11</v>
      </c>
      <c r="H178" s="121" t="s">
        <v>101</v>
      </c>
      <c r="I178" s="3"/>
      <c r="J178" s="21">
        <f t="shared" ref="J178:R179" si="169">J179</f>
        <v>7144700</v>
      </c>
      <c r="K178" s="21">
        <f t="shared" si="169"/>
        <v>0</v>
      </c>
      <c r="L178" s="21">
        <f t="shared" si="169"/>
        <v>7144700</v>
      </c>
      <c r="M178" s="21">
        <f t="shared" si="169"/>
        <v>0</v>
      </c>
      <c r="N178" s="21">
        <f t="shared" si="169"/>
        <v>250000</v>
      </c>
      <c r="O178" s="21">
        <f t="shared" si="169"/>
        <v>0</v>
      </c>
      <c r="P178" s="21">
        <f t="shared" si="169"/>
        <v>250000</v>
      </c>
      <c r="Q178" s="21">
        <f t="shared" si="169"/>
        <v>0</v>
      </c>
      <c r="R178" s="21">
        <f t="shared" si="169"/>
        <v>7394700</v>
      </c>
      <c r="S178" s="21">
        <f t="shared" si="165"/>
        <v>0</v>
      </c>
      <c r="T178" s="21">
        <f t="shared" si="166"/>
        <v>7394700</v>
      </c>
      <c r="U178" s="21">
        <f t="shared" si="167"/>
        <v>0</v>
      </c>
      <c r="V178" s="21">
        <f t="shared" ref="V178:W179" si="170">V179</f>
        <v>7394700</v>
      </c>
      <c r="W178" s="21">
        <f t="shared" si="170"/>
        <v>5358510</v>
      </c>
      <c r="X178" s="158">
        <f t="shared" si="127"/>
        <v>72.464197330520506</v>
      </c>
    </row>
    <row r="179" spans="1:24" ht="75" x14ac:dyDescent="0.25">
      <c r="A179" s="73" t="s">
        <v>50</v>
      </c>
      <c r="B179" s="51"/>
      <c r="C179" s="51"/>
      <c r="D179" s="51"/>
      <c r="E179" s="4">
        <v>851</v>
      </c>
      <c r="F179" s="3" t="s">
        <v>70</v>
      </c>
      <c r="G179" s="3" t="s">
        <v>11</v>
      </c>
      <c r="H179" s="121" t="s">
        <v>101</v>
      </c>
      <c r="I179" s="3" t="s">
        <v>102</v>
      </c>
      <c r="J179" s="21">
        <f t="shared" si="169"/>
        <v>7144700</v>
      </c>
      <c r="K179" s="21">
        <f t="shared" si="169"/>
        <v>0</v>
      </c>
      <c r="L179" s="21">
        <f t="shared" si="169"/>
        <v>7144700</v>
      </c>
      <c r="M179" s="21">
        <f t="shared" si="169"/>
        <v>0</v>
      </c>
      <c r="N179" s="21">
        <f t="shared" si="169"/>
        <v>250000</v>
      </c>
      <c r="O179" s="21">
        <f t="shared" si="169"/>
        <v>0</v>
      </c>
      <c r="P179" s="21">
        <f t="shared" si="169"/>
        <v>250000</v>
      </c>
      <c r="Q179" s="21">
        <f t="shared" si="169"/>
        <v>0</v>
      </c>
      <c r="R179" s="21">
        <f t="shared" si="169"/>
        <v>7394700</v>
      </c>
      <c r="S179" s="21">
        <f t="shared" si="165"/>
        <v>0</v>
      </c>
      <c r="T179" s="21">
        <f t="shared" si="166"/>
        <v>7394700</v>
      </c>
      <c r="U179" s="21">
        <f t="shared" si="167"/>
        <v>0</v>
      </c>
      <c r="V179" s="21">
        <f t="shared" si="170"/>
        <v>7394700</v>
      </c>
      <c r="W179" s="21">
        <f t="shared" si="170"/>
        <v>5358510</v>
      </c>
      <c r="X179" s="158">
        <f t="shared" si="127"/>
        <v>72.464197330520506</v>
      </c>
    </row>
    <row r="180" spans="1:24" ht="30" x14ac:dyDescent="0.25">
      <c r="A180" s="73" t="s">
        <v>103</v>
      </c>
      <c r="B180" s="51"/>
      <c r="C180" s="51"/>
      <c r="D180" s="51"/>
      <c r="E180" s="4">
        <v>851</v>
      </c>
      <c r="F180" s="3" t="s">
        <v>70</v>
      </c>
      <c r="G180" s="3" t="s">
        <v>11</v>
      </c>
      <c r="H180" s="121" t="s">
        <v>101</v>
      </c>
      <c r="I180" s="3" t="s">
        <v>104</v>
      </c>
      <c r="J180" s="21">
        <v>7144700</v>
      </c>
      <c r="K180" s="21"/>
      <c r="L180" s="21">
        <f>J180</f>
        <v>7144700</v>
      </c>
      <c r="M180" s="21"/>
      <c r="N180" s="21">
        <f>150000+100000</f>
        <v>250000</v>
      </c>
      <c r="O180" s="21"/>
      <c r="P180" s="21">
        <f>N180</f>
        <v>250000</v>
      </c>
      <c r="Q180" s="21"/>
      <c r="R180" s="21">
        <f>7144700+250000</f>
        <v>7394700</v>
      </c>
      <c r="S180" s="21">
        <f t="shared" si="165"/>
        <v>0</v>
      </c>
      <c r="T180" s="21">
        <f t="shared" si="166"/>
        <v>7394700</v>
      </c>
      <c r="U180" s="21">
        <f t="shared" si="167"/>
        <v>0</v>
      </c>
      <c r="V180" s="21">
        <f>7144700+250000</f>
        <v>7394700</v>
      </c>
      <c r="W180" s="21">
        <f>5358510</f>
        <v>5358510</v>
      </c>
      <c r="X180" s="158">
        <f t="shared" si="127"/>
        <v>72.464197330520506</v>
      </c>
    </row>
    <row r="181" spans="1:24" ht="30" x14ac:dyDescent="0.25">
      <c r="A181" s="73" t="s">
        <v>105</v>
      </c>
      <c r="B181" s="117"/>
      <c r="C181" s="117"/>
      <c r="D181" s="117"/>
      <c r="E181" s="4">
        <v>851</v>
      </c>
      <c r="F181" s="3" t="s">
        <v>70</v>
      </c>
      <c r="G181" s="3" t="s">
        <v>11</v>
      </c>
      <c r="H181" s="121" t="s">
        <v>106</v>
      </c>
      <c r="I181" s="3"/>
      <c r="J181" s="21">
        <f t="shared" ref="J181:R182" si="171">J182</f>
        <v>6402300</v>
      </c>
      <c r="K181" s="21">
        <f t="shared" si="171"/>
        <v>0</v>
      </c>
      <c r="L181" s="21">
        <f t="shared" si="171"/>
        <v>6402300</v>
      </c>
      <c r="M181" s="21">
        <f t="shared" si="171"/>
        <v>0</v>
      </c>
      <c r="N181" s="21">
        <f t="shared" si="171"/>
        <v>0</v>
      </c>
      <c r="O181" s="21">
        <f t="shared" si="171"/>
        <v>0</v>
      </c>
      <c r="P181" s="21">
        <f t="shared" si="171"/>
        <v>0</v>
      </c>
      <c r="Q181" s="21">
        <f t="shared" si="171"/>
        <v>0</v>
      </c>
      <c r="R181" s="21">
        <f t="shared" si="171"/>
        <v>6402300</v>
      </c>
      <c r="S181" s="21">
        <f t="shared" si="165"/>
        <v>0</v>
      </c>
      <c r="T181" s="21">
        <f t="shared" si="166"/>
        <v>6402300</v>
      </c>
      <c r="U181" s="21">
        <f t="shared" si="167"/>
        <v>0</v>
      </c>
      <c r="V181" s="21">
        <f t="shared" ref="V181:W182" si="172">V182</f>
        <v>6402300</v>
      </c>
      <c r="W181" s="21">
        <f t="shared" si="172"/>
        <v>4763569.97</v>
      </c>
      <c r="X181" s="158">
        <f t="shared" si="127"/>
        <v>74.404041828717808</v>
      </c>
    </row>
    <row r="182" spans="1:24" ht="75" x14ac:dyDescent="0.25">
      <c r="A182" s="73" t="s">
        <v>50</v>
      </c>
      <c r="B182" s="117"/>
      <c r="C182" s="117"/>
      <c r="D182" s="117"/>
      <c r="E182" s="4">
        <v>851</v>
      </c>
      <c r="F182" s="3" t="s">
        <v>70</v>
      </c>
      <c r="G182" s="3" t="s">
        <v>11</v>
      </c>
      <c r="H182" s="121" t="s">
        <v>106</v>
      </c>
      <c r="I182" s="3">
        <v>600</v>
      </c>
      <c r="J182" s="21">
        <f t="shared" si="171"/>
        <v>6402300</v>
      </c>
      <c r="K182" s="21">
        <f t="shared" si="171"/>
        <v>0</v>
      </c>
      <c r="L182" s="21">
        <f t="shared" si="171"/>
        <v>6402300</v>
      </c>
      <c r="M182" s="21">
        <f t="shared" si="171"/>
        <v>0</v>
      </c>
      <c r="N182" s="21">
        <f t="shared" si="171"/>
        <v>0</v>
      </c>
      <c r="O182" s="21">
        <f t="shared" si="171"/>
        <v>0</v>
      </c>
      <c r="P182" s="21">
        <f t="shared" si="171"/>
        <v>0</v>
      </c>
      <c r="Q182" s="21">
        <f t="shared" si="171"/>
        <v>0</v>
      </c>
      <c r="R182" s="21">
        <f t="shared" si="171"/>
        <v>6402300</v>
      </c>
      <c r="S182" s="21">
        <f t="shared" si="165"/>
        <v>0</v>
      </c>
      <c r="T182" s="21">
        <f t="shared" si="166"/>
        <v>6402300</v>
      </c>
      <c r="U182" s="21">
        <f t="shared" si="167"/>
        <v>0</v>
      </c>
      <c r="V182" s="21">
        <f t="shared" si="172"/>
        <v>6402300</v>
      </c>
      <c r="W182" s="21">
        <f t="shared" si="172"/>
        <v>4763569.97</v>
      </c>
      <c r="X182" s="158">
        <f t="shared" si="127"/>
        <v>74.404041828717808</v>
      </c>
    </row>
    <row r="183" spans="1:24" ht="30" x14ac:dyDescent="0.25">
      <c r="A183" s="73" t="s">
        <v>103</v>
      </c>
      <c r="B183" s="117"/>
      <c r="C183" s="117"/>
      <c r="D183" s="117"/>
      <c r="E183" s="4">
        <v>851</v>
      </c>
      <c r="F183" s="3" t="s">
        <v>70</v>
      </c>
      <c r="G183" s="3" t="s">
        <v>11</v>
      </c>
      <c r="H183" s="121" t="s">
        <v>106</v>
      </c>
      <c r="I183" s="3" t="s">
        <v>104</v>
      </c>
      <c r="J183" s="21">
        <v>6402300</v>
      </c>
      <c r="K183" s="21"/>
      <c r="L183" s="21">
        <f>J183</f>
        <v>6402300</v>
      </c>
      <c r="M183" s="21"/>
      <c r="N183" s="21"/>
      <c r="O183" s="21"/>
      <c r="P183" s="21">
        <f>N183</f>
        <v>0</v>
      </c>
      <c r="Q183" s="21"/>
      <c r="R183" s="21">
        <v>6402300</v>
      </c>
      <c r="S183" s="21">
        <f t="shared" si="165"/>
        <v>0</v>
      </c>
      <c r="T183" s="21">
        <f t="shared" si="166"/>
        <v>6402300</v>
      </c>
      <c r="U183" s="21">
        <f t="shared" si="167"/>
        <v>0</v>
      </c>
      <c r="V183" s="21">
        <v>6402300</v>
      </c>
      <c r="W183" s="21">
        <v>4763569.97</v>
      </c>
      <c r="X183" s="158">
        <f t="shared" si="127"/>
        <v>74.404041828717808</v>
      </c>
    </row>
    <row r="184" spans="1:24" ht="30" x14ac:dyDescent="0.25">
      <c r="A184" s="73" t="s">
        <v>111</v>
      </c>
      <c r="B184" s="117"/>
      <c r="C184" s="117"/>
      <c r="D184" s="117"/>
      <c r="E184" s="4">
        <v>851</v>
      </c>
      <c r="F184" s="3" t="s">
        <v>70</v>
      </c>
      <c r="G184" s="3" t="s">
        <v>11</v>
      </c>
      <c r="H184" s="121" t="s">
        <v>112</v>
      </c>
      <c r="I184" s="3"/>
      <c r="J184" s="21">
        <f t="shared" ref="J184:M184" si="173">J185+J187</f>
        <v>205000</v>
      </c>
      <c r="K184" s="21">
        <f t="shared" si="173"/>
        <v>0</v>
      </c>
      <c r="L184" s="21">
        <f t="shared" si="173"/>
        <v>205000</v>
      </c>
      <c r="M184" s="21">
        <f t="shared" si="173"/>
        <v>0</v>
      </c>
      <c r="N184" s="21">
        <f t="shared" ref="N184:R184" si="174">N185+N187</f>
        <v>0</v>
      </c>
      <c r="O184" s="21">
        <f t="shared" si="174"/>
        <v>0</v>
      </c>
      <c r="P184" s="21">
        <f t="shared" si="174"/>
        <v>0</v>
      </c>
      <c r="Q184" s="21">
        <f t="shared" si="174"/>
        <v>0</v>
      </c>
      <c r="R184" s="21">
        <f t="shared" si="174"/>
        <v>205000</v>
      </c>
      <c r="S184" s="21">
        <f t="shared" si="165"/>
        <v>0</v>
      </c>
      <c r="T184" s="21">
        <f t="shared" si="166"/>
        <v>205000</v>
      </c>
      <c r="U184" s="21">
        <f t="shared" si="167"/>
        <v>0</v>
      </c>
      <c r="V184" s="21">
        <f t="shared" ref="V184:W184" si="175">V185+V187</f>
        <v>205000</v>
      </c>
      <c r="W184" s="21">
        <f t="shared" si="175"/>
        <v>99830</v>
      </c>
      <c r="X184" s="158">
        <f t="shared" si="127"/>
        <v>48.697560975609754</v>
      </c>
    </row>
    <row r="185" spans="1:24" ht="60" x14ac:dyDescent="0.25">
      <c r="A185" s="73" t="s">
        <v>22</v>
      </c>
      <c r="B185" s="116"/>
      <c r="C185" s="116"/>
      <c r="D185" s="116"/>
      <c r="E185" s="4">
        <v>851</v>
      </c>
      <c r="F185" s="3" t="s">
        <v>70</v>
      </c>
      <c r="G185" s="3" t="s">
        <v>11</v>
      </c>
      <c r="H185" s="121" t="s">
        <v>112</v>
      </c>
      <c r="I185" s="3" t="s">
        <v>23</v>
      </c>
      <c r="J185" s="21">
        <f t="shared" ref="J185:R185" si="176">J186</f>
        <v>145000</v>
      </c>
      <c r="K185" s="21">
        <f t="shared" si="176"/>
        <v>0</v>
      </c>
      <c r="L185" s="21">
        <f t="shared" si="176"/>
        <v>145000</v>
      </c>
      <c r="M185" s="21">
        <f t="shared" si="176"/>
        <v>0</v>
      </c>
      <c r="N185" s="21">
        <f t="shared" si="176"/>
        <v>0</v>
      </c>
      <c r="O185" s="21">
        <f t="shared" si="176"/>
        <v>0</v>
      </c>
      <c r="P185" s="21">
        <f t="shared" si="176"/>
        <v>0</v>
      </c>
      <c r="Q185" s="21">
        <f t="shared" si="176"/>
        <v>0</v>
      </c>
      <c r="R185" s="21">
        <f t="shared" si="176"/>
        <v>145000</v>
      </c>
      <c r="S185" s="21">
        <f t="shared" si="165"/>
        <v>0</v>
      </c>
      <c r="T185" s="21">
        <f t="shared" si="166"/>
        <v>145000</v>
      </c>
      <c r="U185" s="21">
        <f t="shared" si="167"/>
        <v>0</v>
      </c>
      <c r="V185" s="21">
        <f t="shared" ref="V185:W185" si="177">V186</f>
        <v>145000</v>
      </c>
      <c r="W185" s="21">
        <f t="shared" si="177"/>
        <v>71000</v>
      </c>
      <c r="X185" s="158">
        <f t="shared" si="127"/>
        <v>48.96551724137931</v>
      </c>
    </row>
    <row r="186" spans="1:24" ht="60" x14ac:dyDescent="0.25">
      <c r="A186" s="73" t="s">
        <v>9</v>
      </c>
      <c r="B186" s="117"/>
      <c r="C186" s="117"/>
      <c r="D186" s="117"/>
      <c r="E186" s="4">
        <v>851</v>
      </c>
      <c r="F186" s="3" t="s">
        <v>70</v>
      </c>
      <c r="G186" s="3" t="s">
        <v>11</v>
      </c>
      <c r="H186" s="121" t="s">
        <v>112</v>
      </c>
      <c r="I186" s="3" t="s">
        <v>24</v>
      </c>
      <c r="J186" s="21">
        <v>145000</v>
      </c>
      <c r="K186" s="21"/>
      <c r="L186" s="21">
        <f>J186</f>
        <v>145000</v>
      </c>
      <c r="M186" s="21"/>
      <c r="N186" s="21"/>
      <c r="O186" s="21"/>
      <c r="P186" s="21">
        <f>N186</f>
        <v>0</v>
      </c>
      <c r="Q186" s="21"/>
      <c r="R186" s="21">
        <v>145000</v>
      </c>
      <c r="S186" s="21">
        <f t="shared" si="165"/>
        <v>0</v>
      </c>
      <c r="T186" s="21">
        <f t="shared" si="166"/>
        <v>145000</v>
      </c>
      <c r="U186" s="21">
        <f t="shared" si="167"/>
        <v>0</v>
      </c>
      <c r="V186" s="21">
        <v>145000</v>
      </c>
      <c r="W186" s="21">
        <v>71000</v>
      </c>
      <c r="X186" s="158">
        <f t="shared" ref="X186:X242" si="178">W186/V186*100</f>
        <v>48.96551724137931</v>
      </c>
    </row>
    <row r="187" spans="1:24" ht="75" x14ac:dyDescent="0.25">
      <c r="A187" s="73" t="s">
        <v>50</v>
      </c>
      <c r="B187" s="117"/>
      <c r="C187" s="117"/>
      <c r="D187" s="117"/>
      <c r="E187" s="4">
        <v>851</v>
      </c>
      <c r="F187" s="3" t="s">
        <v>70</v>
      </c>
      <c r="G187" s="3" t="s">
        <v>11</v>
      </c>
      <c r="H187" s="121" t="s">
        <v>112</v>
      </c>
      <c r="I187" s="3" t="s">
        <v>102</v>
      </c>
      <c r="J187" s="21">
        <f t="shared" ref="J187:R187" si="179">J188</f>
        <v>60000</v>
      </c>
      <c r="K187" s="21">
        <f t="shared" si="179"/>
        <v>0</v>
      </c>
      <c r="L187" s="21">
        <f t="shared" si="179"/>
        <v>60000</v>
      </c>
      <c r="M187" s="21">
        <f t="shared" si="179"/>
        <v>0</v>
      </c>
      <c r="N187" s="21">
        <f t="shared" si="179"/>
        <v>0</v>
      </c>
      <c r="O187" s="21">
        <f t="shared" si="179"/>
        <v>0</v>
      </c>
      <c r="P187" s="21">
        <f t="shared" si="179"/>
        <v>0</v>
      </c>
      <c r="Q187" s="21">
        <f t="shared" si="179"/>
        <v>0</v>
      </c>
      <c r="R187" s="21">
        <f t="shared" si="179"/>
        <v>60000</v>
      </c>
      <c r="S187" s="21">
        <f t="shared" si="165"/>
        <v>0</v>
      </c>
      <c r="T187" s="21">
        <f t="shared" si="166"/>
        <v>60000</v>
      </c>
      <c r="U187" s="21">
        <f t="shared" si="167"/>
        <v>0</v>
      </c>
      <c r="V187" s="21">
        <f t="shared" ref="V187:W187" si="180">V188</f>
        <v>60000</v>
      </c>
      <c r="W187" s="21">
        <f t="shared" si="180"/>
        <v>28830</v>
      </c>
      <c r="X187" s="158">
        <f t="shared" si="178"/>
        <v>48.05</v>
      </c>
    </row>
    <row r="188" spans="1:24" ht="30" x14ac:dyDescent="0.25">
      <c r="A188" s="73" t="s">
        <v>103</v>
      </c>
      <c r="B188" s="117"/>
      <c r="C188" s="117"/>
      <c r="D188" s="117"/>
      <c r="E188" s="4">
        <v>851</v>
      </c>
      <c r="F188" s="3" t="s">
        <v>70</v>
      </c>
      <c r="G188" s="3" t="s">
        <v>11</v>
      </c>
      <c r="H188" s="121" t="s">
        <v>112</v>
      </c>
      <c r="I188" s="3" t="s">
        <v>104</v>
      </c>
      <c r="J188" s="21">
        <v>60000</v>
      </c>
      <c r="K188" s="21"/>
      <c r="L188" s="21">
        <f>J188</f>
        <v>60000</v>
      </c>
      <c r="M188" s="21"/>
      <c r="N188" s="21"/>
      <c r="O188" s="21"/>
      <c r="P188" s="21">
        <f>N188</f>
        <v>0</v>
      </c>
      <c r="Q188" s="21"/>
      <c r="R188" s="21">
        <v>60000</v>
      </c>
      <c r="S188" s="21">
        <f t="shared" si="165"/>
        <v>0</v>
      </c>
      <c r="T188" s="21">
        <f t="shared" si="166"/>
        <v>60000</v>
      </c>
      <c r="U188" s="21">
        <f t="shared" si="167"/>
        <v>0</v>
      </c>
      <c r="V188" s="21">
        <v>60000</v>
      </c>
      <c r="W188" s="21">
        <v>28830</v>
      </c>
      <c r="X188" s="158">
        <f t="shared" si="178"/>
        <v>48.05</v>
      </c>
    </row>
    <row r="189" spans="1:24" ht="45" x14ac:dyDescent="0.25">
      <c r="A189" s="9" t="s">
        <v>325</v>
      </c>
      <c r="B189" s="117"/>
      <c r="C189" s="117"/>
      <c r="D189" s="117"/>
      <c r="E189" s="4">
        <v>851</v>
      </c>
      <c r="F189" s="3" t="s">
        <v>70</v>
      </c>
      <c r="G189" s="3" t="s">
        <v>11</v>
      </c>
      <c r="H189" s="4" t="s">
        <v>326</v>
      </c>
      <c r="I189" s="3"/>
      <c r="J189" s="21">
        <f t="shared" ref="J189:R190" si="181">J190</f>
        <v>0</v>
      </c>
      <c r="K189" s="21">
        <f t="shared" si="181"/>
        <v>0</v>
      </c>
      <c r="L189" s="21">
        <f t="shared" si="181"/>
        <v>0</v>
      </c>
      <c r="M189" s="21">
        <f t="shared" si="181"/>
        <v>0</v>
      </c>
      <c r="N189" s="21">
        <f t="shared" si="181"/>
        <v>219648</v>
      </c>
      <c r="O189" s="21">
        <f t="shared" si="181"/>
        <v>0</v>
      </c>
      <c r="P189" s="21">
        <f t="shared" si="181"/>
        <v>219648</v>
      </c>
      <c r="Q189" s="21">
        <f t="shared" si="181"/>
        <v>0</v>
      </c>
      <c r="R189" s="21">
        <f t="shared" si="181"/>
        <v>219648</v>
      </c>
      <c r="S189" s="21">
        <f t="shared" si="165"/>
        <v>0</v>
      </c>
      <c r="T189" s="21">
        <f t="shared" si="166"/>
        <v>219648</v>
      </c>
      <c r="U189" s="21">
        <f t="shared" si="167"/>
        <v>0</v>
      </c>
      <c r="V189" s="21">
        <f t="shared" ref="V189:W190" si="182">V190</f>
        <v>219648</v>
      </c>
      <c r="W189" s="21">
        <f t="shared" si="182"/>
        <v>219648</v>
      </c>
      <c r="X189" s="158">
        <f t="shared" si="178"/>
        <v>100</v>
      </c>
    </row>
    <row r="190" spans="1:24" ht="60" x14ac:dyDescent="0.25">
      <c r="A190" s="117" t="s">
        <v>22</v>
      </c>
      <c r="B190" s="117"/>
      <c r="C190" s="117"/>
      <c r="D190" s="117"/>
      <c r="E190" s="4">
        <v>851</v>
      </c>
      <c r="F190" s="3" t="s">
        <v>70</v>
      </c>
      <c r="G190" s="3" t="s">
        <v>11</v>
      </c>
      <c r="H190" s="4" t="s">
        <v>326</v>
      </c>
      <c r="I190" s="3" t="s">
        <v>23</v>
      </c>
      <c r="J190" s="21">
        <f t="shared" si="181"/>
        <v>0</v>
      </c>
      <c r="K190" s="21">
        <f t="shared" si="181"/>
        <v>0</v>
      </c>
      <c r="L190" s="21">
        <f t="shared" si="181"/>
        <v>0</v>
      </c>
      <c r="M190" s="21">
        <f t="shared" si="181"/>
        <v>0</v>
      </c>
      <c r="N190" s="21">
        <f t="shared" si="181"/>
        <v>219648</v>
      </c>
      <c r="O190" s="21">
        <f t="shared" si="181"/>
        <v>0</v>
      </c>
      <c r="P190" s="21">
        <f t="shared" si="181"/>
        <v>219648</v>
      </c>
      <c r="Q190" s="21">
        <f t="shared" si="181"/>
        <v>0</v>
      </c>
      <c r="R190" s="21">
        <f t="shared" si="181"/>
        <v>219648</v>
      </c>
      <c r="S190" s="21">
        <f t="shared" si="165"/>
        <v>0</v>
      </c>
      <c r="T190" s="21">
        <f t="shared" si="166"/>
        <v>219648</v>
      </c>
      <c r="U190" s="21">
        <f t="shared" si="167"/>
        <v>0</v>
      </c>
      <c r="V190" s="21">
        <f t="shared" si="182"/>
        <v>219648</v>
      </c>
      <c r="W190" s="21">
        <f t="shared" si="182"/>
        <v>219648</v>
      </c>
      <c r="X190" s="158">
        <f t="shared" si="178"/>
        <v>100</v>
      </c>
    </row>
    <row r="191" spans="1:24" ht="60" x14ac:dyDescent="0.25">
      <c r="A191" s="117" t="s">
        <v>9</v>
      </c>
      <c r="B191" s="117"/>
      <c r="C191" s="117"/>
      <c r="D191" s="117"/>
      <c r="E191" s="4">
        <v>851</v>
      </c>
      <c r="F191" s="3" t="s">
        <v>70</v>
      </c>
      <c r="G191" s="3" t="s">
        <v>11</v>
      </c>
      <c r="H191" s="4" t="s">
        <v>326</v>
      </c>
      <c r="I191" s="3" t="s">
        <v>24</v>
      </c>
      <c r="J191" s="21"/>
      <c r="K191" s="21"/>
      <c r="L191" s="21">
        <f>J191</f>
        <v>0</v>
      </c>
      <c r="M191" s="21"/>
      <c r="N191" s="21">
        <v>219648</v>
      </c>
      <c r="O191" s="21"/>
      <c r="P191" s="21">
        <f>N191</f>
        <v>219648</v>
      </c>
      <c r="Q191" s="21"/>
      <c r="R191" s="21">
        <v>219648</v>
      </c>
      <c r="S191" s="21">
        <f t="shared" si="165"/>
        <v>0</v>
      </c>
      <c r="T191" s="21">
        <f t="shared" si="166"/>
        <v>219648</v>
      </c>
      <c r="U191" s="21">
        <f t="shared" si="167"/>
        <v>0</v>
      </c>
      <c r="V191" s="21">
        <v>219648</v>
      </c>
      <c r="W191" s="21">
        <v>219648</v>
      </c>
      <c r="X191" s="158">
        <f t="shared" si="178"/>
        <v>100</v>
      </c>
    </row>
    <row r="192" spans="1:24" ht="165" x14ac:dyDescent="0.25">
      <c r="A192" s="73" t="s">
        <v>587</v>
      </c>
      <c r="B192" s="117"/>
      <c r="C192" s="117"/>
      <c r="D192" s="117"/>
      <c r="E192" s="4">
        <v>851</v>
      </c>
      <c r="F192" s="3" t="s">
        <v>70</v>
      </c>
      <c r="G192" s="3" t="s">
        <v>11</v>
      </c>
      <c r="H192" s="121" t="s">
        <v>108</v>
      </c>
      <c r="I192" s="3"/>
      <c r="J192" s="21">
        <f t="shared" ref="J192:M192" si="183">J193+J195</f>
        <v>5600000</v>
      </c>
      <c r="K192" s="21">
        <f t="shared" si="183"/>
        <v>0</v>
      </c>
      <c r="L192" s="21">
        <f t="shared" si="183"/>
        <v>0</v>
      </c>
      <c r="M192" s="21">
        <f t="shared" si="183"/>
        <v>5600000</v>
      </c>
      <c r="N192" s="21">
        <f t="shared" ref="N192:R192" si="184">N193+N195</f>
        <v>0</v>
      </c>
      <c r="O192" s="21">
        <f t="shared" si="184"/>
        <v>0</v>
      </c>
      <c r="P192" s="21">
        <f t="shared" si="184"/>
        <v>0</v>
      </c>
      <c r="Q192" s="21">
        <f t="shared" si="184"/>
        <v>0</v>
      </c>
      <c r="R192" s="21">
        <f t="shared" si="184"/>
        <v>5600000</v>
      </c>
      <c r="S192" s="21">
        <f t="shared" si="165"/>
        <v>0</v>
      </c>
      <c r="T192" s="21">
        <f t="shared" si="166"/>
        <v>0</v>
      </c>
      <c r="U192" s="21">
        <f t="shared" si="167"/>
        <v>5600000</v>
      </c>
      <c r="V192" s="21">
        <f t="shared" ref="V192:W192" si="185">V193+V195</f>
        <v>5600000</v>
      </c>
      <c r="W192" s="21">
        <f t="shared" si="185"/>
        <v>3739000</v>
      </c>
      <c r="X192" s="158">
        <f t="shared" si="178"/>
        <v>66.767857142857139</v>
      </c>
    </row>
    <row r="193" spans="1:24" ht="60" x14ac:dyDescent="0.25">
      <c r="A193" s="73" t="s">
        <v>22</v>
      </c>
      <c r="B193" s="117"/>
      <c r="C193" s="117"/>
      <c r="D193" s="117"/>
      <c r="E193" s="4">
        <v>851</v>
      </c>
      <c r="F193" s="3" t="s">
        <v>70</v>
      </c>
      <c r="G193" s="3" t="s">
        <v>11</v>
      </c>
      <c r="H193" s="121" t="s">
        <v>108</v>
      </c>
      <c r="I193" s="3">
        <v>200</v>
      </c>
      <c r="J193" s="21">
        <f t="shared" ref="J193:R193" si="186">J194</f>
        <v>375000</v>
      </c>
      <c r="K193" s="21">
        <f t="shared" si="186"/>
        <v>0</v>
      </c>
      <c r="L193" s="21">
        <f t="shared" si="186"/>
        <v>0</v>
      </c>
      <c r="M193" s="21">
        <f t="shared" si="186"/>
        <v>375000</v>
      </c>
      <c r="N193" s="21">
        <f t="shared" si="186"/>
        <v>0</v>
      </c>
      <c r="O193" s="21">
        <f t="shared" si="186"/>
        <v>0</v>
      </c>
      <c r="P193" s="21">
        <f t="shared" si="186"/>
        <v>0</v>
      </c>
      <c r="Q193" s="21">
        <f t="shared" si="186"/>
        <v>0</v>
      </c>
      <c r="R193" s="21">
        <f t="shared" si="186"/>
        <v>375000</v>
      </c>
      <c r="S193" s="21">
        <f t="shared" si="165"/>
        <v>0</v>
      </c>
      <c r="T193" s="21">
        <f t="shared" si="166"/>
        <v>0</v>
      </c>
      <c r="U193" s="21">
        <f t="shared" si="167"/>
        <v>375000</v>
      </c>
      <c r="V193" s="21">
        <f t="shared" ref="V193:W193" si="187">V194</f>
        <v>375000</v>
      </c>
      <c r="W193" s="21">
        <f t="shared" si="187"/>
        <v>189100</v>
      </c>
      <c r="X193" s="158">
        <f t="shared" si="178"/>
        <v>50.426666666666662</v>
      </c>
    </row>
    <row r="194" spans="1:24" ht="60" x14ac:dyDescent="0.25">
      <c r="A194" s="73" t="s">
        <v>9</v>
      </c>
      <c r="B194" s="117"/>
      <c r="C194" s="117"/>
      <c r="D194" s="117"/>
      <c r="E194" s="4">
        <v>851</v>
      </c>
      <c r="F194" s="3" t="s">
        <v>70</v>
      </c>
      <c r="G194" s="3" t="s">
        <v>11</v>
      </c>
      <c r="H194" s="121" t="s">
        <v>108</v>
      </c>
      <c r="I194" s="3">
        <v>240</v>
      </c>
      <c r="J194" s="21">
        <v>375000</v>
      </c>
      <c r="K194" s="21"/>
      <c r="L194" s="21"/>
      <c r="M194" s="21">
        <f>J194</f>
        <v>375000</v>
      </c>
      <c r="N194" s="21">
        <f t="shared" ref="N194" si="188">K194</f>
        <v>0</v>
      </c>
      <c r="O194" s="21"/>
      <c r="P194" s="21"/>
      <c r="Q194" s="21">
        <f>N194</f>
        <v>0</v>
      </c>
      <c r="R194" s="21">
        <v>375000</v>
      </c>
      <c r="S194" s="21">
        <f t="shared" si="165"/>
        <v>0</v>
      </c>
      <c r="T194" s="21">
        <f t="shared" si="166"/>
        <v>0</v>
      </c>
      <c r="U194" s="21">
        <f t="shared" si="167"/>
        <v>375000</v>
      </c>
      <c r="V194" s="21">
        <v>375000</v>
      </c>
      <c r="W194" s="21">
        <v>189100</v>
      </c>
      <c r="X194" s="158">
        <f t="shared" si="178"/>
        <v>50.426666666666662</v>
      </c>
    </row>
    <row r="195" spans="1:24" ht="75" x14ac:dyDescent="0.25">
      <c r="A195" s="73" t="s">
        <v>50</v>
      </c>
      <c r="B195" s="117"/>
      <c r="C195" s="117"/>
      <c r="D195" s="117"/>
      <c r="E195" s="4">
        <v>851</v>
      </c>
      <c r="F195" s="3" t="s">
        <v>70</v>
      </c>
      <c r="G195" s="3" t="s">
        <v>11</v>
      </c>
      <c r="H195" s="121" t="s">
        <v>108</v>
      </c>
      <c r="I195" s="3">
        <v>600</v>
      </c>
      <c r="J195" s="21">
        <f t="shared" ref="J195:R195" si="189">J196</f>
        <v>5225000</v>
      </c>
      <c r="K195" s="21">
        <f t="shared" si="189"/>
        <v>0</v>
      </c>
      <c r="L195" s="21">
        <f t="shared" si="189"/>
        <v>0</v>
      </c>
      <c r="M195" s="21">
        <f t="shared" si="189"/>
        <v>5225000</v>
      </c>
      <c r="N195" s="21">
        <f t="shared" si="189"/>
        <v>0</v>
      </c>
      <c r="O195" s="21">
        <f t="shared" si="189"/>
        <v>0</v>
      </c>
      <c r="P195" s="21">
        <f t="shared" si="189"/>
        <v>0</v>
      </c>
      <c r="Q195" s="21">
        <f t="shared" si="189"/>
        <v>0</v>
      </c>
      <c r="R195" s="21">
        <f t="shared" si="189"/>
        <v>5225000</v>
      </c>
      <c r="S195" s="21">
        <f t="shared" si="165"/>
        <v>0</v>
      </c>
      <c r="T195" s="21">
        <f t="shared" si="166"/>
        <v>0</v>
      </c>
      <c r="U195" s="21">
        <f t="shared" si="167"/>
        <v>5225000</v>
      </c>
      <c r="V195" s="21">
        <f t="shared" ref="V195:W195" si="190">V196</f>
        <v>5225000</v>
      </c>
      <c r="W195" s="21">
        <f t="shared" si="190"/>
        <v>3549900</v>
      </c>
      <c r="X195" s="158">
        <f t="shared" si="178"/>
        <v>67.940669856459337</v>
      </c>
    </row>
    <row r="196" spans="1:24" ht="30" x14ac:dyDescent="0.25">
      <c r="A196" s="73" t="s">
        <v>103</v>
      </c>
      <c r="B196" s="117"/>
      <c r="C196" s="117"/>
      <c r="D196" s="117"/>
      <c r="E196" s="4">
        <v>851</v>
      </c>
      <c r="F196" s="3" t="s">
        <v>70</v>
      </c>
      <c r="G196" s="3" t="s">
        <v>11</v>
      </c>
      <c r="H196" s="121" t="s">
        <v>108</v>
      </c>
      <c r="I196" s="3" t="s">
        <v>104</v>
      </c>
      <c r="J196" s="21">
        <v>5225000</v>
      </c>
      <c r="K196" s="21"/>
      <c r="L196" s="21"/>
      <c r="M196" s="21">
        <f>J196</f>
        <v>5225000</v>
      </c>
      <c r="N196" s="21">
        <f t="shared" ref="N196" si="191">K196</f>
        <v>0</v>
      </c>
      <c r="O196" s="21"/>
      <c r="P196" s="21"/>
      <c r="Q196" s="21">
        <f>N196</f>
        <v>0</v>
      </c>
      <c r="R196" s="21">
        <f>5107400+117600</f>
        <v>5225000</v>
      </c>
      <c r="S196" s="21">
        <f t="shared" si="165"/>
        <v>0</v>
      </c>
      <c r="T196" s="21">
        <f t="shared" si="166"/>
        <v>0</v>
      </c>
      <c r="U196" s="21">
        <f t="shared" si="167"/>
        <v>5225000</v>
      </c>
      <c r="V196" s="21">
        <f>5107400+117600</f>
        <v>5225000</v>
      </c>
      <c r="W196" s="21">
        <f>3528300+21600</f>
        <v>3549900</v>
      </c>
      <c r="X196" s="158">
        <f t="shared" si="178"/>
        <v>67.940669856459337</v>
      </c>
    </row>
    <row r="197" spans="1:24" ht="105" x14ac:dyDescent="0.25">
      <c r="A197" s="73" t="s">
        <v>588</v>
      </c>
      <c r="B197" s="117"/>
      <c r="C197" s="117"/>
      <c r="D197" s="117"/>
      <c r="E197" s="4">
        <v>851</v>
      </c>
      <c r="F197" s="4" t="s">
        <v>70</v>
      </c>
      <c r="G197" s="4" t="s">
        <v>11</v>
      </c>
      <c r="H197" s="121" t="s">
        <v>328</v>
      </c>
      <c r="I197" s="4"/>
      <c r="J197" s="21">
        <f t="shared" ref="J197:R198" si="192">J198</f>
        <v>1368432</v>
      </c>
      <c r="K197" s="21">
        <f t="shared" si="192"/>
        <v>1300000</v>
      </c>
      <c r="L197" s="21">
        <f t="shared" si="192"/>
        <v>68432</v>
      </c>
      <c r="M197" s="21">
        <f t="shared" si="192"/>
        <v>0</v>
      </c>
      <c r="N197" s="21">
        <f t="shared" si="192"/>
        <v>-10</v>
      </c>
      <c r="O197" s="21">
        <f t="shared" si="192"/>
        <v>0</v>
      </c>
      <c r="P197" s="21">
        <f t="shared" si="192"/>
        <v>-10</v>
      </c>
      <c r="Q197" s="21">
        <f t="shared" si="192"/>
        <v>0</v>
      </c>
      <c r="R197" s="21">
        <f t="shared" si="192"/>
        <v>1368422</v>
      </c>
      <c r="S197" s="21">
        <f t="shared" si="165"/>
        <v>1300000</v>
      </c>
      <c r="T197" s="21">
        <f t="shared" si="166"/>
        <v>68422</v>
      </c>
      <c r="U197" s="21">
        <f t="shared" si="167"/>
        <v>0</v>
      </c>
      <c r="V197" s="21">
        <f t="shared" ref="V197:W198" si="193">V198</f>
        <v>1368422</v>
      </c>
      <c r="W197" s="21">
        <f t="shared" si="193"/>
        <v>1368422</v>
      </c>
      <c r="X197" s="158">
        <f t="shared" si="178"/>
        <v>100</v>
      </c>
    </row>
    <row r="198" spans="1:24" ht="75" x14ac:dyDescent="0.25">
      <c r="A198" s="73" t="s">
        <v>50</v>
      </c>
      <c r="B198" s="117"/>
      <c r="C198" s="117"/>
      <c r="D198" s="117"/>
      <c r="E198" s="4">
        <v>851</v>
      </c>
      <c r="F198" s="3" t="s">
        <v>70</v>
      </c>
      <c r="G198" s="3" t="s">
        <v>11</v>
      </c>
      <c r="H198" s="121" t="s">
        <v>328</v>
      </c>
      <c r="I198" s="3" t="s">
        <v>102</v>
      </c>
      <c r="J198" s="21">
        <f t="shared" si="192"/>
        <v>1368432</v>
      </c>
      <c r="K198" s="21">
        <f t="shared" si="192"/>
        <v>1300000</v>
      </c>
      <c r="L198" s="21">
        <f t="shared" si="192"/>
        <v>68432</v>
      </c>
      <c r="M198" s="21">
        <f t="shared" si="192"/>
        <v>0</v>
      </c>
      <c r="N198" s="21">
        <f t="shared" si="192"/>
        <v>-10</v>
      </c>
      <c r="O198" s="21">
        <f t="shared" si="192"/>
        <v>0</v>
      </c>
      <c r="P198" s="21">
        <f t="shared" si="192"/>
        <v>-10</v>
      </c>
      <c r="Q198" s="21">
        <f t="shared" si="192"/>
        <v>0</v>
      </c>
      <c r="R198" s="21">
        <f t="shared" si="192"/>
        <v>1368422</v>
      </c>
      <c r="S198" s="21">
        <f t="shared" si="165"/>
        <v>1300000</v>
      </c>
      <c r="T198" s="21">
        <f t="shared" si="166"/>
        <v>68422</v>
      </c>
      <c r="U198" s="21">
        <f t="shared" si="167"/>
        <v>0</v>
      </c>
      <c r="V198" s="21">
        <f t="shared" si="193"/>
        <v>1368422</v>
      </c>
      <c r="W198" s="21">
        <f t="shared" si="193"/>
        <v>1368422</v>
      </c>
      <c r="X198" s="158">
        <f t="shared" si="178"/>
        <v>100</v>
      </c>
    </row>
    <row r="199" spans="1:24" ht="30" x14ac:dyDescent="0.25">
      <c r="A199" s="73" t="s">
        <v>103</v>
      </c>
      <c r="B199" s="117"/>
      <c r="C199" s="117"/>
      <c r="D199" s="117"/>
      <c r="E199" s="4">
        <v>851</v>
      </c>
      <c r="F199" s="3" t="s">
        <v>70</v>
      </c>
      <c r="G199" s="3" t="s">
        <v>11</v>
      </c>
      <c r="H199" s="121" t="s">
        <v>328</v>
      </c>
      <c r="I199" s="3" t="s">
        <v>104</v>
      </c>
      <c r="J199" s="21">
        <f>K199+L199</f>
        <v>1368432</v>
      </c>
      <c r="K199" s="21">
        <v>1300000</v>
      </c>
      <c r="L199" s="21">
        <f>15800+52632</f>
        <v>68432</v>
      </c>
      <c r="M199" s="21"/>
      <c r="N199" s="21">
        <v>-10</v>
      </c>
      <c r="O199" s="21"/>
      <c r="P199" s="21">
        <v>-10</v>
      </c>
      <c r="Q199" s="21"/>
      <c r="R199" s="21">
        <f>1300000+68422</f>
        <v>1368422</v>
      </c>
      <c r="S199" s="21">
        <f t="shared" si="165"/>
        <v>1300000</v>
      </c>
      <c r="T199" s="21">
        <f t="shared" si="166"/>
        <v>68422</v>
      </c>
      <c r="U199" s="21">
        <f t="shared" si="167"/>
        <v>0</v>
      </c>
      <c r="V199" s="21">
        <f>1300000+68422</f>
        <v>1368422</v>
      </c>
      <c r="W199" s="21">
        <f>1368422</f>
        <v>1368422</v>
      </c>
      <c r="X199" s="158">
        <f t="shared" si="178"/>
        <v>100</v>
      </c>
    </row>
    <row r="200" spans="1:24" ht="120" x14ac:dyDescent="0.25">
      <c r="A200" s="9" t="s">
        <v>339</v>
      </c>
      <c r="B200" s="117"/>
      <c r="C200" s="117"/>
      <c r="D200" s="117"/>
      <c r="E200" s="4">
        <v>851</v>
      </c>
      <c r="F200" s="4" t="s">
        <v>70</v>
      </c>
      <c r="G200" s="4" t="s">
        <v>11</v>
      </c>
      <c r="H200" s="4" t="s">
        <v>331</v>
      </c>
      <c r="I200" s="4"/>
      <c r="J200" s="21">
        <f t="shared" ref="J200:R201" si="194">J201</f>
        <v>1578948</v>
      </c>
      <c r="K200" s="21">
        <f t="shared" si="194"/>
        <v>1500000</v>
      </c>
      <c r="L200" s="21">
        <f t="shared" si="194"/>
        <v>78948</v>
      </c>
      <c r="M200" s="21">
        <f t="shared" si="194"/>
        <v>0</v>
      </c>
      <c r="N200" s="21">
        <f t="shared" si="194"/>
        <v>0</v>
      </c>
      <c r="O200" s="21">
        <f t="shared" si="194"/>
        <v>0</v>
      </c>
      <c r="P200" s="21">
        <f t="shared" si="194"/>
        <v>0</v>
      </c>
      <c r="Q200" s="21">
        <f t="shared" si="194"/>
        <v>0</v>
      </c>
      <c r="R200" s="21">
        <f t="shared" si="194"/>
        <v>1578948</v>
      </c>
      <c r="S200" s="21">
        <f t="shared" si="165"/>
        <v>1500000</v>
      </c>
      <c r="T200" s="21">
        <f t="shared" si="166"/>
        <v>78948</v>
      </c>
      <c r="U200" s="21">
        <f t="shared" si="167"/>
        <v>0</v>
      </c>
      <c r="V200" s="21">
        <f t="shared" ref="V200:W201" si="195">V201</f>
        <v>1578948</v>
      </c>
      <c r="W200" s="21">
        <f t="shared" si="195"/>
        <v>400000.16</v>
      </c>
      <c r="X200" s="158">
        <f t="shared" si="178"/>
        <v>25.333333333333329</v>
      </c>
    </row>
    <row r="201" spans="1:24" ht="75" x14ac:dyDescent="0.25">
      <c r="A201" s="117" t="s">
        <v>50</v>
      </c>
      <c r="B201" s="117"/>
      <c r="C201" s="117"/>
      <c r="D201" s="117"/>
      <c r="E201" s="4">
        <v>851</v>
      </c>
      <c r="F201" s="3" t="s">
        <v>70</v>
      </c>
      <c r="G201" s="3" t="s">
        <v>11</v>
      </c>
      <c r="H201" s="4" t="s">
        <v>331</v>
      </c>
      <c r="I201" s="3" t="s">
        <v>102</v>
      </c>
      <c r="J201" s="21">
        <f t="shared" si="194"/>
        <v>1578948</v>
      </c>
      <c r="K201" s="21">
        <f t="shared" si="194"/>
        <v>1500000</v>
      </c>
      <c r="L201" s="21">
        <f t="shared" si="194"/>
        <v>78948</v>
      </c>
      <c r="M201" s="21">
        <f t="shared" si="194"/>
        <v>0</v>
      </c>
      <c r="N201" s="21">
        <f t="shared" si="194"/>
        <v>0</v>
      </c>
      <c r="O201" s="21">
        <f t="shared" si="194"/>
        <v>0</v>
      </c>
      <c r="P201" s="21">
        <f t="shared" si="194"/>
        <v>0</v>
      </c>
      <c r="Q201" s="21">
        <f t="shared" si="194"/>
        <v>0</v>
      </c>
      <c r="R201" s="21">
        <f t="shared" si="194"/>
        <v>1578948</v>
      </c>
      <c r="S201" s="21">
        <f t="shared" si="165"/>
        <v>1500000</v>
      </c>
      <c r="T201" s="21">
        <f t="shared" si="166"/>
        <v>78948</v>
      </c>
      <c r="U201" s="21">
        <f t="shared" si="167"/>
        <v>0</v>
      </c>
      <c r="V201" s="21">
        <f t="shared" si="195"/>
        <v>1578948</v>
      </c>
      <c r="W201" s="21">
        <f t="shared" si="195"/>
        <v>400000.16</v>
      </c>
      <c r="X201" s="158">
        <f t="shared" si="178"/>
        <v>25.333333333333329</v>
      </c>
    </row>
    <row r="202" spans="1:24" ht="30" x14ac:dyDescent="0.25">
      <c r="A202" s="117" t="s">
        <v>103</v>
      </c>
      <c r="B202" s="117"/>
      <c r="C202" s="117"/>
      <c r="D202" s="117"/>
      <c r="E202" s="4">
        <v>851</v>
      </c>
      <c r="F202" s="3" t="s">
        <v>70</v>
      </c>
      <c r="G202" s="3" t="s">
        <v>11</v>
      </c>
      <c r="H202" s="4" t="s">
        <v>331</v>
      </c>
      <c r="I202" s="3" t="s">
        <v>104</v>
      </c>
      <c r="J202" s="21">
        <v>1578948</v>
      </c>
      <c r="K202" s="21">
        <v>1500000</v>
      </c>
      <c r="L202" s="21">
        <v>78948</v>
      </c>
      <c r="M202" s="21"/>
      <c r="N202" s="21"/>
      <c r="O202" s="21"/>
      <c r="P202" s="21"/>
      <c r="Q202" s="21"/>
      <c r="R202" s="21">
        <v>1578948</v>
      </c>
      <c r="S202" s="21">
        <f t="shared" si="165"/>
        <v>1500000</v>
      </c>
      <c r="T202" s="21">
        <f t="shared" si="166"/>
        <v>78948</v>
      </c>
      <c r="U202" s="21">
        <f t="shared" si="167"/>
        <v>0</v>
      </c>
      <c r="V202" s="21">
        <v>1578948</v>
      </c>
      <c r="W202" s="21">
        <f>400000.16</f>
        <v>400000.16</v>
      </c>
      <c r="X202" s="158">
        <f t="shared" si="178"/>
        <v>25.333333333333329</v>
      </c>
    </row>
    <row r="203" spans="1:24" ht="30" x14ac:dyDescent="0.25">
      <c r="A203" s="9" t="s">
        <v>678</v>
      </c>
      <c r="B203" s="117"/>
      <c r="C203" s="117"/>
      <c r="D203" s="117"/>
      <c r="E203" s="4">
        <v>851</v>
      </c>
      <c r="F203" s="3" t="s">
        <v>70</v>
      </c>
      <c r="G203" s="3" t="s">
        <v>11</v>
      </c>
      <c r="H203" s="4" t="s">
        <v>679</v>
      </c>
      <c r="I203" s="3"/>
      <c r="J203" s="21">
        <f>J204</f>
        <v>0</v>
      </c>
      <c r="K203" s="21">
        <f t="shared" ref="K203:U204" si="196">K204</f>
        <v>0</v>
      </c>
      <c r="L203" s="21">
        <f t="shared" si="196"/>
        <v>0</v>
      </c>
      <c r="M203" s="21">
        <f t="shared" si="196"/>
        <v>0</v>
      </c>
      <c r="N203" s="21">
        <f t="shared" si="196"/>
        <v>219587</v>
      </c>
      <c r="O203" s="21">
        <f t="shared" si="196"/>
        <v>217391</v>
      </c>
      <c r="P203" s="21">
        <f t="shared" si="196"/>
        <v>2196</v>
      </c>
      <c r="Q203" s="21">
        <f t="shared" si="196"/>
        <v>0</v>
      </c>
      <c r="R203" s="21">
        <f>R204</f>
        <v>219587</v>
      </c>
      <c r="S203" s="152">
        <f t="shared" si="196"/>
        <v>217391</v>
      </c>
      <c r="T203" s="152">
        <f t="shared" si="196"/>
        <v>2196</v>
      </c>
      <c r="U203" s="21">
        <f t="shared" si="196"/>
        <v>0</v>
      </c>
      <c r="V203" s="21">
        <f>V204</f>
        <v>219587</v>
      </c>
      <c r="W203" s="21">
        <f>W204</f>
        <v>219587</v>
      </c>
      <c r="X203" s="158">
        <f t="shared" si="178"/>
        <v>100</v>
      </c>
    </row>
    <row r="204" spans="1:24" ht="75" x14ac:dyDescent="0.25">
      <c r="A204" s="117" t="s">
        <v>50</v>
      </c>
      <c r="B204" s="117"/>
      <c r="C204" s="117"/>
      <c r="D204" s="117"/>
      <c r="E204" s="4">
        <v>851</v>
      </c>
      <c r="F204" s="3" t="s">
        <v>70</v>
      </c>
      <c r="G204" s="3" t="s">
        <v>11</v>
      </c>
      <c r="H204" s="4" t="s">
        <v>679</v>
      </c>
      <c r="I204" s="3" t="s">
        <v>102</v>
      </c>
      <c r="J204" s="21">
        <f>J205</f>
        <v>0</v>
      </c>
      <c r="K204" s="21">
        <f t="shared" si="196"/>
        <v>0</v>
      </c>
      <c r="L204" s="21">
        <f t="shared" si="196"/>
        <v>0</v>
      </c>
      <c r="M204" s="21">
        <f t="shared" si="196"/>
        <v>0</v>
      </c>
      <c r="N204" s="21">
        <f>N205</f>
        <v>219587</v>
      </c>
      <c r="O204" s="21">
        <f t="shared" si="196"/>
        <v>217391</v>
      </c>
      <c r="P204" s="21">
        <f t="shared" si="196"/>
        <v>2196</v>
      </c>
      <c r="Q204" s="21">
        <f t="shared" si="196"/>
        <v>0</v>
      </c>
      <c r="R204" s="21">
        <f>R205</f>
        <v>219587</v>
      </c>
      <c r="S204" s="21">
        <f t="shared" si="196"/>
        <v>217391</v>
      </c>
      <c r="T204" s="21">
        <f t="shared" si="196"/>
        <v>2196</v>
      </c>
      <c r="U204" s="21">
        <f t="shared" si="196"/>
        <v>0</v>
      </c>
      <c r="V204" s="21">
        <f>V205</f>
        <v>219587</v>
      </c>
      <c r="W204" s="21">
        <f>W205</f>
        <v>219587</v>
      </c>
      <c r="X204" s="158">
        <f t="shared" si="178"/>
        <v>100</v>
      </c>
    </row>
    <row r="205" spans="1:24" ht="30" x14ac:dyDescent="0.25">
      <c r="A205" s="117" t="s">
        <v>51</v>
      </c>
      <c r="B205" s="117"/>
      <c r="C205" s="117"/>
      <c r="D205" s="117"/>
      <c r="E205" s="4">
        <v>851</v>
      </c>
      <c r="F205" s="3" t="s">
        <v>70</v>
      </c>
      <c r="G205" s="3" t="s">
        <v>11</v>
      </c>
      <c r="H205" s="4" t="s">
        <v>679</v>
      </c>
      <c r="I205" s="3" t="s">
        <v>104</v>
      </c>
      <c r="J205" s="21"/>
      <c r="K205" s="21"/>
      <c r="L205" s="21"/>
      <c r="M205" s="21"/>
      <c r="N205" s="21">
        <f>O205+P205+Q205</f>
        <v>219587</v>
      </c>
      <c r="O205" s="21">
        <f>108696+108695</f>
        <v>217391</v>
      </c>
      <c r="P205" s="21">
        <f>1098+1098</f>
        <v>2196</v>
      </c>
      <c r="Q205" s="21"/>
      <c r="R205" s="21">
        <f>108696+1098+108695+1098</f>
        <v>219587</v>
      </c>
      <c r="S205" s="21">
        <f t="shared" ref="S205:S234" si="197">K205+O205</f>
        <v>217391</v>
      </c>
      <c r="T205" s="21">
        <f t="shared" ref="T205:T234" si="198">L205+P205</f>
        <v>2196</v>
      </c>
      <c r="U205" s="21">
        <f t="shared" ref="U205:U234" si="199">M205+Q205</f>
        <v>0</v>
      </c>
      <c r="V205" s="21">
        <f>108696+1098+108695+1098</f>
        <v>219587</v>
      </c>
      <c r="W205" s="21">
        <v>219587</v>
      </c>
      <c r="X205" s="158">
        <f t="shared" si="178"/>
        <v>100</v>
      </c>
    </row>
    <row r="206" spans="1:24" ht="42.75" x14ac:dyDescent="0.25">
      <c r="A206" s="18" t="s">
        <v>113</v>
      </c>
      <c r="B206" s="51"/>
      <c r="C206" s="51"/>
      <c r="D206" s="51"/>
      <c r="E206" s="4">
        <v>851</v>
      </c>
      <c r="F206" s="19" t="s">
        <v>70</v>
      </c>
      <c r="G206" s="19" t="s">
        <v>13</v>
      </c>
      <c r="H206" s="121" t="s">
        <v>58</v>
      </c>
      <c r="I206" s="19"/>
      <c r="J206" s="36">
        <f t="shared" ref="J206:R208" si="200">J207</f>
        <v>5000</v>
      </c>
      <c r="K206" s="36">
        <f t="shared" si="200"/>
        <v>0</v>
      </c>
      <c r="L206" s="36">
        <f t="shared" si="200"/>
        <v>5000</v>
      </c>
      <c r="M206" s="36">
        <f t="shared" si="200"/>
        <v>0</v>
      </c>
      <c r="N206" s="36">
        <f t="shared" si="200"/>
        <v>0</v>
      </c>
      <c r="O206" s="36">
        <f t="shared" si="200"/>
        <v>0</v>
      </c>
      <c r="P206" s="36">
        <f t="shared" si="200"/>
        <v>0</v>
      </c>
      <c r="Q206" s="36">
        <f t="shared" si="200"/>
        <v>0</v>
      </c>
      <c r="R206" s="36">
        <f t="shared" si="200"/>
        <v>5000</v>
      </c>
      <c r="S206" s="21">
        <f t="shared" si="197"/>
        <v>0</v>
      </c>
      <c r="T206" s="21">
        <f t="shared" si="198"/>
        <v>5000</v>
      </c>
      <c r="U206" s="21">
        <f t="shared" si="199"/>
        <v>0</v>
      </c>
      <c r="V206" s="36">
        <f t="shared" ref="V206:W208" si="201">V207</f>
        <v>5000</v>
      </c>
      <c r="W206" s="36">
        <f t="shared" si="201"/>
        <v>0</v>
      </c>
      <c r="X206" s="158">
        <f t="shared" si="178"/>
        <v>0</v>
      </c>
    </row>
    <row r="207" spans="1:24" ht="60" x14ac:dyDescent="0.25">
      <c r="A207" s="15" t="s">
        <v>114</v>
      </c>
      <c r="B207" s="117"/>
      <c r="C207" s="117"/>
      <c r="D207" s="117"/>
      <c r="E207" s="4">
        <v>851</v>
      </c>
      <c r="F207" s="3" t="s">
        <v>70</v>
      </c>
      <c r="G207" s="3" t="s">
        <v>13</v>
      </c>
      <c r="H207" s="121" t="s">
        <v>115</v>
      </c>
      <c r="I207" s="3"/>
      <c r="J207" s="21">
        <f t="shared" si="200"/>
        <v>5000</v>
      </c>
      <c r="K207" s="21">
        <f t="shared" si="200"/>
        <v>0</v>
      </c>
      <c r="L207" s="21">
        <f t="shared" si="200"/>
        <v>5000</v>
      </c>
      <c r="M207" s="21">
        <f t="shared" si="200"/>
        <v>0</v>
      </c>
      <c r="N207" s="21">
        <f t="shared" si="200"/>
        <v>0</v>
      </c>
      <c r="O207" s="21">
        <f t="shared" si="200"/>
        <v>0</v>
      </c>
      <c r="P207" s="21">
        <f t="shared" si="200"/>
        <v>0</v>
      </c>
      <c r="Q207" s="21">
        <f t="shared" si="200"/>
        <v>0</v>
      </c>
      <c r="R207" s="21">
        <f t="shared" si="200"/>
        <v>5000</v>
      </c>
      <c r="S207" s="21">
        <f t="shared" si="197"/>
        <v>0</v>
      </c>
      <c r="T207" s="21">
        <f t="shared" si="198"/>
        <v>5000</v>
      </c>
      <c r="U207" s="21">
        <f t="shared" si="199"/>
        <v>0</v>
      </c>
      <c r="V207" s="21">
        <f t="shared" si="201"/>
        <v>5000</v>
      </c>
      <c r="W207" s="21">
        <f t="shared" si="201"/>
        <v>0</v>
      </c>
      <c r="X207" s="158">
        <f t="shared" si="178"/>
        <v>0</v>
      </c>
    </row>
    <row r="208" spans="1:24" ht="60" x14ac:dyDescent="0.25">
      <c r="A208" s="117" t="s">
        <v>22</v>
      </c>
      <c r="B208" s="116"/>
      <c r="C208" s="116"/>
      <c r="D208" s="116"/>
      <c r="E208" s="4">
        <v>851</v>
      </c>
      <c r="F208" s="3" t="s">
        <v>70</v>
      </c>
      <c r="G208" s="3" t="s">
        <v>13</v>
      </c>
      <c r="H208" s="121" t="s">
        <v>115</v>
      </c>
      <c r="I208" s="3" t="s">
        <v>23</v>
      </c>
      <c r="J208" s="21">
        <f t="shared" si="200"/>
        <v>5000</v>
      </c>
      <c r="K208" s="21">
        <f t="shared" si="200"/>
        <v>0</v>
      </c>
      <c r="L208" s="21">
        <f t="shared" si="200"/>
        <v>5000</v>
      </c>
      <c r="M208" s="21">
        <f t="shared" si="200"/>
        <v>0</v>
      </c>
      <c r="N208" s="21">
        <f t="shared" si="200"/>
        <v>0</v>
      </c>
      <c r="O208" s="21">
        <f t="shared" si="200"/>
        <v>0</v>
      </c>
      <c r="P208" s="21">
        <f t="shared" si="200"/>
        <v>0</v>
      </c>
      <c r="Q208" s="21">
        <f t="shared" si="200"/>
        <v>0</v>
      </c>
      <c r="R208" s="21">
        <f t="shared" si="200"/>
        <v>5000</v>
      </c>
      <c r="S208" s="21">
        <f t="shared" si="197"/>
        <v>0</v>
      </c>
      <c r="T208" s="21">
        <f t="shared" si="198"/>
        <v>5000</v>
      </c>
      <c r="U208" s="21">
        <f t="shared" si="199"/>
        <v>0</v>
      </c>
      <c r="V208" s="21">
        <f t="shared" si="201"/>
        <v>5000</v>
      </c>
      <c r="W208" s="21">
        <f t="shared" si="201"/>
        <v>0</v>
      </c>
      <c r="X208" s="158">
        <f t="shared" si="178"/>
        <v>0</v>
      </c>
    </row>
    <row r="209" spans="1:24" ht="60" x14ac:dyDescent="0.25">
      <c r="A209" s="117" t="s">
        <v>9</v>
      </c>
      <c r="B209" s="117"/>
      <c r="C209" s="117"/>
      <c r="D209" s="117"/>
      <c r="E209" s="4">
        <v>851</v>
      </c>
      <c r="F209" s="3" t="s">
        <v>70</v>
      </c>
      <c r="G209" s="3" t="s">
        <v>13</v>
      </c>
      <c r="H209" s="121" t="s">
        <v>115</v>
      </c>
      <c r="I209" s="3" t="s">
        <v>24</v>
      </c>
      <c r="J209" s="21">
        <v>5000</v>
      </c>
      <c r="K209" s="21"/>
      <c r="L209" s="21">
        <f>J209</f>
        <v>5000</v>
      </c>
      <c r="M209" s="21"/>
      <c r="N209" s="21"/>
      <c r="O209" s="21"/>
      <c r="P209" s="21">
        <f>N209</f>
        <v>0</v>
      </c>
      <c r="Q209" s="21"/>
      <c r="R209" s="21">
        <v>5000</v>
      </c>
      <c r="S209" s="21">
        <f t="shared" si="197"/>
        <v>0</v>
      </c>
      <c r="T209" s="21">
        <f t="shared" si="198"/>
        <v>5000</v>
      </c>
      <c r="U209" s="21">
        <f t="shared" si="199"/>
        <v>0</v>
      </c>
      <c r="V209" s="21">
        <v>5000</v>
      </c>
      <c r="W209" s="21"/>
      <c r="X209" s="158">
        <f t="shared" si="178"/>
        <v>0</v>
      </c>
    </row>
    <row r="210" spans="1:24" x14ac:dyDescent="0.25">
      <c r="A210" s="16" t="s">
        <v>116</v>
      </c>
      <c r="B210" s="32"/>
      <c r="C210" s="32"/>
      <c r="D210" s="32"/>
      <c r="E210" s="4">
        <v>851</v>
      </c>
      <c r="F210" s="17" t="s">
        <v>117</v>
      </c>
      <c r="G210" s="17"/>
      <c r="H210" s="121" t="s">
        <v>58</v>
      </c>
      <c r="I210" s="17"/>
      <c r="J210" s="26">
        <f t="shared" ref="J210:M210" si="202">J211+J215+J219+J226</f>
        <v>14937519</v>
      </c>
      <c r="K210" s="26">
        <f t="shared" si="202"/>
        <v>10898343</v>
      </c>
      <c r="L210" s="26">
        <f t="shared" si="202"/>
        <v>4039176</v>
      </c>
      <c r="M210" s="26">
        <f t="shared" si="202"/>
        <v>0</v>
      </c>
      <c r="N210" s="26">
        <f t="shared" ref="N210:R210" si="203">N211+N215+N219+N226</f>
        <v>7000</v>
      </c>
      <c r="O210" s="26">
        <f t="shared" si="203"/>
        <v>0</v>
      </c>
      <c r="P210" s="26">
        <f t="shared" si="203"/>
        <v>7000</v>
      </c>
      <c r="Q210" s="26">
        <f t="shared" si="203"/>
        <v>0</v>
      </c>
      <c r="R210" s="26">
        <f t="shared" si="203"/>
        <v>14944519</v>
      </c>
      <c r="S210" s="21">
        <f t="shared" si="197"/>
        <v>10898343</v>
      </c>
      <c r="T210" s="21">
        <f t="shared" si="198"/>
        <v>4046176</v>
      </c>
      <c r="U210" s="21">
        <f t="shared" si="199"/>
        <v>0</v>
      </c>
      <c r="V210" s="26">
        <f t="shared" ref="V210:W210" si="204">V211+V215+V219+V226</f>
        <v>15107519</v>
      </c>
      <c r="W210" s="26">
        <f t="shared" si="204"/>
        <v>9541031.4299999997</v>
      </c>
      <c r="X210" s="158">
        <f t="shared" si="178"/>
        <v>63.154191167987271</v>
      </c>
    </row>
    <row r="211" spans="1:24" x14ac:dyDescent="0.25">
      <c r="A211" s="18" t="s">
        <v>118</v>
      </c>
      <c r="B211" s="51"/>
      <c r="C211" s="51"/>
      <c r="D211" s="51"/>
      <c r="E211" s="4">
        <v>851</v>
      </c>
      <c r="F211" s="19" t="s">
        <v>117</v>
      </c>
      <c r="G211" s="19" t="s">
        <v>11</v>
      </c>
      <c r="H211" s="121" t="s">
        <v>58</v>
      </c>
      <c r="I211" s="19"/>
      <c r="J211" s="22">
        <f t="shared" ref="J211:R213" si="205">J212</f>
        <v>3209898</v>
      </c>
      <c r="K211" s="22">
        <f t="shared" si="205"/>
        <v>0</v>
      </c>
      <c r="L211" s="22">
        <f t="shared" si="205"/>
        <v>3209898</v>
      </c>
      <c r="M211" s="22">
        <f t="shared" si="205"/>
        <v>0</v>
      </c>
      <c r="N211" s="22">
        <f t="shared" si="205"/>
        <v>0</v>
      </c>
      <c r="O211" s="22">
        <f t="shared" si="205"/>
        <v>0</v>
      </c>
      <c r="P211" s="22">
        <f t="shared" si="205"/>
        <v>0</v>
      </c>
      <c r="Q211" s="22">
        <f t="shared" si="205"/>
        <v>0</v>
      </c>
      <c r="R211" s="22">
        <f t="shared" si="205"/>
        <v>3209898</v>
      </c>
      <c r="S211" s="21">
        <f t="shared" si="197"/>
        <v>0</v>
      </c>
      <c r="T211" s="21">
        <f t="shared" si="198"/>
        <v>3209898</v>
      </c>
      <c r="U211" s="21">
        <f t="shared" si="199"/>
        <v>0</v>
      </c>
      <c r="V211" s="22">
        <f t="shared" ref="V211:W213" si="206">V212</f>
        <v>3209898</v>
      </c>
      <c r="W211" s="22">
        <f t="shared" si="206"/>
        <v>2301691.59</v>
      </c>
      <c r="X211" s="158">
        <f t="shared" si="178"/>
        <v>71.706066360987165</v>
      </c>
    </row>
    <row r="212" spans="1:24" ht="45" x14ac:dyDescent="0.25">
      <c r="A212" s="15" t="s">
        <v>119</v>
      </c>
      <c r="B212" s="117"/>
      <c r="C212" s="117"/>
      <c r="D212" s="117"/>
      <c r="E212" s="4">
        <v>851</v>
      </c>
      <c r="F212" s="3" t="s">
        <v>117</v>
      </c>
      <c r="G212" s="3" t="s">
        <v>11</v>
      </c>
      <c r="H212" s="121" t="s">
        <v>589</v>
      </c>
      <c r="I212" s="3"/>
      <c r="J212" s="21">
        <f t="shared" si="205"/>
        <v>3209898</v>
      </c>
      <c r="K212" s="21">
        <f t="shared" si="205"/>
        <v>0</v>
      </c>
      <c r="L212" s="21">
        <f t="shared" si="205"/>
        <v>3209898</v>
      </c>
      <c r="M212" s="21">
        <f t="shared" si="205"/>
        <v>0</v>
      </c>
      <c r="N212" s="21">
        <f t="shared" si="205"/>
        <v>0</v>
      </c>
      <c r="O212" s="21">
        <f t="shared" si="205"/>
        <v>0</v>
      </c>
      <c r="P212" s="21">
        <f t="shared" si="205"/>
        <v>0</v>
      </c>
      <c r="Q212" s="21">
        <f t="shared" si="205"/>
        <v>0</v>
      </c>
      <c r="R212" s="21">
        <f t="shared" si="205"/>
        <v>3209898</v>
      </c>
      <c r="S212" s="21">
        <f t="shared" si="197"/>
        <v>0</v>
      </c>
      <c r="T212" s="21">
        <f t="shared" si="198"/>
        <v>3209898</v>
      </c>
      <c r="U212" s="21">
        <f t="shared" si="199"/>
        <v>0</v>
      </c>
      <c r="V212" s="21">
        <f t="shared" si="206"/>
        <v>3209898</v>
      </c>
      <c r="W212" s="21">
        <f t="shared" si="206"/>
        <v>2301691.59</v>
      </c>
      <c r="X212" s="158">
        <f t="shared" si="178"/>
        <v>71.706066360987165</v>
      </c>
    </row>
    <row r="213" spans="1:24" ht="30" x14ac:dyDescent="0.25">
      <c r="A213" s="116" t="s">
        <v>120</v>
      </c>
      <c r="B213" s="116"/>
      <c r="C213" s="116"/>
      <c r="D213" s="116"/>
      <c r="E213" s="4">
        <v>851</v>
      </c>
      <c r="F213" s="3" t="s">
        <v>117</v>
      </c>
      <c r="G213" s="3" t="s">
        <v>11</v>
      </c>
      <c r="H213" s="121" t="s">
        <v>589</v>
      </c>
      <c r="I213" s="3" t="s">
        <v>121</v>
      </c>
      <c r="J213" s="21">
        <f t="shared" si="205"/>
        <v>3209898</v>
      </c>
      <c r="K213" s="21">
        <f t="shared" si="205"/>
        <v>0</v>
      </c>
      <c r="L213" s="21">
        <f t="shared" si="205"/>
        <v>3209898</v>
      </c>
      <c r="M213" s="21">
        <f t="shared" si="205"/>
        <v>0</v>
      </c>
      <c r="N213" s="21">
        <f t="shared" si="205"/>
        <v>0</v>
      </c>
      <c r="O213" s="21">
        <f t="shared" si="205"/>
        <v>0</v>
      </c>
      <c r="P213" s="21">
        <f t="shared" si="205"/>
        <v>0</v>
      </c>
      <c r="Q213" s="21">
        <f t="shared" si="205"/>
        <v>0</v>
      </c>
      <c r="R213" s="21">
        <f t="shared" si="205"/>
        <v>3209898</v>
      </c>
      <c r="S213" s="21">
        <f t="shared" si="197"/>
        <v>0</v>
      </c>
      <c r="T213" s="21">
        <f t="shared" si="198"/>
        <v>3209898</v>
      </c>
      <c r="U213" s="21">
        <f t="shared" si="199"/>
        <v>0</v>
      </c>
      <c r="V213" s="21">
        <f t="shared" si="206"/>
        <v>3209898</v>
      </c>
      <c r="W213" s="21">
        <f t="shared" si="206"/>
        <v>2301691.59</v>
      </c>
      <c r="X213" s="158">
        <f t="shared" si="178"/>
        <v>71.706066360987165</v>
      </c>
    </row>
    <row r="214" spans="1:24" ht="60" x14ac:dyDescent="0.25">
      <c r="A214" s="116" t="s">
        <v>122</v>
      </c>
      <c r="B214" s="117"/>
      <c r="C214" s="117"/>
      <c r="D214" s="25"/>
      <c r="E214" s="4">
        <v>851</v>
      </c>
      <c r="F214" s="3" t="s">
        <v>117</v>
      </c>
      <c r="G214" s="3" t="s">
        <v>11</v>
      </c>
      <c r="H214" s="121" t="s">
        <v>589</v>
      </c>
      <c r="I214" s="3" t="s">
        <v>123</v>
      </c>
      <c r="J214" s="21">
        <v>3209898</v>
      </c>
      <c r="K214" s="21"/>
      <c r="L214" s="21">
        <f>J214</f>
        <v>3209898</v>
      </c>
      <c r="M214" s="21"/>
      <c r="N214" s="21"/>
      <c r="O214" s="21"/>
      <c r="P214" s="21">
        <f>N214</f>
        <v>0</v>
      </c>
      <c r="Q214" s="21"/>
      <c r="R214" s="21">
        <v>3209898</v>
      </c>
      <c r="S214" s="21">
        <f t="shared" si="197"/>
        <v>0</v>
      </c>
      <c r="T214" s="21">
        <f t="shared" si="198"/>
        <v>3209898</v>
      </c>
      <c r="U214" s="21">
        <f t="shared" si="199"/>
        <v>0</v>
      </c>
      <c r="V214" s="21">
        <v>3209898</v>
      </c>
      <c r="W214" s="21">
        <v>2301691.59</v>
      </c>
      <c r="X214" s="158">
        <f t="shared" si="178"/>
        <v>71.706066360987165</v>
      </c>
    </row>
    <row r="215" spans="1:24" ht="28.5" hidden="1" x14ac:dyDescent="0.25">
      <c r="A215" s="18" t="s">
        <v>124</v>
      </c>
      <c r="B215" s="51"/>
      <c r="C215" s="51"/>
      <c r="D215" s="51"/>
      <c r="E215" s="4">
        <v>851</v>
      </c>
      <c r="F215" s="19" t="s">
        <v>117</v>
      </c>
      <c r="G215" s="19" t="s">
        <v>55</v>
      </c>
      <c r="H215" s="24"/>
      <c r="I215" s="19"/>
      <c r="J215" s="22">
        <f t="shared" ref="J215:R217" si="207">J216</f>
        <v>0</v>
      </c>
      <c r="K215" s="22">
        <f t="shared" si="207"/>
        <v>0</v>
      </c>
      <c r="L215" s="22">
        <f t="shared" si="207"/>
        <v>0</v>
      </c>
      <c r="M215" s="22">
        <f t="shared" si="207"/>
        <v>0</v>
      </c>
      <c r="N215" s="22">
        <f t="shared" si="207"/>
        <v>0</v>
      </c>
      <c r="O215" s="22">
        <f t="shared" si="207"/>
        <v>0</v>
      </c>
      <c r="P215" s="22">
        <f t="shared" si="207"/>
        <v>0</v>
      </c>
      <c r="Q215" s="22">
        <f t="shared" si="207"/>
        <v>0</v>
      </c>
      <c r="R215" s="22">
        <f t="shared" si="207"/>
        <v>0</v>
      </c>
      <c r="S215" s="21">
        <f t="shared" si="197"/>
        <v>0</v>
      </c>
      <c r="T215" s="21">
        <f t="shared" si="198"/>
        <v>0</v>
      </c>
      <c r="U215" s="21">
        <f t="shared" si="199"/>
        <v>0</v>
      </c>
      <c r="V215" s="22">
        <f t="shared" ref="V215:W217" si="208">V216</f>
        <v>0</v>
      </c>
      <c r="W215" s="22">
        <f t="shared" si="208"/>
        <v>0</v>
      </c>
      <c r="X215" s="158" t="e">
        <f t="shared" si="178"/>
        <v>#DIV/0!</v>
      </c>
    </row>
    <row r="216" spans="1:24" ht="30" hidden="1" x14ac:dyDescent="0.25">
      <c r="A216" s="15" t="s">
        <v>125</v>
      </c>
      <c r="B216" s="117"/>
      <c r="C216" s="117"/>
      <c r="D216" s="25"/>
      <c r="E216" s="4">
        <v>851</v>
      </c>
      <c r="F216" s="3" t="s">
        <v>117</v>
      </c>
      <c r="G216" s="3" t="s">
        <v>55</v>
      </c>
      <c r="H216" s="4" t="s">
        <v>288</v>
      </c>
      <c r="I216" s="3"/>
      <c r="J216" s="21">
        <f t="shared" si="207"/>
        <v>0</v>
      </c>
      <c r="K216" s="21">
        <f t="shared" si="207"/>
        <v>0</v>
      </c>
      <c r="L216" s="21">
        <f t="shared" si="207"/>
        <v>0</v>
      </c>
      <c r="M216" s="21">
        <f t="shared" si="207"/>
        <v>0</v>
      </c>
      <c r="N216" s="21">
        <f t="shared" si="207"/>
        <v>0</v>
      </c>
      <c r="O216" s="21">
        <f t="shared" si="207"/>
        <v>0</v>
      </c>
      <c r="P216" s="21">
        <f t="shared" si="207"/>
        <v>0</v>
      </c>
      <c r="Q216" s="21">
        <f t="shared" si="207"/>
        <v>0</v>
      </c>
      <c r="R216" s="21">
        <f t="shared" si="207"/>
        <v>0</v>
      </c>
      <c r="S216" s="21">
        <f t="shared" si="197"/>
        <v>0</v>
      </c>
      <c r="T216" s="21">
        <f t="shared" si="198"/>
        <v>0</v>
      </c>
      <c r="U216" s="21">
        <f t="shared" si="199"/>
        <v>0</v>
      </c>
      <c r="V216" s="21">
        <f t="shared" si="208"/>
        <v>0</v>
      </c>
      <c r="W216" s="21">
        <f t="shared" si="208"/>
        <v>0</v>
      </c>
      <c r="X216" s="158" t="e">
        <f t="shared" si="178"/>
        <v>#DIV/0!</v>
      </c>
    </row>
    <row r="217" spans="1:24" ht="30" hidden="1" x14ac:dyDescent="0.25">
      <c r="A217" s="116" t="s">
        <v>120</v>
      </c>
      <c r="B217" s="117"/>
      <c r="C217" s="117"/>
      <c r="D217" s="25"/>
      <c r="E217" s="4">
        <v>851</v>
      </c>
      <c r="F217" s="3" t="s">
        <v>117</v>
      </c>
      <c r="G217" s="3" t="s">
        <v>55</v>
      </c>
      <c r="H217" s="4" t="s">
        <v>288</v>
      </c>
      <c r="I217" s="3" t="s">
        <v>121</v>
      </c>
      <c r="J217" s="21">
        <f t="shared" si="207"/>
        <v>0</v>
      </c>
      <c r="K217" s="21">
        <f t="shared" si="207"/>
        <v>0</v>
      </c>
      <c r="L217" s="21">
        <f t="shared" si="207"/>
        <v>0</v>
      </c>
      <c r="M217" s="21">
        <f t="shared" si="207"/>
        <v>0</v>
      </c>
      <c r="N217" s="21">
        <f t="shared" si="207"/>
        <v>0</v>
      </c>
      <c r="O217" s="21">
        <f t="shared" si="207"/>
        <v>0</v>
      </c>
      <c r="P217" s="21">
        <f t="shared" si="207"/>
        <v>0</v>
      </c>
      <c r="Q217" s="21">
        <f t="shared" si="207"/>
        <v>0</v>
      </c>
      <c r="R217" s="21">
        <f t="shared" si="207"/>
        <v>0</v>
      </c>
      <c r="S217" s="21">
        <f t="shared" si="197"/>
        <v>0</v>
      </c>
      <c r="T217" s="21">
        <f t="shared" si="198"/>
        <v>0</v>
      </c>
      <c r="U217" s="21">
        <f t="shared" si="199"/>
        <v>0</v>
      </c>
      <c r="V217" s="21">
        <f t="shared" si="208"/>
        <v>0</v>
      </c>
      <c r="W217" s="21">
        <f t="shared" si="208"/>
        <v>0</v>
      </c>
      <c r="X217" s="158" t="e">
        <f t="shared" si="178"/>
        <v>#DIV/0!</v>
      </c>
    </row>
    <row r="218" spans="1:24" ht="60" hidden="1" x14ac:dyDescent="0.25">
      <c r="A218" s="116" t="s">
        <v>122</v>
      </c>
      <c r="B218" s="117"/>
      <c r="C218" s="117"/>
      <c r="D218" s="25"/>
      <c r="E218" s="4">
        <v>851</v>
      </c>
      <c r="F218" s="3" t="s">
        <v>117</v>
      </c>
      <c r="G218" s="3" t="s">
        <v>55</v>
      </c>
      <c r="H218" s="4" t="s">
        <v>288</v>
      </c>
      <c r="I218" s="3" t="s">
        <v>123</v>
      </c>
      <c r="J218" s="21"/>
      <c r="K218" s="21"/>
      <c r="L218" s="21">
        <f>J218</f>
        <v>0</v>
      </c>
      <c r="M218" s="21"/>
      <c r="N218" s="21"/>
      <c r="O218" s="21"/>
      <c r="P218" s="21">
        <f>N218</f>
        <v>0</v>
      </c>
      <c r="Q218" s="21"/>
      <c r="R218" s="21"/>
      <c r="S218" s="21">
        <f t="shared" si="197"/>
        <v>0</v>
      </c>
      <c r="T218" s="21">
        <f t="shared" si="198"/>
        <v>0</v>
      </c>
      <c r="U218" s="21">
        <f t="shared" si="199"/>
        <v>0</v>
      </c>
      <c r="V218" s="21"/>
      <c r="W218" s="21"/>
      <c r="X218" s="158" t="e">
        <f t="shared" si="178"/>
        <v>#DIV/0!</v>
      </c>
    </row>
    <row r="219" spans="1:24" x14ac:dyDescent="0.25">
      <c r="A219" s="88" t="s">
        <v>126</v>
      </c>
      <c r="B219" s="51"/>
      <c r="C219" s="51"/>
      <c r="D219" s="51"/>
      <c r="E219" s="4">
        <v>851</v>
      </c>
      <c r="F219" s="19" t="s">
        <v>117</v>
      </c>
      <c r="G219" s="19" t="s">
        <v>13</v>
      </c>
      <c r="H219" s="121" t="s">
        <v>58</v>
      </c>
      <c r="I219" s="19"/>
      <c r="J219" s="22">
        <f t="shared" ref="J219:M219" si="209">J223+J220</f>
        <v>11010969</v>
      </c>
      <c r="K219" s="22">
        <f t="shared" si="209"/>
        <v>10181691</v>
      </c>
      <c r="L219" s="22">
        <f t="shared" si="209"/>
        <v>829278</v>
      </c>
      <c r="M219" s="22">
        <f t="shared" si="209"/>
        <v>0</v>
      </c>
      <c r="N219" s="22">
        <f t="shared" ref="N219:R219" si="210">N223+N220</f>
        <v>0</v>
      </c>
      <c r="O219" s="22">
        <f t="shared" si="210"/>
        <v>0</v>
      </c>
      <c r="P219" s="22">
        <f t="shared" si="210"/>
        <v>0</v>
      </c>
      <c r="Q219" s="22">
        <f t="shared" si="210"/>
        <v>0</v>
      </c>
      <c r="R219" s="22">
        <f t="shared" si="210"/>
        <v>11010969</v>
      </c>
      <c r="S219" s="21">
        <f t="shared" si="197"/>
        <v>10181691</v>
      </c>
      <c r="T219" s="21">
        <f t="shared" si="198"/>
        <v>829278</v>
      </c>
      <c r="U219" s="21">
        <f t="shared" si="199"/>
        <v>0</v>
      </c>
      <c r="V219" s="22">
        <f t="shared" ref="V219:W219" si="211">V223+V220</f>
        <v>11010969</v>
      </c>
      <c r="W219" s="22">
        <f t="shared" si="211"/>
        <v>6657473</v>
      </c>
      <c r="X219" s="158">
        <f t="shared" si="178"/>
        <v>60.462190021604826</v>
      </c>
    </row>
    <row r="220" spans="1:24" s="2" customFormat="1" ht="105" x14ac:dyDescent="0.25">
      <c r="A220" s="73" t="s">
        <v>226</v>
      </c>
      <c r="B220" s="117"/>
      <c r="C220" s="117"/>
      <c r="D220" s="117"/>
      <c r="E220" s="4">
        <v>851</v>
      </c>
      <c r="F220" s="4" t="s">
        <v>117</v>
      </c>
      <c r="G220" s="4" t="s">
        <v>13</v>
      </c>
      <c r="H220" s="121" t="s">
        <v>127</v>
      </c>
      <c r="I220" s="4"/>
      <c r="J220" s="21">
        <f t="shared" ref="J220:R221" si="212">J221</f>
        <v>8108496</v>
      </c>
      <c r="K220" s="21">
        <f t="shared" si="212"/>
        <v>8108496</v>
      </c>
      <c r="L220" s="21">
        <f t="shared" si="212"/>
        <v>0</v>
      </c>
      <c r="M220" s="21">
        <f t="shared" si="212"/>
        <v>0</v>
      </c>
      <c r="N220" s="21">
        <f t="shared" si="212"/>
        <v>0</v>
      </c>
      <c r="O220" s="21">
        <f t="shared" si="212"/>
        <v>0</v>
      </c>
      <c r="P220" s="21">
        <f t="shared" si="212"/>
        <v>0</v>
      </c>
      <c r="Q220" s="21">
        <f t="shared" si="212"/>
        <v>0</v>
      </c>
      <c r="R220" s="21">
        <f t="shared" si="212"/>
        <v>8108496</v>
      </c>
      <c r="S220" s="21">
        <f t="shared" si="197"/>
        <v>8108496</v>
      </c>
      <c r="T220" s="21">
        <f t="shared" si="198"/>
        <v>0</v>
      </c>
      <c r="U220" s="21">
        <f t="shared" si="199"/>
        <v>0</v>
      </c>
      <c r="V220" s="21">
        <f t="shared" ref="V220:W221" si="213">V221</f>
        <v>8108496</v>
      </c>
      <c r="W220" s="21">
        <f t="shared" si="213"/>
        <v>3755000</v>
      </c>
      <c r="X220" s="158">
        <f t="shared" si="178"/>
        <v>46.309451222520181</v>
      </c>
    </row>
    <row r="221" spans="1:24" s="2" customFormat="1" ht="60" x14ac:dyDescent="0.25">
      <c r="A221" s="73" t="s">
        <v>87</v>
      </c>
      <c r="B221" s="117"/>
      <c r="C221" s="117"/>
      <c r="D221" s="117"/>
      <c r="E221" s="4">
        <v>851</v>
      </c>
      <c r="F221" s="4" t="s">
        <v>117</v>
      </c>
      <c r="G221" s="4" t="s">
        <v>13</v>
      </c>
      <c r="H221" s="121" t="s">
        <v>127</v>
      </c>
      <c r="I221" s="4" t="s">
        <v>88</v>
      </c>
      <c r="J221" s="21">
        <f t="shared" si="212"/>
        <v>8108496</v>
      </c>
      <c r="K221" s="21">
        <f t="shared" si="212"/>
        <v>8108496</v>
      </c>
      <c r="L221" s="21">
        <f t="shared" si="212"/>
        <v>0</v>
      </c>
      <c r="M221" s="21">
        <f t="shared" si="212"/>
        <v>0</v>
      </c>
      <c r="N221" s="21">
        <f t="shared" si="212"/>
        <v>0</v>
      </c>
      <c r="O221" s="21">
        <f t="shared" si="212"/>
        <v>0</v>
      </c>
      <c r="P221" s="21">
        <f t="shared" si="212"/>
        <v>0</v>
      </c>
      <c r="Q221" s="21">
        <f t="shared" si="212"/>
        <v>0</v>
      </c>
      <c r="R221" s="21">
        <f t="shared" si="212"/>
        <v>8108496</v>
      </c>
      <c r="S221" s="21">
        <f t="shared" si="197"/>
        <v>8108496</v>
      </c>
      <c r="T221" s="21">
        <f t="shared" si="198"/>
        <v>0</v>
      </c>
      <c r="U221" s="21">
        <f t="shared" si="199"/>
        <v>0</v>
      </c>
      <c r="V221" s="21">
        <f t="shared" si="213"/>
        <v>8108496</v>
      </c>
      <c r="W221" s="21">
        <f t="shared" si="213"/>
        <v>3755000</v>
      </c>
      <c r="X221" s="158">
        <f t="shared" si="178"/>
        <v>46.309451222520181</v>
      </c>
    </row>
    <row r="222" spans="1:24" s="2" customFormat="1" ht="30" x14ac:dyDescent="0.25">
      <c r="A222" s="73" t="s">
        <v>89</v>
      </c>
      <c r="B222" s="117"/>
      <c r="C222" s="117"/>
      <c r="D222" s="117"/>
      <c r="E222" s="4">
        <v>851</v>
      </c>
      <c r="F222" s="4" t="s">
        <v>117</v>
      </c>
      <c r="G222" s="4" t="s">
        <v>13</v>
      </c>
      <c r="H222" s="121" t="s">
        <v>127</v>
      </c>
      <c r="I222" s="4" t="s">
        <v>90</v>
      </c>
      <c r="J222" s="21">
        <v>8108496</v>
      </c>
      <c r="K222" s="21">
        <f>J222</f>
        <v>8108496</v>
      </c>
      <c r="L222" s="21"/>
      <c r="M222" s="21"/>
      <c r="N222" s="21"/>
      <c r="O222" s="21">
        <f>N222</f>
        <v>0</v>
      </c>
      <c r="P222" s="21"/>
      <c r="Q222" s="21"/>
      <c r="R222" s="21">
        <v>8108496</v>
      </c>
      <c r="S222" s="21">
        <f t="shared" si="197"/>
        <v>8108496</v>
      </c>
      <c r="T222" s="21">
        <f t="shared" si="198"/>
        <v>0</v>
      </c>
      <c r="U222" s="21">
        <f t="shared" si="199"/>
        <v>0</v>
      </c>
      <c r="V222" s="21">
        <v>8108496</v>
      </c>
      <c r="W222" s="21">
        <f>1967500+850000+937500</f>
        <v>3755000</v>
      </c>
      <c r="X222" s="158">
        <f t="shared" si="178"/>
        <v>46.309451222520181</v>
      </c>
    </row>
    <row r="223" spans="1:24" ht="45" x14ac:dyDescent="0.25">
      <c r="A223" s="73" t="s">
        <v>336</v>
      </c>
      <c r="B223" s="116"/>
      <c r="C223" s="116"/>
      <c r="D223" s="116"/>
      <c r="E223" s="4">
        <v>851</v>
      </c>
      <c r="F223" s="3" t="s">
        <v>117</v>
      </c>
      <c r="G223" s="3" t="s">
        <v>13</v>
      </c>
      <c r="H223" s="121" t="s">
        <v>310</v>
      </c>
      <c r="I223" s="3"/>
      <c r="J223" s="21">
        <f t="shared" ref="J223:R224" si="214">J224</f>
        <v>2902473</v>
      </c>
      <c r="K223" s="21">
        <f t="shared" si="214"/>
        <v>2073195</v>
      </c>
      <c r="L223" s="21">
        <f t="shared" si="214"/>
        <v>829278</v>
      </c>
      <c r="M223" s="21">
        <f t="shared" si="214"/>
        <v>0</v>
      </c>
      <c r="N223" s="21">
        <f t="shared" si="214"/>
        <v>0</v>
      </c>
      <c r="O223" s="21">
        <f t="shared" si="214"/>
        <v>0</v>
      </c>
      <c r="P223" s="21">
        <f t="shared" si="214"/>
        <v>0</v>
      </c>
      <c r="Q223" s="21">
        <f t="shared" si="214"/>
        <v>0</v>
      </c>
      <c r="R223" s="21">
        <f>R224</f>
        <v>2902473</v>
      </c>
      <c r="S223" s="21">
        <f t="shared" si="197"/>
        <v>2073195</v>
      </c>
      <c r="T223" s="21">
        <f t="shared" si="198"/>
        <v>829278</v>
      </c>
      <c r="U223" s="21">
        <f t="shared" si="199"/>
        <v>0</v>
      </c>
      <c r="V223" s="21">
        <f t="shared" ref="V223:W224" si="215">V224</f>
        <v>2902473</v>
      </c>
      <c r="W223" s="21">
        <f t="shared" si="215"/>
        <v>2902473</v>
      </c>
      <c r="X223" s="158">
        <f t="shared" si="178"/>
        <v>100</v>
      </c>
    </row>
    <row r="224" spans="1:24" ht="30" x14ac:dyDescent="0.25">
      <c r="A224" s="73" t="s">
        <v>120</v>
      </c>
      <c r="B224" s="116"/>
      <c r="C224" s="116"/>
      <c r="D224" s="116"/>
      <c r="E224" s="4">
        <v>851</v>
      </c>
      <c r="F224" s="3" t="s">
        <v>117</v>
      </c>
      <c r="G224" s="3" t="s">
        <v>13</v>
      </c>
      <c r="H224" s="121" t="s">
        <v>310</v>
      </c>
      <c r="I224" s="3" t="s">
        <v>121</v>
      </c>
      <c r="J224" s="21">
        <f t="shared" si="214"/>
        <v>2902473</v>
      </c>
      <c r="K224" s="21">
        <f t="shared" si="214"/>
        <v>2073195</v>
      </c>
      <c r="L224" s="21">
        <f t="shared" si="214"/>
        <v>829278</v>
      </c>
      <c r="M224" s="21">
        <f t="shared" si="214"/>
        <v>0</v>
      </c>
      <c r="N224" s="21">
        <f t="shared" si="214"/>
        <v>0</v>
      </c>
      <c r="O224" s="21">
        <f t="shared" si="214"/>
        <v>0</v>
      </c>
      <c r="P224" s="21">
        <f t="shared" si="214"/>
        <v>0</v>
      </c>
      <c r="Q224" s="21">
        <f t="shared" si="214"/>
        <v>0</v>
      </c>
      <c r="R224" s="21">
        <f t="shared" si="214"/>
        <v>2902473</v>
      </c>
      <c r="S224" s="21">
        <f t="shared" si="197"/>
        <v>2073195</v>
      </c>
      <c r="T224" s="21">
        <f t="shared" si="198"/>
        <v>829278</v>
      </c>
      <c r="U224" s="21">
        <f t="shared" si="199"/>
        <v>0</v>
      </c>
      <c r="V224" s="21">
        <f t="shared" si="215"/>
        <v>2902473</v>
      </c>
      <c r="W224" s="21">
        <f t="shared" si="215"/>
        <v>2902473</v>
      </c>
      <c r="X224" s="158">
        <f t="shared" si="178"/>
        <v>100</v>
      </c>
    </row>
    <row r="225" spans="1:24" ht="60" x14ac:dyDescent="0.25">
      <c r="A225" s="73" t="s">
        <v>122</v>
      </c>
      <c r="B225" s="116"/>
      <c r="C225" s="116"/>
      <c r="D225" s="116"/>
      <c r="E225" s="4">
        <v>851</v>
      </c>
      <c r="F225" s="3" t="s">
        <v>117</v>
      </c>
      <c r="G225" s="3" t="s">
        <v>13</v>
      </c>
      <c r="H225" s="121" t="s">
        <v>310</v>
      </c>
      <c r="I225" s="3" t="s">
        <v>123</v>
      </c>
      <c r="J225" s="21">
        <v>2902473</v>
      </c>
      <c r="K225" s="21">
        <v>2073195</v>
      </c>
      <c r="L225" s="21">
        <v>829278</v>
      </c>
      <c r="M225" s="21"/>
      <c r="N225" s="21"/>
      <c r="O225" s="21"/>
      <c r="P225" s="21"/>
      <c r="Q225" s="21"/>
      <c r="R225" s="21">
        <v>2902473</v>
      </c>
      <c r="S225" s="21">
        <f t="shared" si="197"/>
        <v>2073195</v>
      </c>
      <c r="T225" s="21">
        <f t="shared" si="198"/>
        <v>829278</v>
      </c>
      <c r="U225" s="21">
        <f t="shared" si="199"/>
        <v>0</v>
      </c>
      <c r="V225" s="21">
        <v>2902473</v>
      </c>
      <c r="W225" s="21">
        <v>2902473</v>
      </c>
      <c r="X225" s="158">
        <f t="shared" si="178"/>
        <v>100</v>
      </c>
    </row>
    <row r="226" spans="1:24" ht="42.75" x14ac:dyDescent="0.25">
      <c r="A226" s="88" t="s">
        <v>128</v>
      </c>
      <c r="B226" s="51"/>
      <c r="C226" s="51"/>
      <c r="D226" s="51"/>
      <c r="E226" s="4">
        <v>851</v>
      </c>
      <c r="F226" s="19" t="s">
        <v>117</v>
      </c>
      <c r="G226" s="19" t="s">
        <v>129</v>
      </c>
      <c r="H226" s="121" t="s">
        <v>58</v>
      </c>
      <c r="I226" s="19"/>
      <c r="J226" s="22">
        <f t="shared" ref="J226:M226" si="216">J227+J232</f>
        <v>716652</v>
      </c>
      <c r="K226" s="22">
        <f t="shared" si="216"/>
        <v>716652</v>
      </c>
      <c r="L226" s="22">
        <f t="shared" si="216"/>
        <v>0</v>
      </c>
      <c r="M226" s="22">
        <f t="shared" si="216"/>
        <v>0</v>
      </c>
      <c r="N226" s="22">
        <f t="shared" ref="N226:R226" si="217">N227+N232</f>
        <v>7000</v>
      </c>
      <c r="O226" s="22">
        <f t="shared" si="217"/>
        <v>0</v>
      </c>
      <c r="P226" s="22">
        <f t="shared" si="217"/>
        <v>7000</v>
      </c>
      <c r="Q226" s="22">
        <f t="shared" si="217"/>
        <v>0</v>
      </c>
      <c r="R226" s="22">
        <f t="shared" si="217"/>
        <v>723652</v>
      </c>
      <c r="S226" s="21">
        <f t="shared" si="197"/>
        <v>716652</v>
      </c>
      <c r="T226" s="21">
        <f t="shared" si="198"/>
        <v>7000</v>
      </c>
      <c r="U226" s="21">
        <f t="shared" si="199"/>
        <v>0</v>
      </c>
      <c r="V226" s="22">
        <f t="shared" ref="V226:W226" si="218">V227+V232</f>
        <v>886652</v>
      </c>
      <c r="W226" s="22">
        <f t="shared" si="218"/>
        <v>581866.84</v>
      </c>
      <c r="X226" s="158">
        <f t="shared" si="178"/>
        <v>65.625165228297007</v>
      </c>
    </row>
    <row r="227" spans="1:24" ht="195" x14ac:dyDescent="0.25">
      <c r="A227" s="73" t="s">
        <v>581</v>
      </c>
      <c r="B227" s="113"/>
      <c r="C227" s="113"/>
      <c r="D227" s="113"/>
      <c r="E227" s="4">
        <v>851</v>
      </c>
      <c r="F227" s="3" t="s">
        <v>117</v>
      </c>
      <c r="G227" s="3" t="s">
        <v>129</v>
      </c>
      <c r="H227" s="121" t="s">
        <v>40</v>
      </c>
      <c r="I227" s="3"/>
      <c r="J227" s="21">
        <f t="shared" ref="J227:M227" si="219">J228+J230</f>
        <v>716652</v>
      </c>
      <c r="K227" s="21">
        <f t="shared" si="219"/>
        <v>716652</v>
      </c>
      <c r="L227" s="21">
        <f t="shared" si="219"/>
        <v>0</v>
      </c>
      <c r="M227" s="21">
        <f t="shared" si="219"/>
        <v>0</v>
      </c>
      <c r="N227" s="21">
        <f t="shared" ref="N227:R227" si="220">N228+N230</f>
        <v>0</v>
      </c>
      <c r="O227" s="21">
        <f t="shared" si="220"/>
        <v>0</v>
      </c>
      <c r="P227" s="21">
        <f t="shared" si="220"/>
        <v>0</v>
      </c>
      <c r="Q227" s="21">
        <f t="shared" si="220"/>
        <v>0</v>
      </c>
      <c r="R227" s="21">
        <f t="shared" si="220"/>
        <v>716652</v>
      </c>
      <c r="S227" s="21">
        <f t="shared" si="197"/>
        <v>716652</v>
      </c>
      <c r="T227" s="21">
        <f t="shared" si="198"/>
        <v>0</v>
      </c>
      <c r="U227" s="21">
        <f t="shared" si="199"/>
        <v>0</v>
      </c>
      <c r="V227" s="21">
        <f t="shared" ref="V227:W227" si="221">V228+V230</f>
        <v>716652</v>
      </c>
      <c r="W227" s="21">
        <f t="shared" si="221"/>
        <v>411866.83999999997</v>
      </c>
      <c r="X227" s="158">
        <f t="shared" si="178"/>
        <v>57.470967777945212</v>
      </c>
    </row>
    <row r="228" spans="1:24" ht="135" x14ac:dyDescent="0.25">
      <c r="A228" s="73" t="s">
        <v>16</v>
      </c>
      <c r="B228" s="113"/>
      <c r="C228" s="113"/>
      <c r="D228" s="113"/>
      <c r="E228" s="4">
        <v>851</v>
      </c>
      <c r="F228" s="4" t="s">
        <v>117</v>
      </c>
      <c r="G228" s="4" t="s">
        <v>129</v>
      </c>
      <c r="H228" s="121" t="s">
        <v>40</v>
      </c>
      <c r="I228" s="3" t="s">
        <v>18</v>
      </c>
      <c r="J228" s="21">
        <f t="shared" ref="J228:R228" si="222">J229</f>
        <v>426400</v>
      </c>
      <c r="K228" s="21">
        <f t="shared" si="222"/>
        <v>426400</v>
      </c>
      <c r="L228" s="21">
        <f t="shared" si="222"/>
        <v>0</v>
      </c>
      <c r="M228" s="21">
        <f t="shared" si="222"/>
        <v>0</v>
      </c>
      <c r="N228" s="21">
        <f t="shared" si="222"/>
        <v>0</v>
      </c>
      <c r="O228" s="21">
        <f t="shared" si="222"/>
        <v>0</v>
      </c>
      <c r="P228" s="21">
        <f t="shared" si="222"/>
        <v>0</v>
      </c>
      <c r="Q228" s="21">
        <f t="shared" si="222"/>
        <v>0</v>
      </c>
      <c r="R228" s="21">
        <f t="shared" si="222"/>
        <v>426400</v>
      </c>
      <c r="S228" s="21">
        <f t="shared" si="197"/>
        <v>426400</v>
      </c>
      <c r="T228" s="21">
        <f t="shared" si="198"/>
        <v>0</v>
      </c>
      <c r="U228" s="21">
        <f t="shared" si="199"/>
        <v>0</v>
      </c>
      <c r="V228" s="21">
        <f t="shared" ref="V228:W228" si="223">V229</f>
        <v>426400</v>
      </c>
      <c r="W228" s="21">
        <f t="shared" si="223"/>
        <v>273281.12</v>
      </c>
      <c r="X228" s="158">
        <f t="shared" si="178"/>
        <v>64.090318949343342</v>
      </c>
    </row>
    <row r="229" spans="1:24" ht="45" x14ac:dyDescent="0.25">
      <c r="A229" s="73" t="s">
        <v>579</v>
      </c>
      <c r="B229" s="113"/>
      <c r="C229" s="113"/>
      <c r="D229" s="113"/>
      <c r="E229" s="4">
        <v>851</v>
      </c>
      <c r="F229" s="4" t="s">
        <v>117</v>
      </c>
      <c r="G229" s="4" t="s">
        <v>129</v>
      </c>
      <c r="H229" s="121" t="s">
        <v>40</v>
      </c>
      <c r="I229" s="3" t="s">
        <v>19</v>
      </c>
      <c r="J229" s="21">
        <v>426400</v>
      </c>
      <c r="K229" s="21">
        <f>J229</f>
        <v>426400</v>
      </c>
      <c r="L229" s="21"/>
      <c r="M229" s="21"/>
      <c r="N229" s="21"/>
      <c r="O229" s="21">
        <f>N229</f>
        <v>0</v>
      </c>
      <c r="P229" s="21"/>
      <c r="Q229" s="21"/>
      <c r="R229" s="21">
        <v>426400</v>
      </c>
      <c r="S229" s="21">
        <f t="shared" si="197"/>
        <v>426400</v>
      </c>
      <c r="T229" s="21">
        <f t="shared" si="198"/>
        <v>0</v>
      </c>
      <c r="U229" s="21">
        <f t="shared" si="199"/>
        <v>0</v>
      </c>
      <c r="V229" s="21">
        <v>426400</v>
      </c>
      <c r="W229" s="21">
        <f>213290+59991.12</f>
        <v>273281.12</v>
      </c>
      <c r="X229" s="158">
        <f t="shared" si="178"/>
        <v>64.090318949343342</v>
      </c>
    </row>
    <row r="230" spans="1:24" ht="60" x14ac:dyDescent="0.25">
      <c r="A230" s="73" t="s">
        <v>22</v>
      </c>
      <c r="B230" s="113"/>
      <c r="C230" s="113"/>
      <c r="D230" s="113"/>
      <c r="E230" s="4">
        <v>851</v>
      </c>
      <c r="F230" s="4" t="s">
        <v>117</v>
      </c>
      <c r="G230" s="4" t="s">
        <v>129</v>
      </c>
      <c r="H230" s="121" t="s">
        <v>40</v>
      </c>
      <c r="I230" s="3" t="s">
        <v>23</v>
      </c>
      <c r="J230" s="21">
        <f t="shared" ref="J230:R230" si="224">J231</f>
        <v>290252</v>
      </c>
      <c r="K230" s="21">
        <f t="shared" si="224"/>
        <v>290252</v>
      </c>
      <c r="L230" s="21">
        <f t="shared" si="224"/>
        <v>0</v>
      </c>
      <c r="M230" s="21">
        <f t="shared" si="224"/>
        <v>0</v>
      </c>
      <c r="N230" s="21">
        <f t="shared" si="224"/>
        <v>0</v>
      </c>
      <c r="O230" s="21">
        <f t="shared" si="224"/>
        <v>0</v>
      </c>
      <c r="P230" s="21">
        <f t="shared" si="224"/>
        <v>0</v>
      </c>
      <c r="Q230" s="21">
        <f t="shared" si="224"/>
        <v>0</v>
      </c>
      <c r="R230" s="21">
        <f t="shared" si="224"/>
        <v>290252</v>
      </c>
      <c r="S230" s="21">
        <f t="shared" si="197"/>
        <v>290252</v>
      </c>
      <c r="T230" s="21">
        <f t="shared" si="198"/>
        <v>0</v>
      </c>
      <c r="U230" s="21">
        <f t="shared" si="199"/>
        <v>0</v>
      </c>
      <c r="V230" s="21">
        <f t="shared" ref="V230:W230" si="225">V231</f>
        <v>290252</v>
      </c>
      <c r="W230" s="21">
        <f t="shared" si="225"/>
        <v>138585.72</v>
      </c>
      <c r="X230" s="158">
        <f t="shared" si="178"/>
        <v>47.746689083968413</v>
      </c>
    </row>
    <row r="231" spans="1:24" ht="60" x14ac:dyDescent="0.25">
      <c r="A231" s="73" t="s">
        <v>9</v>
      </c>
      <c r="B231" s="113"/>
      <c r="C231" s="113"/>
      <c r="D231" s="113"/>
      <c r="E231" s="4">
        <v>851</v>
      </c>
      <c r="F231" s="4" t="s">
        <v>117</v>
      </c>
      <c r="G231" s="4" t="s">
        <v>129</v>
      </c>
      <c r="H231" s="121" t="s">
        <v>40</v>
      </c>
      <c r="I231" s="3" t="s">
        <v>24</v>
      </c>
      <c r="J231" s="21">
        <v>290252</v>
      </c>
      <c r="K231" s="21">
        <f>J231</f>
        <v>290252</v>
      </c>
      <c r="L231" s="21"/>
      <c r="M231" s="21"/>
      <c r="N231" s="21"/>
      <c r="O231" s="21">
        <f>N231</f>
        <v>0</v>
      </c>
      <c r="P231" s="21"/>
      <c r="Q231" s="21"/>
      <c r="R231" s="21">
        <v>290252</v>
      </c>
      <c r="S231" s="21">
        <f t="shared" si="197"/>
        <v>290252</v>
      </c>
      <c r="T231" s="21">
        <f t="shared" si="198"/>
        <v>0</v>
      </c>
      <c r="U231" s="21">
        <f t="shared" si="199"/>
        <v>0</v>
      </c>
      <c r="V231" s="21">
        <v>290252</v>
      </c>
      <c r="W231" s="21">
        <v>138585.72</v>
      </c>
      <c r="X231" s="158">
        <f t="shared" si="178"/>
        <v>47.746689083968413</v>
      </c>
    </row>
    <row r="232" spans="1:24" ht="30" x14ac:dyDescent="0.25">
      <c r="A232" s="15" t="s">
        <v>125</v>
      </c>
      <c r="B232" s="117"/>
      <c r="C232" s="117"/>
      <c r="D232" s="25"/>
      <c r="E232" s="4">
        <v>851</v>
      </c>
      <c r="F232" s="3" t="s">
        <v>117</v>
      </c>
      <c r="G232" s="3" t="s">
        <v>129</v>
      </c>
      <c r="H232" s="4" t="s">
        <v>288</v>
      </c>
      <c r="I232" s="3"/>
      <c r="J232" s="21">
        <f t="shared" ref="J232:R233" si="226">J233</f>
        <v>0</v>
      </c>
      <c r="K232" s="21">
        <f t="shared" si="226"/>
        <v>0</v>
      </c>
      <c r="L232" s="21">
        <f t="shared" si="226"/>
        <v>0</v>
      </c>
      <c r="M232" s="21">
        <f t="shared" si="226"/>
        <v>0</v>
      </c>
      <c r="N232" s="21">
        <f t="shared" si="226"/>
        <v>7000</v>
      </c>
      <c r="O232" s="21">
        <f t="shared" si="226"/>
        <v>0</v>
      </c>
      <c r="P232" s="21">
        <f t="shared" si="226"/>
        <v>7000</v>
      </c>
      <c r="Q232" s="21">
        <f t="shared" si="226"/>
        <v>0</v>
      </c>
      <c r="R232" s="21">
        <f t="shared" si="226"/>
        <v>7000</v>
      </c>
      <c r="S232" s="21">
        <f t="shared" si="197"/>
        <v>0</v>
      </c>
      <c r="T232" s="21">
        <f t="shared" si="198"/>
        <v>7000</v>
      </c>
      <c r="U232" s="21">
        <f t="shared" si="199"/>
        <v>0</v>
      </c>
      <c r="V232" s="21">
        <f t="shared" ref="V232:W233" si="227">V233</f>
        <v>170000</v>
      </c>
      <c r="W232" s="21">
        <f t="shared" si="227"/>
        <v>170000</v>
      </c>
      <c r="X232" s="158">
        <f t="shared" si="178"/>
        <v>100</v>
      </c>
    </row>
    <row r="233" spans="1:24" ht="30" x14ac:dyDescent="0.25">
      <c r="A233" s="116" t="s">
        <v>120</v>
      </c>
      <c r="B233" s="117"/>
      <c r="C233" s="117"/>
      <c r="D233" s="25"/>
      <c r="E233" s="4">
        <v>851</v>
      </c>
      <c r="F233" s="3" t="s">
        <v>117</v>
      </c>
      <c r="G233" s="3" t="s">
        <v>129</v>
      </c>
      <c r="H233" s="4" t="s">
        <v>288</v>
      </c>
      <c r="I233" s="3" t="s">
        <v>121</v>
      </c>
      <c r="J233" s="21">
        <f t="shared" si="226"/>
        <v>0</v>
      </c>
      <c r="K233" s="21">
        <f t="shared" si="226"/>
        <v>0</v>
      </c>
      <c r="L233" s="21">
        <f t="shared" si="226"/>
        <v>0</v>
      </c>
      <c r="M233" s="21">
        <f t="shared" si="226"/>
        <v>0</v>
      </c>
      <c r="N233" s="21">
        <f t="shared" si="226"/>
        <v>7000</v>
      </c>
      <c r="O233" s="21">
        <f t="shared" si="226"/>
        <v>0</v>
      </c>
      <c r="P233" s="21">
        <f t="shared" si="226"/>
        <v>7000</v>
      </c>
      <c r="Q233" s="21">
        <f t="shared" si="226"/>
        <v>0</v>
      </c>
      <c r="R233" s="21">
        <f t="shared" si="226"/>
        <v>7000</v>
      </c>
      <c r="S233" s="21">
        <f t="shared" si="197"/>
        <v>0</v>
      </c>
      <c r="T233" s="21">
        <f t="shared" si="198"/>
        <v>7000</v>
      </c>
      <c r="U233" s="21">
        <f t="shared" si="199"/>
        <v>0</v>
      </c>
      <c r="V233" s="21">
        <f t="shared" si="227"/>
        <v>170000</v>
      </c>
      <c r="W233" s="21">
        <f t="shared" si="227"/>
        <v>170000</v>
      </c>
      <c r="X233" s="158">
        <f t="shared" si="178"/>
        <v>100</v>
      </c>
    </row>
    <row r="234" spans="1:24" ht="60" x14ac:dyDescent="0.25">
      <c r="A234" s="116" t="s">
        <v>122</v>
      </c>
      <c r="B234" s="117"/>
      <c r="C234" s="117"/>
      <c r="D234" s="25"/>
      <c r="E234" s="4">
        <v>851</v>
      </c>
      <c r="F234" s="3" t="s">
        <v>117</v>
      </c>
      <c r="G234" s="3" t="s">
        <v>129</v>
      </c>
      <c r="H234" s="4" t="s">
        <v>288</v>
      </c>
      <c r="I234" s="3" t="s">
        <v>123</v>
      </c>
      <c r="J234" s="21"/>
      <c r="K234" s="21"/>
      <c r="L234" s="21">
        <f>J234</f>
        <v>0</v>
      </c>
      <c r="M234" s="21"/>
      <c r="N234" s="21">
        <v>7000</v>
      </c>
      <c r="O234" s="21"/>
      <c r="P234" s="21">
        <f>N234</f>
        <v>7000</v>
      </c>
      <c r="Q234" s="21"/>
      <c r="R234" s="21">
        <v>7000</v>
      </c>
      <c r="S234" s="21">
        <f t="shared" si="197"/>
        <v>0</v>
      </c>
      <c r="T234" s="21">
        <f t="shared" si="198"/>
        <v>7000</v>
      </c>
      <c r="U234" s="21">
        <f t="shared" si="199"/>
        <v>0</v>
      </c>
      <c r="V234" s="21">
        <v>170000</v>
      </c>
      <c r="W234" s="21">
        <v>170000</v>
      </c>
      <c r="X234" s="158">
        <f t="shared" si="178"/>
        <v>100</v>
      </c>
    </row>
    <row r="235" spans="1:24" ht="28.5" x14ac:dyDescent="0.25">
      <c r="A235" s="90" t="s">
        <v>132</v>
      </c>
      <c r="B235" s="32"/>
      <c r="C235" s="32"/>
      <c r="D235" s="32"/>
      <c r="E235" s="4">
        <v>851</v>
      </c>
      <c r="F235" s="17" t="s">
        <v>133</v>
      </c>
      <c r="G235" s="17"/>
      <c r="H235" s="121" t="s">
        <v>58</v>
      </c>
      <c r="I235" s="17"/>
      <c r="J235" s="26" t="e">
        <f>J236+#REF!</f>
        <v>#REF!</v>
      </c>
      <c r="K235" s="26" t="e">
        <f>K236+#REF!</f>
        <v>#REF!</v>
      </c>
      <c r="L235" s="26" t="e">
        <f>L236+#REF!</f>
        <v>#REF!</v>
      </c>
      <c r="M235" s="26" t="e">
        <f>M236+#REF!</f>
        <v>#REF!</v>
      </c>
      <c r="N235" s="26" t="e">
        <f>N236+#REF!</f>
        <v>#REF!</v>
      </c>
      <c r="O235" s="26" t="e">
        <f>O236+#REF!</f>
        <v>#REF!</v>
      </c>
      <c r="P235" s="26" t="e">
        <f>P236+#REF!</f>
        <v>#REF!</v>
      </c>
      <c r="Q235" s="26" t="e">
        <f>Q236+#REF!</f>
        <v>#REF!</v>
      </c>
      <c r="R235" s="26">
        <f>R236</f>
        <v>4123781</v>
      </c>
      <c r="S235" s="26">
        <f t="shared" ref="S235:U235" si="228">S236</f>
        <v>2427000</v>
      </c>
      <c r="T235" s="26">
        <f t="shared" si="228"/>
        <v>1428781</v>
      </c>
      <c r="U235" s="26">
        <f t="shared" si="228"/>
        <v>268000</v>
      </c>
      <c r="V235" s="26">
        <f>V236</f>
        <v>4123781</v>
      </c>
      <c r="W235" s="26">
        <f>W236</f>
        <v>3833299.05</v>
      </c>
      <c r="X235" s="158">
        <f t="shared" si="178"/>
        <v>92.955931704423676</v>
      </c>
    </row>
    <row r="236" spans="1:24" x14ac:dyDescent="0.25">
      <c r="A236" s="88" t="s">
        <v>134</v>
      </c>
      <c r="B236" s="27"/>
      <c r="C236" s="27"/>
      <c r="D236" s="27"/>
      <c r="E236" s="4">
        <v>851</v>
      </c>
      <c r="F236" s="19" t="s">
        <v>133</v>
      </c>
      <c r="G236" s="19" t="s">
        <v>53</v>
      </c>
      <c r="H236" s="121" t="s">
        <v>58</v>
      </c>
      <c r="I236" s="19"/>
      <c r="J236" s="22">
        <f>J237+J242+J253+J247+J250+J258</f>
        <v>3240016</v>
      </c>
      <c r="K236" s="22">
        <f t="shared" ref="K236:U236" si="229">K237+K242+K253+K247+K250+K258</f>
        <v>2427000</v>
      </c>
      <c r="L236" s="22">
        <f t="shared" si="229"/>
        <v>545016</v>
      </c>
      <c r="M236" s="22">
        <f t="shared" si="229"/>
        <v>268000</v>
      </c>
      <c r="N236" s="22">
        <f t="shared" si="229"/>
        <v>883765</v>
      </c>
      <c r="O236" s="22">
        <f t="shared" si="229"/>
        <v>0</v>
      </c>
      <c r="P236" s="22">
        <f t="shared" si="229"/>
        <v>883765</v>
      </c>
      <c r="Q236" s="22">
        <f t="shared" si="229"/>
        <v>0</v>
      </c>
      <c r="R236" s="22">
        <f>R237+R242+R253+R247+R250+R258</f>
        <v>4123781</v>
      </c>
      <c r="S236" s="22">
        <f t="shared" si="229"/>
        <v>2427000</v>
      </c>
      <c r="T236" s="22">
        <f t="shared" si="229"/>
        <v>1428781</v>
      </c>
      <c r="U236" s="22">
        <f t="shared" si="229"/>
        <v>268000</v>
      </c>
      <c r="V236" s="22">
        <f>V237+V242+V253+V247+V250+V258</f>
        <v>4123781</v>
      </c>
      <c r="W236" s="22">
        <f>W237+W242+W253+W247+W250+W258</f>
        <v>3833299.05</v>
      </c>
      <c r="X236" s="158">
        <f t="shared" si="178"/>
        <v>92.955931704423676</v>
      </c>
    </row>
    <row r="237" spans="1:24" s="37" customFormat="1" ht="45" x14ac:dyDescent="0.25">
      <c r="A237" s="73" t="s">
        <v>135</v>
      </c>
      <c r="B237" s="117"/>
      <c r="C237" s="117"/>
      <c r="D237" s="117"/>
      <c r="E237" s="4">
        <v>851</v>
      </c>
      <c r="F237" s="3" t="s">
        <v>133</v>
      </c>
      <c r="G237" s="3" t="s">
        <v>53</v>
      </c>
      <c r="H237" s="121" t="s">
        <v>136</v>
      </c>
      <c r="I237" s="3"/>
      <c r="J237" s="21">
        <f t="shared" ref="J237:M237" si="230">J238+J240</f>
        <v>99900</v>
      </c>
      <c r="K237" s="21">
        <f t="shared" si="230"/>
        <v>0</v>
      </c>
      <c r="L237" s="21">
        <f t="shared" si="230"/>
        <v>99900</v>
      </c>
      <c r="M237" s="21">
        <f t="shared" si="230"/>
        <v>0</v>
      </c>
      <c r="N237" s="21">
        <f t="shared" ref="N237:R237" si="231">N238+N240</f>
        <v>883766</v>
      </c>
      <c r="O237" s="21">
        <f t="shared" si="231"/>
        <v>0</v>
      </c>
      <c r="P237" s="21">
        <f t="shared" si="231"/>
        <v>883766</v>
      </c>
      <c r="Q237" s="21">
        <f t="shared" si="231"/>
        <v>0</v>
      </c>
      <c r="R237" s="21">
        <f t="shared" si="231"/>
        <v>983666</v>
      </c>
      <c r="S237" s="21">
        <f t="shared" ref="S237:S249" si="232">K237+O237</f>
        <v>0</v>
      </c>
      <c r="T237" s="21">
        <f t="shared" ref="T237:T249" si="233">L237+P237</f>
        <v>983666</v>
      </c>
      <c r="U237" s="21">
        <f t="shared" ref="U237:U249" si="234">M237+Q237</f>
        <v>0</v>
      </c>
      <c r="V237" s="21">
        <f t="shared" ref="V237:W237" si="235">V238+V240</f>
        <v>983666</v>
      </c>
      <c r="W237" s="21">
        <f t="shared" si="235"/>
        <v>903554.97</v>
      </c>
      <c r="X237" s="158">
        <f t="shared" si="178"/>
        <v>91.855870793541712</v>
      </c>
    </row>
    <row r="238" spans="1:24" s="37" customFormat="1" ht="135" x14ac:dyDescent="0.25">
      <c r="A238" s="73" t="s">
        <v>16</v>
      </c>
      <c r="B238" s="117"/>
      <c r="C238" s="117"/>
      <c r="D238" s="117"/>
      <c r="E238" s="4">
        <v>851</v>
      </c>
      <c r="F238" s="3" t="s">
        <v>133</v>
      </c>
      <c r="G238" s="3" t="s">
        <v>53</v>
      </c>
      <c r="H238" s="121" t="s">
        <v>136</v>
      </c>
      <c r="I238" s="3" t="s">
        <v>18</v>
      </c>
      <c r="J238" s="21">
        <f t="shared" ref="J238:R238" si="236">J239</f>
        <v>26000</v>
      </c>
      <c r="K238" s="21">
        <f t="shared" si="236"/>
        <v>0</v>
      </c>
      <c r="L238" s="21">
        <f t="shared" si="236"/>
        <v>26000</v>
      </c>
      <c r="M238" s="21">
        <f t="shared" si="236"/>
        <v>0</v>
      </c>
      <c r="N238" s="21">
        <f t="shared" si="236"/>
        <v>0</v>
      </c>
      <c r="O238" s="21">
        <f t="shared" si="236"/>
        <v>0</v>
      </c>
      <c r="P238" s="21">
        <f t="shared" si="236"/>
        <v>0</v>
      </c>
      <c r="Q238" s="21">
        <f t="shared" si="236"/>
        <v>0</v>
      </c>
      <c r="R238" s="21">
        <f t="shared" si="236"/>
        <v>26000</v>
      </c>
      <c r="S238" s="21">
        <f t="shared" si="232"/>
        <v>0</v>
      </c>
      <c r="T238" s="21">
        <f t="shared" si="233"/>
        <v>26000</v>
      </c>
      <c r="U238" s="21">
        <f t="shared" si="234"/>
        <v>0</v>
      </c>
      <c r="V238" s="21">
        <f t="shared" ref="V238:W238" si="237">V239</f>
        <v>26000</v>
      </c>
      <c r="W238" s="21">
        <f t="shared" si="237"/>
        <v>1600</v>
      </c>
      <c r="X238" s="158">
        <f t="shared" si="178"/>
        <v>6.1538461538461542</v>
      </c>
    </row>
    <row r="239" spans="1:24" s="37" customFormat="1" ht="45" x14ac:dyDescent="0.25">
      <c r="A239" s="73" t="s">
        <v>7</v>
      </c>
      <c r="B239" s="117"/>
      <c r="C239" s="117"/>
      <c r="D239" s="117"/>
      <c r="E239" s="4">
        <v>851</v>
      </c>
      <c r="F239" s="3" t="s">
        <v>133</v>
      </c>
      <c r="G239" s="3" t="s">
        <v>53</v>
      </c>
      <c r="H239" s="121" t="s">
        <v>136</v>
      </c>
      <c r="I239" s="3" t="s">
        <v>63</v>
      </c>
      <c r="J239" s="21">
        <v>26000</v>
      </c>
      <c r="K239" s="21"/>
      <c r="L239" s="21">
        <f>J239</f>
        <v>26000</v>
      </c>
      <c r="M239" s="21"/>
      <c r="N239" s="21"/>
      <c r="O239" s="21"/>
      <c r="P239" s="21">
        <f>N239</f>
        <v>0</v>
      </c>
      <c r="Q239" s="21"/>
      <c r="R239" s="21">
        <v>26000</v>
      </c>
      <c r="S239" s="21">
        <f t="shared" si="232"/>
        <v>0</v>
      </c>
      <c r="T239" s="21">
        <f t="shared" si="233"/>
        <v>26000</v>
      </c>
      <c r="U239" s="21">
        <f t="shared" si="234"/>
        <v>0</v>
      </c>
      <c r="V239" s="21">
        <v>26000</v>
      </c>
      <c r="W239" s="21">
        <v>1600</v>
      </c>
      <c r="X239" s="158">
        <f t="shared" si="178"/>
        <v>6.1538461538461542</v>
      </c>
    </row>
    <row r="240" spans="1:24" ht="60" x14ac:dyDescent="0.25">
      <c r="A240" s="73" t="s">
        <v>22</v>
      </c>
      <c r="B240" s="116"/>
      <c r="C240" s="116"/>
      <c r="D240" s="116"/>
      <c r="E240" s="4">
        <v>851</v>
      </c>
      <c r="F240" s="3" t="s">
        <v>133</v>
      </c>
      <c r="G240" s="3" t="s">
        <v>53</v>
      </c>
      <c r="H240" s="121" t="s">
        <v>136</v>
      </c>
      <c r="I240" s="3" t="s">
        <v>23</v>
      </c>
      <c r="J240" s="21">
        <f t="shared" ref="J240:R240" si="238">J241</f>
        <v>73900</v>
      </c>
      <c r="K240" s="21">
        <f t="shared" si="238"/>
        <v>0</v>
      </c>
      <c r="L240" s="21">
        <f t="shared" si="238"/>
        <v>73900</v>
      </c>
      <c r="M240" s="21">
        <f t="shared" si="238"/>
        <v>0</v>
      </c>
      <c r="N240" s="21">
        <f t="shared" si="238"/>
        <v>883766</v>
      </c>
      <c r="O240" s="21">
        <f t="shared" si="238"/>
        <v>0</v>
      </c>
      <c r="P240" s="21">
        <f t="shared" si="238"/>
        <v>883766</v>
      </c>
      <c r="Q240" s="21">
        <f t="shared" si="238"/>
        <v>0</v>
      </c>
      <c r="R240" s="21">
        <f t="shared" si="238"/>
        <v>957666</v>
      </c>
      <c r="S240" s="21">
        <f t="shared" si="232"/>
        <v>0</v>
      </c>
      <c r="T240" s="21">
        <f t="shared" si="233"/>
        <v>957666</v>
      </c>
      <c r="U240" s="21">
        <f t="shared" si="234"/>
        <v>0</v>
      </c>
      <c r="V240" s="21">
        <f t="shared" ref="V240:W240" si="239">V241</f>
        <v>957666</v>
      </c>
      <c r="W240" s="21">
        <f t="shared" si="239"/>
        <v>901954.97</v>
      </c>
      <c r="X240" s="158">
        <f t="shared" si="178"/>
        <v>94.182624213452286</v>
      </c>
    </row>
    <row r="241" spans="1:24" ht="60" x14ac:dyDescent="0.25">
      <c r="A241" s="73" t="s">
        <v>9</v>
      </c>
      <c r="B241" s="117"/>
      <c r="C241" s="117"/>
      <c r="D241" s="117"/>
      <c r="E241" s="4">
        <v>851</v>
      </c>
      <c r="F241" s="3" t="s">
        <v>133</v>
      </c>
      <c r="G241" s="3" t="s">
        <v>53</v>
      </c>
      <c r="H241" s="121" t="s">
        <v>136</v>
      </c>
      <c r="I241" s="3" t="s">
        <v>24</v>
      </c>
      <c r="J241" s="21">
        <v>73900</v>
      </c>
      <c r="K241" s="21"/>
      <c r="L241" s="21">
        <f>J241</f>
        <v>73900</v>
      </c>
      <c r="M241" s="21"/>
      <c r="N241" s="21">
        <v>883766</v>
      </c>
      <c r="O241" s="21"/>
      <c r="P241" s="21">
        <f>N241</f>
        <v>883766</v>
      </c>
      <c r="Q241" s="21"/>
      <c r="R241" s="21">
        <v>957666</v>
      </c>
      <c r="S241" s="21">
        <f t="shared" si="232"/>
        <v>0</v>
      </c>
      <c r="T241" s="21">
        <f t="shared" si="233"/>
        <v>957666</v>
      </c>
      <c r="U241" s="21">
        <f t="shared" si="234"/>
        <v>0</v>
      </c>
      <c r="V241" s="21">
        <v>957666</v>
      </c>
      <c r="W241" s="21">
        <v>901954.97</v>
      </c>
      <c r="X241" s="158">
        <f t="shared" si="178"/>
        <v>94.182624213452286</v>
      </c>
    </row>
    <row r="242" spans="1:24" ht="45" x14ac:dyDescent="0.25">
      <c r="A242" s="73" t="s">
        <v>137</v>
      </c>
      <c r="B242" s="27"/>
      <c r="C242" s="27"/>
      <c r="D242" s="27"/>
      <c r="E242" s="4">
        <v>851</v>
      </c>
      <c r="F242" s="3" t="s">
        <v>133</v>
      </c>
      <c r="G242" s="3" t="s">
        <v>53</v>
      </c>
      <c r="H242" s="121" t="s">
        <v>138</v>
      </c>
      <c r="I242" s="3"/>
      <c r="J242" s="21">
        <f t="shared" ref="J242:M242" si="240">J245+J243</f>
        <v>410600</v>
      </c>
      <c r="K242" s="21">
        <f t="shared" si="240"/>
        <v>0</v>
      </c>
      <c r="L242" s="21">
        <f t="shared" si="240"/>
        <v>410600</v>
      </c>
      <c r="M242" s="21">
        <f t="shared" si="240"/>
        <v>0</v>
      </c>
      <c r="N242" s="21">
        <f t="shared" ref="N242:R242" si="241">N245+N243</f>
        <v>0</v>
      </c>
      <c r="O242" s="21">
        <f t="shared" si="241"/>
        <v>0</v>
      </c>
      <c r="P242" s="21">
        <f t="shared" si="241"/>
        <v>0</v>
      </c>
      <c r="Q242" s="21">
        <f t="shared" si="241"/>
        <v>0</v>
      </c>
      <c r="R242" s="21">
        <f t="shared" si="241"/>
        <v>410600</v>
      </c>
      <c r="S242" s="21">
        <f t="shared" si="232"/>
        <v>0</v>
      </c>
      <c r="T242" s="21">
        <f t="shared" si="233"/>
        <v>410600</v>
      </c>
      <c r="U242" s="21">
        <f t="shared" si="234"/>
        <v>0</v>
      </c>
      <c r="V242" s="21">
        <f t="shared" ref="V242:W242" si="242">V245+V243</f>
        <v>410600</v>
      </c>
      <c r="W242" s="21">
        <f t="shared" si="242"/>
        <v>354066.1</v>
      </c>
      <c r="X242" s="158">
        <f t="shared" si="178"/>
        <v>86.231393083292744</v>
      </c>
    </row>
    <row r="243" spans="1:24" ht="135" x14ac:dyDescent="0.25">
      <c r="A243" s="73" t="s">
        <v>16</v>
      </c>
      <c r="B243" s="117"/>
      <c r="C243" s="117"/>
      <c r="D243" s="117"/>
      <c r="E243" s="4">
        <v>851</v>
      </c>
      <c r="F243" s="3" t="s">
        <v>133</v>
      </c>
      <c r="G243" s="3" t="s">
        <v>53</v>
      </c>
      <c r="H243" s="121" t="s">
        <v>138</v>
      </c>
      <c r="I243" s="3" t="s">
        <v>18</v>
      </c>
      <c r="J243" s="21">
        <f t="shared" ref="J243:R243" si="243">J244</f>
        <v>211200</v>
      </c>
      <c r="K243" s="21">
        <f t="shared" si="243"/>
        <v>0</v>
      </c>
      <c r="L243" s="21">
        <f t="shared" si="243"/>
        <v>211200</v>
      </c>
      <c r="M243" s="21">
        <f t="shared" si="243"/>
        <v>0</v>
      </c>
      <c r="N243" s="21">
        <f t="shared" si="243"/>
        <v>0</v>
      </c>
      <c r="O243" s="21">
        <f t="shared" si="243"/>
        <v>0</v>
      </c>
      <c r="P243" s="21">
        <f t="shared" si="243"/>
        <v>0</v>
      </c>
      <c r="Q243" s="21">
        <f t="shared" si="243"/>
        <v>0</v>
      </c>
      <c r="R243" s="21">
        <f t="shared" si="243"/>
        <v>211200</v>
      </c>
      <c r="S243" s="21">
        <f t="shared" si="232"/>
        <v>0</v>
      </c>
      <c r="T243" s="21">
        <f t="shared" si="233"/>
        <v>211200</v>
      </c>
      <c r="U243" s="21">
        <f t="shared" si="234"/>
        <v>0</v>
      </c>
      <c r="V243" s="21">
        <f t="shared" ref="V243:W243" si="244">V244</f>
        <v>211200</v>
      </c>
      <c r="W243" s="21">
        <f t="shared" si="244"/>
        <v>172600</v>
      </c>
      <c r="X243" s="158">
        <f t="shared" ref="X243:X297" si="245">W243/V243*100</f>
        <v>81.723484848484844</v>
      </c>
    </row>
    <row r="244" spans="1:24" ht="45" x14ac:dyDescent="0.25">
      <c r="A244" s="73" t="s">
        <v>7</v>
      </c>
      <c r="B244" s="117"/>
      <c r="C244" s="117"/>
      <c r="D244" s="117"/>
      <c r="E244" s="4">
        <v>851</v>
      </c>
      <c r="F244" s="3" t="s">
        <v>133</v>
      </c>
      <c r="G244" s="3" t="s">
        <v>53</v>
      </c>
      <c r="H244" s="121" t="s">
        <v>138</v>
      </c>
      <c r="I244" s="3" t="s">
        <v>63</v>
      </c>
      <c r="J244" s="21">
        <v>211200</v>
      </c>
      <c r="K244" s="21"/>
      <c r="L244" s="21">
        <f>J244</f>
        <v>211200</v>
      </c>
      <c r="M244" s="21"/>
      <c r="N244" s="21"/>
      <c r="O244" s="21"/>
      <c r="P244" s="21">
        <f>N244</f>
        <v>0</v>
      </c>
      <c r="Q244" s="21"/>
      <c r="R244" s="21">
        <v>211200</v>
      </c>
      <c r="S244" s="21">
        <f t="shared" si="232"/>
        <v>0</v>
      </c>
      <c r="T244" s="21">
        <f t="shared" si="233"/>
        <v>211200</v>
      </c>
      <c r="U244" s="21">
        <f t="shared" si="234"/>
        <v>0</v>
      </c>
      <c r="V244" s="21">
        <v>211200</v>
      </c>
      <c r="W244" s="21">
        <v>172600</v>
      </c>
      <c r="X244" s="158">
        <f t="shared" si="245"/>
        <v>81.723484848484844</v>
      </c>
    </row>
    <row r="245" spans="1:24" ht="60" x14ac:dyDescent="0.25">
      <c r="A245" s="73" t="s">
        <v>22</v>
      </c>
      <c r="B245" s="27"/>
      <c r="C245" s="27"/>
      <c r="D245" s="27"/>
      <c r="E245" s="4">
        <v>851</v>
      </c>
      <c r="F245" s="3" t="s">
        <v>133</v>
      </c>
      <c r="G245" s="3" t="s">
        <v>53</v>
      </c>
      <c r="H245" s="121" t="s">
        <v>138</v>
      </c>
      <c r="I245" s="3" t="s">
        <v>23</v>
      </c>
      <c r="J245" s="21">
        <f t="shared" ref="J245:R245" si="246">J246</f>
        <v>199400</v>
      </c>
      <c r="K245" s="21">
        <f t="shared" si="246"/>
        <v>0</v>
      </c>
      <c r="L245" s="21">
        <f t="shared" si="246"/>
        <v>199400</v>
      </c>
      <c r="M245" s="21">
        <f t="shared" si="246"/>
        <v>0</v>
      </c>
      <c r="N245" s="21">
        <f t="shared" si="246"/>
        <v>0</v>
      </c>
      <c r="O245" s="21">
        <f t="shared" si="246"/>
        <v>0</v>
      </c>
      <c r="P245" s="21">
        <f t="shared" si="246"/>
        <v>0</v>
      </c>
      <c r="Q245" s="21">
        <f t="shared" si="246"/>
        <v>0</v>
      </c>
      <c r="R245" s="21">
        <f t="shared" si="246"/>
        <v>199400</v>
      </c>
      <c r="S245" s="21">
        <f t="shared" si="232"/>
        <v>0</v>
      </c>
      <c r="T245" s="21">
        <f t="shared" si="233"/>
        <v>199400</v>
      </c>
      <c r="U245" s="21">
        <f t="shared" si="234"/>
        <v>0</v>
      </c>
      <c r="V245" s="21">
        <f t="shared" ref="V245:W245" si="247">V246</f>
        <v>199400</v>
      </c>
      <c r="W245" s="21">
        <f t="shared" si="247"/>
        <v>181466.1</v>
      </c>
      <c r="X245" s="158">
        <f t="shared" si="245"/>
        <v>91.00606820461384</v>
      </c>
    </row>
    <row r="246" spans="1:24" ht="60" x14ac:dyDescent="0.25">
      <c r="A246" s="73" t="s">
        <v>9</v>
      </c>
      <c r="B246" s="27"/>
      <c r="C246" s="27"/>
      <c r="D246" s="27"/>
      <c r="E246" s="4">
        <v>851</v>
      </c>
      <c r="F246" s="3" t="s">
        <v>133</v>
      </c>
      <c r="G246" s="3" t="s">
        <v>53</v>
      </c>
      <c r="H246" s="121" t="s">
        <v>138</v>
      </c>
      <c r="I246" s="3" t="s">
        <v>24</v>
      </c>
      <c r="J246" s="21">
        <v>199400</v>
      </c>
      <c r="K246" s="21"/>
      <c r="L246" s="21">
        <f>J246</f>
        <v>199400</v>
      </c>
      <c r="M246" s="21"/>
      <c r="N246" s="21"/>
      <c r="O246" s="21"/>
      <c r="P246" s="21">
        <f>N246</f>
        <v>0</v>
      </c>
      <c r="Q246" s="21"/>
      <c r="R246" s="21">
        <v>199400</v>
      </c>
      <c r="S246" s="21">
        <f t="shared" si="232"/>
        <v>0</v>
      </c>
      <c r="T246" s="21">
        <f t="shared" si="233"/>
        <v>199400</v>
      </c>
      <c r="U246" s="21">
        <f t="shared" si="234"/>
        <v>0</v>
      </c>
      <c r="V246" s="21">
        <v>199400</v>
      </c>
      <c r="W246" s="21">
        <v>181466.1</v>
      </c>
      <c r="X246" s="158">
        <f t="shared" si="245"/>
        <v>91.00606820461384</v>
      </c>
    </row>
    <row r="247" spans="1:24" ht="90" x14ac:dyDescent="0.25">
      <c r="A247" s="73" t="s">
        <v>591</v>
      </c>
      <c r="B247" s="27"/>
      <c r="C247" s="27"/>
      <c r="D247" s="27"/>
      <c r="E247" s="4">
        <v>851</v>
      </c>
      <c r="F247" s="3" t="s">
        <v>133</v>
      </c>
      <c r="G247" s="3" t="s">
        <v>53</v>
      </c>
      <c r="H247" s="121" t="s">
        <v>142</v>
      </c>
      <c r="I247" s="3"/>
      <c r="J247" s="21">
        <f t="shared" ref="J247:R248" si="248">J248</f>
        <v>10000</v>
      </c>
      <c r="K247" s="21">
        <f t="shared" si="248"/>
        <v>0</v>
      </c>
      <c r="L247" s="21">
        <f t="shared" si="248"/>
        <v>10000</v>
      </c>
      <c r="M247" s="21">
        <f t="shared" si="248"/>
        <v>0</v>
      </c>
      <c r="N247" s="21">
        <f t="shared" si="248"/>
        <v>0</v>
      </c>
      <c r="O247" s="21">
        <f t="shared" si="248"/>
        <v>0</v>
      </c>
      <c r="P247" s="21">
        <f t="shared" si="248"/>
        <v>0</v>
      </c>
      <c r="Q247" s="21">
        <f t="shared" si="248"/>
        <v>0</v>
      </c>
      <c r="R247" s="21">
        <f t="shared" si="248"/>
        <v>10000</v>
      </c>
      <c r="S247" s="21">
        <f t="shared" si="232"/>
        <v>0</v>
      </c>
      <c r="T247" s="21">
        <f t="shared" si="233"/>
        <v>10000</v>
      </c>
      <c r="U247" s="21">
        <f t="shared" si="234"/>
        <v>0</v>
      </c>
      <c r="V247" s="21">
        <f t="shared" ref="V247:W248" si="249">V248</f>
        <v>10000</v>
      </c>
      <c r="W247" s="21">
        <f t="shared" si="249"/>
        <v>2600</v>
      </c>
      <c r="X247" s="158">
        <f t="shared" si="245"/>
        <v>26</v>
      </c>
    </row>
    <row r="248" spans="1:24" ht="60" x14ac:dyDescent="0.25">
      <c r="A248" s="73" t="s">
        <v>22</v>
      </c>
      <c r="B248" s="27"/>
      <c r="C248" s="27"/>
      <c r="D248" s="27"/>
      <c r="E248" s="4">
        <v>851</v>
      </c>
      <c r="F248" s="3" t="s">
        <v>133</v>
      </c>
      <c r="G248" s="3" t="s">
        <v>53</v>
      </c>
      <c r="H248" s="121" t="s">
        <v>142</v>
      </c>
      <c r="I248" s="3" t="s">
        <v>23</v>
      </c>
      <c r="J248" s="21">
        <f t="shared" si="248"/>
        <v>10000</v>
      </c>
      <c r="K248" s="21">
        <f t="shared" si="248"/>
        <v>0</v>
      </c>
      <c r="L248" s="21">
        <f t="shared" si="248"/>
        <v>10000</v>
      </c>
      <c r="M248" s="21">
        <f t="shared" si="248"/>
        <v>0</v>
      </c>
      <c r="N248" s="21">
        <f t="shared" si="248"/>
        <v>0</v>
      </c>
      <c r="O248" s="21">
        <f t="shared" si="248"/>
        <v>0</v>
      </c>
      <c r="P248" s="21">
        <f t="shared" si="248"/>
        <v>0</v>
      </c>
      <c r="Q248" s="21">
        <f t="shared" si="248"/>
        <v>0</v>
      </c>
      <c r="R248" s="21">
        <f t="shared" si="248"/>
        <v>10000</v>
      </c>
      <c r="S248" s="21">
        <f t="shared" si="232"/>
        <v>0</v>
      </c>
      <c r="T248" s="21">
        <f t="shared" si="233"/>
        <v>10000</v>
      </c>
      <c r="U248" s="21">
        <f t="shared" si="234"/>
        <v>0</v>
      </c>
      <c r="V248" s="21">
        <f t="shared" si="249"/>
        <v>10000</v>
      </c>
      <c r="W248" s="21">
        <f t="shared" si="249"/>
        <v>2600</v>
      </c>
      <c r="X248" s="158">
        <f t="shared" si="245"/>
        <v>26</v>
      </c>
    </row>
    <row r="249" spans="1:24" ht="60" x14ac:dyDescent="0.25">
      <c r="A249" s="73" t="s">
        <v>9</v>
      </c>
      <c r="B249" s="27"/>
      <c r="C249" s="27"/>
      <c r="D249" s="27"/>
      <c r="E249" s="4">
        <v>851</v>
      </c>
      <c r="F249" s="3" t="s">
        <v>133</v>
      </c>
      <c r="G249" s="3" t="s">
        <v>53</v>
      </c>
      <c r="H249" s="121" t="s">
        <v>142</v>
      </c>
      <c r="I249" s="3" t="s">
        <v>24</v>
      </c>
      <c r="J249" s="21">
        <v>10000</v>
      </c>
      <c r="K249" s="21"/>
      <c r="L249" s="21">
        <f>J249</f>
        <v>10000</v>
      </c>
      <c r="M249" s="21"/>
      <c r="N249" s="21"/>
      <c r="O249" s="21"/>
      <c r="P249" s="21">
        <f>N249</f>
        <v>0</v>
      </c>
      <c r="Q249" s="21"/>
      <c r="R249" s="21">
        <v>10000</v>
      </c>
      <c r="S249" s="21">
        <f t="shared" si="232"/>
        <v>0</v>
      </c>
      <c r="T249" s="21">
        <f t="shared" si="233"/>
        <v>10000</v>
      </c>
      <c r="U249" s="21">
        <f t="shared" si="234"/>
        <v>0</v>
      </c>
      <c r="V249" s="21">
        <v>10000</v>
      </c>
      <c r="W249" s="21">
        <v>2600</v>
      </c>
      <c r="X249" s="158">
        <f t="shared" si="245"/>
        <v>26</v>
      </c>
    </row>
    <row r="250" spans="1:24" ht="45" hidden="1" x14ac:dyDescent="0.25">
      <c r="A250" s="142" t="s">
        <v>700</v>
      </c>
      <c r="B250" s="27"/>
      <c r="C250" s="27"/>
      <c r="D250" s="27"/>
      <c r="E250" s="143">
        <v>851</v>
      </c>
      <c r="F250" s="144" t="s">
        <v>133</v>
      </c>
      <c r="G250" s="144" t="s">
        <v>53</v>
      </c>
      <c r="H250" s="145" t="s">
        <v>701</v>
      </c>
      <c r="I250" s="3"/>
      <c r="J250" s="21">
        <f>J251</f>
        <v>0</v>
      </c>
      <c r="K250" s="21">
        <f t="shared" ref="K250:U251" si="250">K251</f>
        <v>0</v>
      </c>
      <c r="L250" s="21">
        <f t="shared" si="250"/>
        <v>0</v>
      </c>
      <c r="M250" s="21">
        <f t="shared" si="250"/>
        <v>0</v>
      </c>
      <c r="N250" s="21">
        <f t="shared" si="250"/>
        <v>0</v>
      </c>
      <c r="O250" s="21">
        <f t="shared" si="250"/>
        <v>0</v>
      </c>
      <c r="P250" s="21">
        <f t="shared" si="250"/>
        <v>0</v>
      </c>
      <c r="Q250" s="21">
        <f t="shared" si="250"/>
        <v>0</v>
      </c>
      <c r="R250" s="21">
        <f>R251</f>
        <v>0</v>
      </c>
      <c r="S250" s="21">
        <f t="shared" si="250"/>
        <v>0</v>
      </c>
      <c r="T250" s="21">
        <f t="shared" si="250"/>
        <v>0</v>
      </c>
      <c r="U250" s="21">
        <f t="shared" si="250"/>
        <v>0</v>
      </c>
      <c r="V250" s="21">
        <f>V251</f>
        <v>0</v>
      </c>
      <c r="W250" s="21">
        <f>W251</f>
        <v>0</v>
      </c>
      <c r="X250" s="158" t="e">
        <f t="shared" si="245"/>
        <v>#DIV/0!</v>
      </c>
    </row>
    <row r="251" spans="1:24" ht="60" hidden="1" x14ac:dyDescent="0.25">
      <c r="A251" s="142" t="s">
        <v>22</v>
      </c>
      <c r="B251" s="146"/>
      <c r="C251" s="146"/>
      <c r="D251" s="146"/>
      <c r="E251" s="143">
        <v>851</v>
      </c>
      <c r="F251" s="144" t="s">
        <v>133</v>
      </c>
      <c r="G251" s="144" t="s">
        <v>53</v>
      </c>
      <c r="H251" s="145" t="s">
        <v>701</v>
      </c>
      <c r="I251" s="144" t="s">
        <v>23</v>
      </c>
      <c r="J251" s="21">
        <f>J252</f>
        <v>0</v>
      </c>
      <c r="K251" s="21">
        <f t="shared" si="250"/>
        <v>0</v>
      </c>
      <c r="L251" s="21">
        <f t="shared" si="250"/>
        <v>0</v>
      </c>
      <c r="M251" s="21">
        <f t="shared" si="250"/>
        <v>0</v>
      </c>
      <c r="N251" s="21">
        <f t="shared" si="250"/>
        <v>0</v>
      </c>
      <c r="O251" s="21">
        <f t="shared" si="250"/>
        <v>0</v>
      </c>
      <c r="P251" s="21">
        <f t="shared" si="250"/>
        <v>0</v>
      </c>
      <c r="Q251" s="21">
        <f t="shared" si="250"/>
        <v>0</v>
      </c>
      <c r="R251" s="21">
        <f>R252</f>
        <v>0</v>
      </c>
      <c r="S251" s="21">
        <f t="shared" si="250"/>
        <v>0</v>
      </c>
      <c r="T251" s="21">
        <f t="shared" si="250"/>
        <v>0</v>
      </c>
      <c r="U251" s="21">
        <f t="shared" si="250"/>
        <v>0</v>
      </c>
      <c r="V251" s="21">
        <f>V252</f>
        <v>0</v>
      </c>
      <c r="W251" s="21">
        <f>W252</f>
        <v>0</v>
      </c>
      <c r="X251" s="158" t="e">
        <f t="shared" si="245"/>
        <v>#DIV/0!</v>
      </c>
    </row>
    <row r="252" spans="1:24" ht="60" hidden="1" x14ac:dyDescent="0.25">
      <c r="A252" s="142" t="s">
        <v>9</v>
      </c>
      <c r="B252" s="146"/>
      <c r="C252" s="146"/>
      <c r="D252" s="146"/>
      <c r="E252" s="143">
        <v>851</v>
      </c>
      <c r="F252" s="144" t="s">
        <v>133</v>
      </c>
      <c r="G252" s="144" t="s">
        <v>53</v>
      </c>
      <c r="H252" s="145" t="s">
        <v>701</v>
      </c>
      <c r="I252" s="144" t="s">
        <v>24</v>
      </c>
      <c r="J252" s="21"/>
      <c r="K252" s="21"/>
      <c r="L252" s="21"/>
      <c r="M252" s="21"/>
      <c r="N252" s="21"/>
      <c r="O252" s="21"/>
      <c r="P252" s="21">
        <f t="shared" ref="P252" si="251">N252</f>
        <v>0</v>
      </c>
      <c r="Q252" s="21"/>
      <c r="R252" s="21"/>
      <c r="S252" s="21">
        <f t="shared" ref="S252:S260" si="252">K252+O252</f>
        <v>0</v>
      </c>
      <c r="T252" s="21">
        <f t="shared" ref="T252:T260" si="253">L252+P252</f>
        <v>0</v>
      </c>
      <c r="U252" s="21">
        <f t="shared" ref="U252:U260" si="254">M252+Q252</f>
        <v>0</v>
      </c>
      <c r="V252" s="21"/>
      <c r="W252" s="21"/>
      <c r="X252" s="158" t="e">
        <f t="shared" si="245"/>
        <v>#DIV/0!</v>
      </c>
    </row>
    <row r="253" spans="1:24" ht="255" x14ac:dyDescent="0.25">
      <c r="A253" s="73" t="s">
        <v>139</v>
      </c>
      <c r="B253" s="27"/>
      <c r="C253" s="27"/>
      <c r="D253" s="27"/>
      <c r="E253" s="4">
        <v>851</v>
      </c>
      <c r="F253" s="3" t="s">
        <v>133</v>
      </c>
      <c r="G253" s="3" t="s">
        <v>53</v>
      </c>
      <c r="H253" s="121" t="s">
        <v>140</v>
      </c>
      <c r="I253" s="3"/>
      <c r="J253" s="21">
        <f t="shared" ref="J253:M253" si="255">J256+J254</f>
        <v>268000</v>
      </c>
      <c r="K253" s="21">
        <f t="shared" si="255"/>
        <v>0</v>
      </c>
      <c r="L253" s="21">
        <f t="shared" si="255"/>
        <v>0</v>
      </c>
      <c r="M253" s="21">
        <f t="shared" si="255"/>
        <v>268000</v>
      </c>
      <c r="N253" s="21">
        <f t="shared" ref="N253:R253" si="256">N256+N254</f>
        <v>0</v>
      </c>
      <c r="O253" s="21">
        <f t="shared" si="256"/>
        <v>0</v>
      </c>
      <c r="P253" s="21">
        <f t="shared" si="256"/>
        <v>0</v>
      </c>
      <c r="Q253" s="21">
        <f t="shared" si="256"/>
        <v>0</v>
      </c>
      <c r="R253" s="21">
        <f t="shared" si="256"/>
        <v>268000</v>
      </c>
      <c r="S253" s="21">
        <f t="shared" si="252"/>
        <v>0</v>
      </c>
      <c r="T253" s="21">
        <f t="shared" si="253"/>
        <v>0</v>
      </c>
      <c r="U253" s="21">
        <f t="shared" si="254"/>
        <v>268000</v>
      </c>
      <c r="V253" s="21">
        <f t="shared" ref="V253:W253" si="257">V256+V254</f>
        <v>268000</v>
      </c>
      <c r="W253" s="21">
        <f t="shared" si="257"/>
        <v>121562.98</v>
      </c>
      <c r="X253" s="158">
        <f t="shared" si="245"/>
        <v>45.359320895522387</v>
      </c>
    </row>
    <row r="254" spans="1:24" ht="135" x14ac:dyDescent="0.25">
      <c r="A254" s="73" t="s">
        <v>16</v>
      </c>
      <c r="B254" s="117"/>
      <c r="C254" s="117"/>
      <c r="D254" s="117"/>
      <c r="E254" s="4">
        <v>851</v>
      </c>
      <c r="F254" s="3" t="s">
        <v>133</v>
      </c>
      <c r="G254" s="3" t="s">
        <v>53</v>
      </c>
      <c r="H254" s="121" t="s">
        <v>140</v>
      </c>
      <c r="I254" s="3" t="s">
        <v>18</v>
      </c>
      <c r="J254" s="21">
        <f t="shared" ref="J254:R254" si="258">J255</f>
        <v>71000</v>
      </c>
      <c r="K254" s="21">
        <f t="shared" si="258"/>
        <v>0</v>
      </c>
      <c r="L254" s="21">
        <f t="shared" si="258"/>
        <v>0</v>
      </c>
      <c r="M254" s="21">
        <f t="shared" si="258"/>
        <v>71000</v>
      </c>
      <c r="N254" s="21">
        <f t="shared" si="258"/>
        <v>0</v>
      </c>
      <c r="O254" s="21">
        <f t="shared" si="258"/>
        <v>0</v>
      </c>
      <c r="P254" s="21">
        <f t="shared" si="258"/>
        <v>0</v>
      </c>
      <c r="Q254" s="21">
        <f t="shared" si="258"/>
        <v>0</v>
      </c>
      <c r="R254" s="21">
        <f t="shared" si="258"/>
        <v>71000</v>
      </c>
      <c r="S254" s="21">
        <f t="shared" si="252"/>
        <v>0</v>
      </c>
      <c r="T254" s="21">
        <f t="shared" si="253"/>
        <v>0</v>
      </c>
      <c r="U254" s="21">
        <f t="shared" si="254"/>
        <v>71000</v>
      </c>
      <c r="V254" s="21">
        <f t="shared" ref="V254:W254" si="259">V255</f>
        <v>71000</v>
      </c>
      <c r="W254" s="21">
        <f t="shared" si="259"/>
        <v>42800</v>
      </c>
      <c r="X254" s="158">
        <f t="shared" si="245"/>
        <v>60.281690140845065</v>
      </c>
    </row>
    <row r="255" spans="1:24" ht="45" x14ac:dyDescent="0.25">
      <c r="A255" s="73" t="s">
        <v>7</v>
      </c>
      <c r="B255" s="117"/>
      <c r="C255" s="117"/>
      <c r="D255" s="117"/>
      <c r="E255" s="4">
        <v>851</v>
      </c>
      <c r="F255" s="3" t="s">
        <v>133</v>
      </c>
      <c r="G255" s="3" t="s">
        <v>53</v>
      </c>
      <c r="H255" s="121" t="s">
        <v>140</v>
      </c>
      <c r="I255" s="3" t="s">
        <v>63</v>
      </c>
      <c r="J255" s="21">
        <v>71000</v>
      </c>
      <c r="K255" s="21"/>
      <c r="L255" s="21"/>
      <c r="M255" s="21">
        <f>J255</f>
        <v>71000</v>
      </c>
      <c r="N255" s="21">
        <f t="shared" ref="N255" si="260">K255</f>
        <v>0</v>
      </c>
      <c r="O255" s="21"/>
      <c r="P255" s="21"/>
      <c r="Q255" s="21">
        <f>N255</f>
        <v>0</v>
      </c>
      <c r="R255" s="21">
        <v>71000</v>
      </c>
      <c r="S255" s="21">
        <f t="shared" si="252"/>
        <v>0</v>
      </c>
      <c r="T255" s="21">
        <f t="shared" si="253"/>
        <v>0</v>
      </c>
      <c r="U255" s="21">
        <f t="shared" si="254"/>
        <v>71000</v>
      </c>
      <c r="V255" s="21">
        <v>71000</v>
      </c>
      <c r="W255" s="21">
        <v>42800</v>
      </c>
      <c r="X255" s="158">
        <f t="shared" si="245"/>
        <v>60.281690140845065</v>
      </c>
    </row>
    <row r="256" spans="1:24" ht="60" x14ac:dyDescent="0.25">
      <c r="A256" s="73" t="s">
        <v>22</v>
      </c>
      <c r="B256" s="27"/>
      <c r="C256" s="27"/>
      <c r="D256" s="27"/>
      <c r="E256" s="4">
        <v>851</v>
      </c>
      <c r="F256" s="3" t="s">
        <v>133</v>
      </c>
      <c r="G256" s="3" t="s">
        <v>53</v>
      </c>
      <c r="H256" s="121" t="s">
        <v>140</v>
      </c>
      <c r="I256" s="3" t="s">
        <v>23</v>
      </c>
      <c r="J256" s="21">
        <f t="shared" ref="J256:R256" si="261">J257</f>
        <v>197000</v>
      </c>
      <c r="K256" s="21">
        <f t="shared" si="261"/>
        <v>0</v>
      </c>
      <c r="L256" s="21">
        <f t="shared" si="261"/>
        <v>0</v>
      </c>
      <c r="M256" s="21">
        <f t="shared" si="261"/>
        <v>197000</v>
      </c>
      <c r="N256" s="21">
        <f t="shared" si="261"/>
        <v>0</v>
      </c>
      <c r="O256" s="21">
        <f t="shared" si="261"/>
        <v>0</v>
      </c>
      <c r="P256" s="21">
        <f t="shared" si="261"/>
        <v>0</v>
      </c>
      <c r="Q256" s="21">
        <f t="shared" si="261"/>
        <v>0</v>
      </c>
      <c r="R256" s="21">
        <f t="shared" si="261"/>
        <v>197000</v>
      </c>
      <c r="S256" s="21">
        <f t="shared" si="252"/>
        <v>0</v>
      </c>
      <c r="T256" s="21">
        <f t="shared" si="253"/>
        <v>0</v>
      </c>
      <c r="U256" s="21">
        <f t="shared" si="254"/>
        <v>197000</v>
      </c>
      <c r="V256" s="21">
        <f t="shared" ref="V256:W256" si="262">V257</f>
        <v>197000</v>
      </c>
      <c r="W256" s="21">
        <f t="shared" si="262"/>
        <v>78762.98</v>
      </c>
      <c r="X256" s="158">
        <f t="shared" si="245"/>
        <v>39.981208121827407</v>
      </c>
    </row>
    <row r="257" spans="1:24" ht="60" x14ac:dyDescent="0.25">
      <c r="A257" s="73" t="s">
        <v>9</v>
      </c>
      <c r="B257" s="27"/>
      <c r="C257" s="27"/>
      <c r="D257" s="27"/>
      <c r="E257" s="4">
        <v>851</v>
      </c>
      <c r="F257" s="3" t="s">
        <v>133</v>
      </c>
      <c r="G257" s="3" t="s">
        <v>53</v>
      </c>
      <c r="H257" s="121" t="s">
        <v>140</v>
      </c>
      <c r="I257" s="3" t="s">
        <v>24</v>
      </c>
      <c r="J257" s="21">
        <v>197000</v>
      </c>
      <c r="K257" s="21"/>
      <c r="L257" s="21"/>
      <c r="M257" s="21">
        <f>J257</f>
        <v>197000</v>
      </c>
      <c r="N257" s="21">
        <f t="shared" ref="N257" si="263">K257</f>
        <v>0</v>
      </c>
      <c r="O257" s="21"/>
      <c r="P257" s="21"/>
      <c r="Q257" s="21">
        <f>N257</f>
        <v>0</v>
      </c>
      <c r="R257" s="21">
        <v>197000</v>
      </c>
      <c r="S257" s="21">
        <f t="shared" si="252"/>
        <v>0</v>
      </c>
      <c r="T257" s="21">
        <f t="shared" si="253"/>
        <v>0</v>
      </c>
      <c r="U257" s="21">
        <f t="shared" si="254"/>
        <v>197000</v>
      </c>
      <c r="V257" s="21">
        <v>197000</v>
      </c>
      <c r="W257" s="21">
        <v>78762.98</v>
      </c>
      <c r="X257" s="158">
        <f t="shared" si="245"/>
        <v>39.981208121827407</v>
      </c>
    </row>
    <row r="258" spans="1:24" ht="60" x14ac:dyDescent="0.25">
      <c r="A258" s="73" t="s">
        <v>377</v>
      </c>
      <c r="B258" s="27"/>
      <c r="C258" s="27"/>
      <c r="D258" s="27"/>
      <c r="E258" s="3" t="s">
        <v>378</v>
      </c>
      <c r="F258" s="3" t="s">
        <v>133</v>
      </c>
      <c r="G258" s="3" t="s">
        <v>53</v>
      </c>
      <c r="H258" s="121" t="s">
        <v>592</v>
      </c>
      <c r="I258" s="3"/>
      <c r="J258" s="21">
        <f t="shared" ref="J258:R259" si="264">J259</f>
        <v>2451516</v>
      </c>
      <c r="K258" s="21">
        <f t="shared" si="264"/>
        <v>2427000</v>
      </c>
      <c r="L258" s="21">
        <f t="shared" si="264"/>
        <v>24516</v>
      </c>
      <c r="M258" s="21">
        <f t="shared" si="264"/>
        <v>0</v>
      </c>
      <c r="N258" s="21">
        <f t="shared" si="264"/>
        <v>-1</v>
      </c>
      <c r="O258" s="21">
        <f t="shared" si="264"/>
        <v>0</v>
      </c>
      <c r="P258" s="21">
        <f t="shared" si="264"/>
        <v>-1</v>
      </c>
      <c r="Q258" s="21">
        <f t="shared" si="264"/>
        <v>0</v>
      </c>
      <c r="R258" s="21">
        <f t="shared" si="264"/>
        <v>2451515</v>
      </c>
      <c r="S258" s="152">
        <f t="shared" si="252"/>
        <v>2427000</v>
      </c>
      <c r="T258" s="152">
        <f t="shared" si="253"/>
        <v>24515</v>
      </c>
      <c r="U258" s="21">
        <f t="shared" si="254"/>
        <v>0</v>
      </c>
      <c r="V258" s="21">
        <f t="shared" ref="V258:W259" si="265">V259</f>
        <v>2451515</v>
      </c>
      <c r="W258" s="21">
        <f t="shared" si="265"/>
        <v>2451515</v>
      </c>
      <c r="X258" s="158">
        <f t="shared" si="245"/>
        <v>100</v>
      </c>
    </row>
    <row r="259" spans="1:24" ht="60" x14ac:dyDescent="0.25">
      <c r="A259" s="73" t="s">
        <v>22</v>
      </c>
      <c r="B259" s="27"/>
      <c r="C259" s="27"/>
      <c r="D259" s="27"/>
      <c r="E259" s="3" t="s">
        <v>378</v>
      </c>
      <c r="F259" s="3" t="s">
        <v>133</v>
      </c>
      <c r="G259" s="3" t="s">
        <v>53</v>
      </c>
      <c r="H259" s="121" t="s">
        <v>592</v>
      </c>
      <c r="I259" s="3" t="s">
        <v>23</v>
      </c>
      <c r="J259" s="21">
        <f t="shared" si="264"/>
        <v>2451516</v>
      </c>
      <c r="K259" s="21">
        <f t="shared" si="264"/>
        <v>2427000</v>
      </c>
      <c r="L259" s="21">
        <f t="shared" si="264"/>
        <v>24516</v>
      </c>
      <c r="M259" s="21">
        <f t="shared" si="264"/>
        <v>0</v>
      </c>
      <c r="N259" s="21">
        <f t="shared" si="264"/>
        <v>-1</v>
      </c>
      <c r="O259" s="21">
        <f t="shared" si="264"/>
        <v>0</v>
      </c>
      <c r="P259" s="21">
        <f t="shared" si="264"/>
        <v>-1</v>
      </c>
      <c r="Q259" s="21">
        <f t="shared" si="264"/>
        <v>0</v>
      </c>
      <c r="R259" s="21">
        <f t="shared" si="264"/>
        <v>2451515</v>
      </c>
      <c r="S259" s="21">
        <f t="shared" si="252"/>
        <v>2427000</v>
      </c>
      <c r="T259" s="21">
        <f t="shared" si="253"/>
        <v>24515</v>
      </c>
      <c r="U259" s="21">
        <f t="shared" si="254"/>
        <v>0</v>
      </c>
      <c r="V259" s="21">
        <f t="shared" si="265"/>
        <v>2451515</v>
      </c>
      <c r="W259" s="21">
        <f t="shared" si="265"/>
        <v>2451515</v>
      </c>
      <c r="X259" s="158">
        <f t="shared" si="245"/>
        <v>100</v>
      </c>
    </row>
    <row r="260" spans="1:24" ht="60" x14ac:dyDescent="0.25">
      <c r="A260" s="73" t="s">
        <v>9</v>
      </c>
      <c r="B260" s="27"/>
      <c r="C260" s="27"/>
      <c r="D260" s="27"/>
      <c r="E260" s="3" t="s">
        <v>378</v>
      </c>
      <c r="F260" s="3" t="s">
        <v>133</v>
      </c>
      <c r="G260" s="3" t="s">
        <v>53</v>
      </c>
      <c r="H260" s="121" t="s">
        <v>592</v>
      </c>
      <c r="I260" s="3" t="s">
        <v>24</v>
      </c>
      <c r="J260" s="21">
        <v>2451516</v>
      </c>
      <c r="K260" s="21">
        <v>2427000</v>
      </c>
      <c r="L260" s="21">
        <v>24516</v>
      </c>
      <c r="M260" s="21"/>
      <c r="N260" s="21">
        <v>-1</v>
      </c>
      <c r="O260" s="21"/>
      <c r="P260" s="21">
        <v>-1</v>
      </c>
      <c r="Q260" s="21"/>
      <c r="R260" s="21">
        <v>2451515</v>
      </c>
      <c r="S260" s="21">
        <f t="shared" si="252"/>
        <v>2427000</v>
      </c>
      <c r="T260" s="21">
        <f t="shared" si="253"/>
        <v>24515</v>
      </c>
      <c r="U260" s="21">
        <f t="shared" si="254"/>
        <v>0</v>
      </c>
      <c r="V260" s="21">
        <v>2451515</v>
      </c>
      <c r="W260" s="21">
        <v>2451515</v>
      </c>
      <c r="X260" s="158">
        <f t="shared" si="245"/>
        <v>100</v>
      </c>
    </row>
    <row r="261" spans="1:24" ht="42.75" x14ac:dyDescent="0.25">
      <c r="A261" s="87" t="s">
        <v>143</v>
      </c>
      <c r="B261" s="70"/>
      <c r="C261" s="70"/>
      <c r="D261" s="70"/>
      <c r="E261" s="28">
        <v>852</v>
      </c>
      <c r="F261" s="4"/>
      <c r="G261" s="4"/>
      <c r="H261" s="119" t="s">
        <v>58</v>
      </c>
      <c r="I261" s="3"/>
      <c r="J261" s="26" t="e">
        <f t="shared" ref="J261:W261" si="266">J262+J367</f>
        <v>#REF!</v>
      </c>
      <c r="K261" s="26" t="e">
        <f t="shared" si="266"/>
        <v>#REF!</v>
      </c>
      <c r="L261" s="26" t="e">
        <f t="shared" si="266"/>
        <v>#REF!</v>
      </c>
      <c r="M261" s="26" t="e">
        <f t="shared" si="266"/>
        <v>#REF!</v>
      </c>
      <c r="N261" s="26" t="e">
        <f t="shared" si="266"/>
        <v>#REF!</v>
      </c>
      <c r="O261" s="26" t="e">
        <f t="shared" si="266"/>
        <v>#REF!</v>
      </c>
      <c r="P261" s="26" t="e">
        <f t="shared" si="266"/>
        <v>#REF!</v>
      </c>
      <c r="Q261" s="26" t="e">
        <f t="shared" si="266"/>
        <v>#REF!</v>
      </c>
      <c r="R261" s="26">
        <f t="shared" si="266"/>
        <v>206733105.40000001</v>
      </c>
      <c r="S261" s="26" t="e">
        <f t="shared" si="266"/>
        <v>#REF!</v>
      </c>
      <c r="T261" s="26" t="e">
        <f t="shared" si="266"/>
        <v>#REF!</v>
      </c>
      <c r="U261" s="26" t="e">
        <f t="shared" si="266"/>
        <v>#REF!</v>
      </c>
      <c r="V261" s="26">
        <f t="shared" si="266"/>
        <v>207469897.10999998</v>
      </c>
      <c r="W261" s="26">
        <f t="shared" si="266"/>
        <v>143986099.28000003</v>
      </c>
      <c r="X261" s="158">
        <f t="shared" si="245"/>
        <v>69.400959505782652</v>
      </c>
    </row>
    <row r="262" spans="1:24" s="31" customFormat="1" x14ac:dyDescent="0.25">
      <c r="A262" s="90" t="s">
        <v>95</v>
      </c>
      <c r="B262" s="32"/>
      <c r="C262" s="32"/>
      <c r="D262" s="32"/>
      <c r="E262" s="4">
        <v>852</v>
      </c>
      <c r="F262" s="17" t="s">
        <v>96</v>
      </c>
      <c r="G262" s="17"/>
      <c r="H262" s="121" t="s">
        <v>58</v>
      </c>
      <c r="I262" s="17"/>
      <c r="J262" s="26" t="e">
        <f t="shared" ref="J262:R262" si="267">J263+J285+J328+J347+J353</f>
        <v>#REF!</v>
      </c>
      <c r="K262" s="26" t="e">
        <f t="shared" si="267"/>
        <v>#REF!</v>
      </c>
      <c r="L262" s="26" t="e">
        <f t="shared" si="267"/>
        <v>#REF!</v>
      </c>
      <c r="M262" s="26" t="e">
        <f t="shared" si="267"/>
        <v>#REF!</v>
      </c>
      <c r="N262" s="26" t="e">
        <f t="shared" si="267"/>
        <v>#REF!</v>
      </c>
      <c r="O262" s="26" t="e">
        <f t="shared" si="267"/>
        <v>#REF!</v>
      </c>
      <c r="P262" s="26" t="e">
        <f t="shared" si="267"/>
        <v>#REF!</v>
      </c>
      <c r="Q262" s="26" t="e">
        <f t="shared" si="267"/>
        <v>#REF!</v>
      </c>
      <c r="R262" s="26">
        <f t="shared" si="267"/>
        <v>194903941.92000002</v>
      </c>
      <c r="S262" s="21" t="e">
        <f t="shared" ref="S262:S287" si="268">K262+O262</f>
        <v>#REF!</v>
      </c>
      <c r="T262" s="21" t="e">
        <f t="shared" ref="T262:T287" si="269">L262+P262</f>
        <v>#REF!</v>
      </c>
      <c r="U262" s="21" t="e">
        <f t="shared" ref="U262:U287" si="270">M262+Q262</f>
        <v>#REF!</v>
      </c>
      <c r="V262" s="26">
        <f>V263+V285+V328+V347+V353</f>
        <v>195678506.26999998</v>
      </c>
      <c r="W262" s="26">
        <f>W263+W285+W328+W347+W353</f>
        <v>138642191.47000003</v>
      </c>
      <c r="X262" s="158">
        <f t="shared" si="245"/>
        <v>70.852028724452538</v>
      </c>
    </row>
    <row r="263" spans="1:24" s="23" customFormat="1" x14ac:dyDescent="0.25">
      <c r="A263" s="88" t="s">
        <v>144</v>
      </c>
      <c r="B263" s="51"/>
      <c r="C263" s="51"/>
      <c r="D263" s="51"/>
      <c r="E263" s="4">
        <v>852</v>
      </c>
      <c r="F263" s="19" t="s">
        <v>96</v>
      </c>
      <c r="G263" s="19" t="s">
        <v>11</v>
      </c>
      <c r="H263" s="121" t="s">
        <v>58</v>
      </c>
      <c r="I263" s="19"/>
      <c r="J263" s="22" t="e">
        <f>J264+#REF!+J273+J267+J270+J276+#REF!+J279+J282</f>
        <v>#REF!</v>
      </c>
      <c r="K263" s="22" t="e">
        <f>K264+#REF!+K273+K267+K270+K276+#REF!+K279+K282</f>
        <v>#REF!</v>
      </c>
      <c r="L263" s="22" t="e">
        <f>L264+#REF!+L273+L267+L270+L276+#REF!+L279+L282</f>
        <v>#REF!</v>
      </c>
      <c r="M263" s="22" t="e">
        <f>M264+#REF!+M273+M267+M270+M276+#REF!+M279+M282</f>
        <v>#REF!</v>
      </c>
      <c r="N263" s="22" t="e">
        <f>N264+#REF!+N273+N267+N270+N276+#REF!+N279+N282</f>
        <v>#REF!</v>
      </c>
      <c r="O263" s="22" t="e">
        <f>O264+#REF!+O273+O267+O270+O276+#REF!+O279+O282</f>
        <v>#REF!</v>
      </c>
      <c r="P263" s="22" t="e">
        <f>P264+#REF!+P273+P267+P270+P276+#REF!+P279+P282</f>
        <v>#REF!</v>
      </c>
      <c r="Q263" s="22" t="e">
        <f>Q264+#REF!+Q273+Q267+Q270+Q276+#REF!+Q279+Q282</f>
        <v>#REF!</v>
      </c>
      <c r="R263" s="22">
        <f>R264+R273+R267+R270+R276+R279+R282</f>
        <v>37983346</v>
      </c>
      <c r="S263" s="22">
        <f t="shared" ref="S263:W263" si="271">S264+S273+S267+S270+S276+S279+S282</f>
        <v>26968435</v>
      </c>
      <c r="T263" s="22">
        <f t="shared" si="271"/>
        <v>11014911</v>
      </c>
      <c r="U263" s="22">
        <f t="shared" si="271"/>
        <v>0</v>
      </c>
      <c r="V263" s="22">
        <f t="shared" si="271"/>
        <v>39955260</v>
      </c>
      <c r="W263" s="22">
        <f t="shared" si="271"/>
        <v>27681128.920000002</v>
      </c>
      <c r="X263" s="158">
        <f t="shared" si="245"/>
        <v>69.280312329340376</v>
      </c>
    </row>
    <row r="264" spans="1:24" s="23" customFormat="1" ht="409.5" x14ac:dyDescent="0.25">
      <c r="A264" s="73" t="s">
        <v>606</v>
      </c>
      <c r="B264" s="51"/>
      <c r="C264" s="51"/>
      <c r="D264" s="51"/>
      <c r="E264" s="4">
        <v>852</v>
      </c>
      <c r="F264" s="3" t="s">
        <v>96</v>
      </c>
      <c r="G264" s="3" t="s">
        <v>11</v>
      </c>
      <c r="H264" s="121" t="s">
        <v>607</v>
      </c>
      <c r="I264" s="3"/>
      <c r="J264" s="21">
        <f t="shared" ref="J264:R265" si="272">J265</f>
        <v>26254056</v>
      </c>
      <c r="K264" s="21">
        <f t="shared" si="272"/>
        <v>26254056</v>
      </c>
      <c r="L264" s="21">
        <f t="shared" si="272"/>
        <v>0</v>
      </c>
      <c r="M264" s="21">
        <f t="shared" si="272"/>
        <v>0</v>
      </c>
      <c r="N264" s="21">
        <f t="shared" si="272"/>
        <v>194779</v>
      </c>
      <c r="O264" s="21">
        <f t="shared" si="272"/>
        <v>194779</v>
      </c>
      <c r="P264" s="21">
        <f t="shared" si="272"/>
        <v>0</v>
      </c>
      <c r="Q264" s="21">
        <f t="shared" si="272"/>
        <v>0</v>
      </c>
      <c r="R264" s="21">
        <f t="shared" si="272"/>
        <v>26448835</v>
      </c>
      <c r="S264" s="21">
        <f t="shared" si="268"/>
        <v>26448835</v>
      </c>
      <c r="T264" s="21">
        <f t="shared" si="269"/>
        <v>0</v>
      </c>
      <c r="U264" s="21">
        <f t="shared" si="270"/>
        <v>0</v>
      </c>
      <c r="V264" s="21">
        <f t="shared" ref="V264:W265" si="273">V265</f>
        <v>26448835</v>
      </c>
      <c r="W264" s="21">
        <f t="shared" si="273"/>
        <v>19803295.280000001</v>
      </c>
      <c r="X264" s="158">
        <f t="shared" si="245"/>
        <v>74.873979439926188</v>
      </c>
    </row>
    <row r="265" spans="1:24" s="23" customFormat="1" ht="75" x14ac:dyDescent="0.25">
      <c r="A265" s="73" t="s">
        <v>50</v>
      </c>
      <c r="B265" s="51"/>
      <c r="C265" s="51"/>
      <c r="D265" s="51"/>
      <c r="E265" s="4">
        <v>852</v>
      </c>
      <c r="F265" s="3" t="s">
        <v>96</v>
      </c>
      <c r="G265" s="3" t="s">
        <v>11</v>
      </c>
      <c r="H265" s="121" t="s">
        <v>607</v>
      </c>
      <c r="I265" s="3" t="s">
        <v>102</v>
      </c>
      <c r="J265" s="21">
        <f t="shared" si="272"/>
        <v>26254056</v>
      </c>
      <c r="K265" s="21">
        <f t="shared" si="272"/>
        <v>26254056</v>
      </c>
      <c r="L265" s="21">
        <f t="shared" si="272"/>
        <v>0</v>
      </c>
      <c r="M265" s="21">
        <f t="shared" si="272"/>
        <v>0</v>
      </c>
      <c r="N265" s="21">
        <f t="shared" si="272"/>
        <v>194779</v>
      </c>
      <c r="O265" s="21">
        <f t="shared" si="272"/>
        <v>194779</v>
      </c>
      <c r="P265" s="21">
        <f t="shared" si="272"/>
        <v>0</v>
      </c>
      <c r="Q265" s="21">
        <f t="shared" si="272"/>
        <v>0</v>
      </c>
      <c r="R265" s="21">
        <f t="shared" si="272"/>
        <v>26448835</v>
      </c>
      <c r="S265" s="21">
        <f t="shared" si="268"/>
        <v>26448835</v>
      </c>
      <c r="T265" s="21">
        <f t="shared" si="269"/>
        <v>0</v>
      </c>
      <c r="U265" s="21">
        <f t="shared" si="270"/>
        <v>0</v>
      </c>
      <c r="V265" s="21">
        <f t="shared" si="273"/>
        <v>26448835</v>
      </c>
      <c r="W265" s="21">
        <f t="shared" si="273"/>
        <v>19803295.280000001</v>
      </c>
      <c r="X265" s="158">
        <f t="shared" si="245"/>
        <v>74.873979439926188</v>
      </c>
    </row>
    <row r="266" spans="1:24" s="23" customFormat="1" ht="30" x14ac:dyDescent="0.25">
      <c r="A266" s="73" t="s">
        <v>103</v>
      </c>
      <c r="B266" s="117"/>
      <c r="C266" s="117"/>
      <c r="D266" s="117"/>
      <c r="E266" s="4">
        <v>852</v>
      </c>
      <c r="F266" s="3" t="s">
        <v>96</v>
      </c>
      <c r="G266" s="3" t="s">
        <v>11</v>
      </c>
      <c r="H266" s="121" t="s">
        <v>607</v>
      </c>
      <c r="I266" s="3" t="s">
        <v>104</v>
      </c>
      <c r="J266" s="21">
        <v>26254056</v>
      </c>
      <c r="K266" s="21">
        <f>J266</f>
        <v>26254056</v>
      </c>
      <c r="L266" s="21"/>
      <c r="M266" s="21"/>
      <c r="N266" s="21">
        <v>194779</v>
      </c>
      <c r="O266" s="21">
        <f>N266</f>
        <v>194779</v>
      </c>
      <c r="P266" s="21"/>
      <c r="Q266" s="21"/>
      <c r="R266" s="21">
        <v>26448835</v>
      </c>
      <c r="S266" s="21">
        <f t="shared" si="268"/>
        <v>26448835</v>
      </c>
      <c r="T266" s="21">
        <f t="shared" si="269"/>
        <v>0</v>
      </c>
      <c r="U266" s="21">
        <f t="shared" si="270"/>
        <v>0</v>
      </c>
      <c r="V266" s="21">
        <v>26448835</v>
      </c>
      <c r="W266" s="21">
        <v>19803295.280000001</v>
      </c>
      <c r="X266" s="158">
        <f t="shared" si="245"/>
        <v>74.873979439926188</v>
      </c>
    </row>
    <row r="267" spans="1:24" s="2" customFormat="1" ht="45" x14ac:dyDescent="0.25">
      <c r="A267" s="73" t="s">
        <v>145</v>
      </c>
      <c r="B267" s="117"/>
      <c r="C267" s="117"/>
      <c r="D267" s="116"/>
      <c r="E267" s="4">
        <v>852</v>
      </c>
      <c r="F267" s="4" t="s">
        <v>96</v>
      </c>
      <c r="G267" s="4" t="s">
        <v>11</v>
      </c>
      <c r="H267" s="121" t="s">
        <v>146</v>
      </c>
      <c r="I267" s="4"/>
      <c r="J267" s="21">
        <f t="shared" ref="J267:R268" si="274">J268</f>
        <v>8008100</v>
      </c>
      <c r="K267" s="21">
        <f t="shared" si="274"/>
        <v>0</v>
      </c>
      <c r="L267" s="21">
        <f t="shared" si="274"/>
        <v>8008100</v>
      </c>
      <c r="M267" s="21">
        <f t="shared" si="274"/>
        <v>0</v>
      </c>
      <c r="N267" s="21">
        <f t="shared" si="274"/>
        <v>0</v>
      </c>
      <c r="O267" s="21">
        <f t="shared" si="274"/>
        <v>0</v>
      </c>
      <c r="P267" s="21">
        <f t="shared" si="274"/>
        <v>0</v>
      </c>
      <c r="Q267" s="21">
        <f t="shared" si="274"/>
        <v>0</v>
      </c>
      <c r="R267" s="21">
        <f t="shared" si="274"/>
        <v>8008100</v>
      </c>
      <c r="S267" s="21">
        <f t="shared" si="268"/>
        <v>0</v>
      </c>
      <c r="T267" s="21">
        <f t="shared" si="269"/>
        <v>8008100</v>
      </c>
      <c r="U267" s="21">
        <f t="shared" si="270"/>
        <v>0</v>
      </c>
      <c r="V267" s="21">
        <f t="shared" ref="V267:W268" si="275">V268</f>
        <v>8008100</v>
      </c>
      <c r="W267" s="21">
        <f t="shared" si="275"/>
        <v>5486771.6399999997</v>
      </c>
      <c r="X267" s="158">
        <f t="shared" si="245"/>
        <v>68.515273785292379</v>
      </c>
    </row>
    <row r="268" spans="1:24" s="2" customFormat="1" ht="75" x14ac:dyDescent="0.25">
      <c r="A268" s="73" t="s">
        <v>50</v>
      </c>
      <c r="B268" s="117"/>
      <c r="C268" s="117"/>
      <c r="D268" s="117"/>
      <c r="E268" s="4">
        <v>852</v>
      </c>
      <c r="F268" s="4" t="s">
        <v>96</v>
      </c>
      <c r="G268" s="4" t="s">
        <v>11</v>
      </c>
      <c r="H268" s="121" t="s">
        <v>146</v>
      </c>
      <c r="I268" s="4" t="s">
        <v>102</v>
      </c>
      <c r="J268" s="21">
        <f t="shared" si="274"/>
        <v>8008100</v>
      </c>
      <c r="K268" s="21">
        <f t="shared" si="274"/>
        <v>0</v>
      </c>
      <c r="L268" s="21">
        <f t="shared" si="274"/>
        <v>8008100</v>
      </c>
      <c r="M268" s="21">
        <f t="shared" si="274"/>
        <v>0</v>
      </c>
      <c r="N268" s="21">
        <f t="shared" si="274"/>
        <v>0</v>
      </c>
      <c r="O268" s="21">
        <f t="shared" si="274"/>
        <v>0</v>
      </c>
      <c r="P268" s="21">
        <f t="shared" si="274"/>
        <v>0</v>
      </c>
      <c r="Q268" s="21">
        <f t="shared" si="274"/>
        <v>0</v>
      </c>
      <c r="R268" s="21">
        <f t="shared" si="274"/>
        <v>8008100</v>
      </c>
      <c r="S268" s="21">
        <f t="shared" si="268"/>
        <v>0</v>
      </c>
      <c r="T268" s="21">
        <f t="shared" si="269"/>
        <v>8008100</v>
      </c>
      <c r="U268" s="21">
        <f t="shared" si="270"/>
        <v>0</v>
      </c>
      <c r="V268" s="21">
        <f t="shared" si="275"/>
        <v>8008100</v>
      </c>
      <c r="W268" s="21">
        <f t="shared" si="275"/>
        <v>5486771.6399999997</v>
      </c>
      <c r="X268" s="158">
        <f t="shared" si="245"/>
        <v>68.515273785292379</v>
      </c>
    </row>
    <row r="269" spans="1:24" s="2" customFormat="1" ht="30" x14ac:dyDescent="0.25">
      <c r="A269" s="73" t="s">
        <v>103</v>
      </c>
      <c r="B269" s="117"/>
      <c r="C269" s="117"/>
      <c r="D269" s="117"/>
      <c r="E269" s="4">
        <v>852</v>
      </c>
      <c r="F269" s="4" t="s">
        <v>96</v>
      </c>
      <c r="G269" s="4" t="s">
        <v>11</v>
      </c>
      <c r="H269" s="121" t="s">
        <v>146</v>
      </c>
      <c r="I269" s="3" t="s">
        <v>104</v>
      </c>
      <c r="J269" s="21">
        <v>8008100</v>
      </c>
      <c r="K269" s="21"/>
      <c r="L269" s="21">
        <f>J269</f>
        <v>8008100</v>
      </c>
      <c r="M269" s="21"/>
      <c r="N269" s="21"/>
      <c r="O269" s="21"/>
      <c r="P269" s="21">
        <f>N269</f>
        <v>0</v>
      </c>
      <c r="Q269" s="21"/>
      <c r="R269" s="21">
        <v>8008100</v>
      </c>
      <c r="S269" s="21">
        <f t="shared" si="268"/>
        <v>0</v>
      </c>
      <c r="T269" s="21">
        <f t="shared" si="269"/>
        <v>8008100</v>
      </c>
      <c r="U269" s="21">
        <f t="shared" si="270"/>
        <v>0</v>
      </c>
      <c r="V269" s="21">
        <v>8008100</v>
      </c>
      <c r="W269" s="21">
        <v>5486771.6399999997</v>
      </c>
      <c r="X269" s="158">
        <f t="shared" si="245"/>
        <v>68.515273785292379</v>
      </c>
    </row>
    <row r="270" spans="1:24" s="23" customFormat="1" ht="30" x14ac:dyDescent="0.25">
      <c r="A270" s="73" t="s">
        <v>149</v>
      </c>
      <c r="B270" s="51"/>
      <c r="C270" s="51"/>
      <c r="D270" s="51"/>
      <c r="E270" s="4">
        <v>852</v>
      </c>
      <c r="F270" s="3" t="s">
        <v>96</v>
      </c>
      <c r="G270" s="3" t="s">
        <v>11</v>
      </c>
      <c r="H270" s="121" t="s">
        <v>150</v>
      </c>
      <c r="I270" s="3"/>
      <c r="J270" s="21">
        <f t="shared" ref="J270:R271" si="276">J271</f>
        <v>23142</v>
      </c>
      <c r="K270" s="21">
        <f t="shared" si="276"/>
        <v>0</v>
      </c>
      <c r="L270" s="21">
        <f t="shared" si="276"/>
        <v>23142</v>
      </c>
      <c r="M270" s="21">
        <f t="shared" si="276"/>
        <v>0</v>
      </c>
      <c r="N270" s="21">
        <f t="shared" si="276"/>
        <v>148752</v>
      </c>
      <c r="O270" s="21">
        <f t="shared" si="276"/>
        <v>0</v>
      </c>
      <c r="P270" s="21">
        <f t="shared" si="276"/>
        <v>148752</v>
      </c>
      <c r="Q270" s="21">
        <f t="shared" si="276"/>
        <v>0</v>
      </c>
      <c r="R270" s="21">
        <f t="shared" si="276"/>
        <v>171894</v>
      </c>
      <c r="S270" s="21">
        <f t="shared" si="268"/>
        <v>0</v>
      </c>
      <c r="T270" s="21">
        <f t="shared" si="269"/>
        <v>171894</v>
      </c>
      <c r="U270" s="21">
        <f t="shared" si="270"/>
        <v>0</v>
      </c>
      <c r="V270" s="21">
        <f t="shared" ref="V270:W271" si="277">V271</f>
        <v>112153.05</v>
      </c>
      <c r="W270" s="21">
        <f t="shared" si="277"/>
        <v>41258</v>
      </c>
      <c r="X270" s="158">
        <f t="shared" si="245"/>
        <v>36.787229593845197</v>
      </c>
    </row>
    <row r="271" spans="1:24" s="23" customFormat="1" ht="75" x14ac:dyDescent="0.25">
      <c r="A271" s="73" t="s">
        <v>50</v>
      </c>
      <c r="B271" s="51"/>
      <c r="C271" s="51"/>
      <c r="D271" s="51"/>
      <c r="E271" s="4">
        <v>852</v>
      </c>
      <c r="F271" s="3" t="s">
        <v>96</v>
      </c>
      <c r="G271" s="3" t="s">
        <v>11</v>
      </c>
      <c r="H271" s="121" t="s">
        <v>150</v>
      </c>
      <c r="I271" s="3" t="s">
        <v>102</v>
      </c>
      <c r="J271" s="21">
        <f t="shared" si="276"/>
        <v>23142</v>
      </c>
      <c r="K271" s="21">
        <f t="shared" si="276"/>
        <v>0</v>
      </c>
      <c r="L271" s="21">
        <f t="shared" si="276"/>
        <v>23142</v>
      </c>
      <c r="M271" s="21">
        <f t="shared" si="276"/>
        <v>0</v>
      </c>
      <c r="N271" s="21">
        <f t="shared" si="276"/>
        <v>148752</v>
      </c>
      <c r="O271" s="21">
        <f t="shared" si="276"/>
        <v>0</v>
      </c>
      <c r="P271" s="21">
        <f t="shared" si="276"/>
        <v>148752</v>
      </c>
      <c r="Q271" s="21">
        <f t="shared" si="276"/>
        <v>0</v>
      </c>
      <c r="R271" s="21">
        <f t="shared" si="276"/>
        <v>171894</v>
      </c>
      <c r="S271" s="21">
        <f t="shared" si="268"/>
        <v>0</v>
      </c>
      <c r="T271" s="21">
        <f t="shared" si="269"/>
        <v>171894</v>
      </c>
      <c r="U271" s="21">
        <f t="shared" si="270"/>
        <v>0</v>
      </c>
      <c r="V271" s="21">
        <f t="shared" si="277"/>
        <v>112153.05</v>
      </c>
      <c r="W271" s="21">
        <f t="shared" si="277"/>
        <v>41258</v>
      </c>
      <c r="X271" s="158">
        <f t="shared" si="245"/>
        <v>36.787229593845197</v>
      </c>
    </row>
    <row r="272" spans="1:24" s="23" customFormat="1" ht="30" x14ac:dyDescent="0.25">
      <c r="A272" s="73" t="s">
        <v>103</v>
      </c>
      <c r="B272" s="117"/>
      <c r="C272" s="117"/>
      <c r="D272" s="117"/>
      <c r="E272" s="4">
        <v>852</v>
      </c>
      <c r="F272" s="3" t="s">
        <v>96</v>
      </c>
      <c r="G272" s="3" t="s">
        <v>11</v>
      </c>
      <c r="H272" s="121" t="s">
        <v>150</v>
      </c>
      <c r="I272" s="3" t="s">
        <v>104</v>
      </c>
      <c r="J272" s="21">
        <v>23142</v>
      </c>
      <c r="K272" s="21"/>
      <c r="L272" s="21">
        <f>J272</f>
        <v>23142</v>
      </c>
      <c r="M272" s="21"/>
      <c r="N272" s="21">
        <v>148752</v>
      </c>
      <c r="O272" s="21"/>
      <c r="P272" s="21">
        <f>N272</f>
        <v>148752</v>
      </c>
      <c r="Q272" s="21"/>
      <c r="R272" s="21">
        <v>171894</v>
      </c>
      <c r="S272" s="21">
        <f t="shared" si="268"/>
        <v>0</v>
      </c>
      <c r="T272" s="21">
        <f t="shared" si="269"/>
        <v>171894</v>
      </c>
      <c r="U272" s="21">
        <f t="shared" si="270"/>
        <v>0</v>
      </c>
      <c r="V272" s="21">
        <v>112153.05</v>
      </c>
      <c r="W272" s="21">
        <v>41258</v>
      </c>
      <c r="X272" s="158">
        <f t="shared" si="245"/>
        <v>36.787229593845197</v>
      </c>
    </row>
    <row r="273" spans="1:24" ht="45" x14ac:dyDescent="0.25">
      <c r="A273" s="73" t="s">
        <v>147</v>
      </c>
      <c r="B273" s="117"/>
      <c r="C273" s="117"/>
      <c r="D273" s="117"/>
      <c r="E273" s="4">
        <v>852</v>
      </c>
      <c r="F273" s="4" t="s">
        <v>96</v>
      </c>
      <c r="G273" s="4" t="s">
        <v>11</v>
      </c>
      <c r="H273" s="121" t="s">
        <v>148</v>
      </c>
      <c r="I273" s="4"/>
      <c r="J273" s="21">
        <f t="shared" ref="J273:R274" si="278">J274</f>
        <v>2643600</v>
      </c>
      <c r="K273" s="21">
        <f t="shared" si="278"/>
        <v>0</v>
      </c>
      <c r="L273" s="21">
        <f t="shared" si="278"/>
        <v>2643600</v>
      </c>
      <c r="M273" s="21">
        <f t="shared" si="278"/>
        <v>0</v>
      </c>
      <c r="N273" s="21">
        <f t="shared" si="278"/>
        <v>0</v>
      </c>
      <c r="O273" s="21">
        <f t="shared" si="278"/>
        <v>0</v>
      </c>
      <c r="P273" s="21">
        <f t="shared" si="278"/>
        <v>0</v>
      </c>
      <c r="Q273" s="21">
        <f t="shared" si="278"/>
        <v>0</v>
      </c>
      <c r="R273" s="21">
        <f t="shared" si="278"/>
        <v>2643600</v>
      </c>
      <c r="S273" s="21">
        <f t="shared" si="268"/>
        <v>0</v>
      </c>
      <c r="T273" s="21">
        <f t="shared" si="269"/>
        <v>2643600</v>
      </c>
      <c r="U273" s="21">
        <f t="shared" si="270"/>
        <v>0</v>
      </c>
      <c r="V273" s="21">
        <f t="shared" ref="V273:W274" si="279">V274</f>
        <v>2643600</v>
      </c>
      <c r="W273" s="21">
        <f t="shared" si="279"/>
        <v>1860831</v>
      </c>
      <c r="X273" s="158">
        <f t="shared" si="245"/>
        <v>70.390036314117111</v>
      </c>
    </row>
    <row r="274" spans="1:24" ht="75" x14ac:dyDescent="0.25">
      <c r="A274" s="73" t="s">
        <v>50</v>
      </c>
      <c r="B274" s="117"/>
      <c r="C274" s="117"/>
      <c r="D274" s="117"/>
      <c r="E274" s="4">
        <v>852</v>
      </c>
      <c r="F274" s="4" t="s">
        <v>96</v>
      </c>
      <c r="G274" s="4" t="s">
        <v>11</v>
      </c>
      <c r="H274" s="121" t="s">
        <v>148</v>
      </c>
      <c r="I274" s="4" t="s">
        <v>102</v>
      </c>
      <c r="J274" s="21">
        <f t="shared" si="278"/>
        <v>2643600</v>
      </c>
      <c r="K274" s="21">
        <f t="shared" si="278"/>
        <v>0</v>
      </c>
      <c r="L274" s="21">
        <f t="shared" si="278"/>
        <v>2643600</v>
      </c>
      <c r="M274" s="21">
        <f t="shared" si="278"/>
        <v>0</v>
      </c>
      <c r="N274" s="21">
        <f t="shared" si="278"/>
        <v>0</v>
      </c>
      <c r="O274" s="21">
        <f t="shared" si="278"/>
        <v>0</v>
      </c>
      <c r="P274" s="21">
        <f t="shared" si="278"/>
        <v>0</v>
      </c>
      <c r="Q274" s="21">
        <f t="shared" si="278"/>
        <v>0</v>
      </c>
      <c r="R274" s="21">
        <f t="shared" si="278"/>
        <v>2643600</v>
      </c>
      <c r="S274" s="21">
        <f t="shared" si="268"/>
        <v>0</v>
      </c>
      <c r="T274" s="21">
        <f t="shared" si="269"/>
        <v>2643600</v>
      </c>
      <c r="U274" s="21">
        <f t="shared" si="270"/>
        <v>0</v>
      </c>
      <c r="V274" s="21">
        <f t="shared" si="279"/>
        <v>2643600</v>
      </c>
      <c r="W274" s="21">
        <f t="shared" si="279"/>
        <v>1860831</v>
      </c>
      <c r="X274" s="158">
        <f t="shared" si="245"/>
        <v>70.390036314117111</v>
      </c>
    </row>
    <row r="275" spans="1:24" ht="30" x14ac:dyDescent="0.25">
      <c r="A275" s="73" t="s">
        <v>103</v>
      </c>
      <c r="B275" s="117"/>
      <c r="C275" s="117"/>
      <c r="D275" s="117"/>
      <c r="E275" s="4">
        <v>852</v>
      </c>
      <c r="F275" s="4" t="s">
        <v>96</v>
      </c>
      <c r="G275" s="4" t="s">
        <v>11</v>
      </c>
      <c r="H275" s="121" t="s">
        <v>148</v>
      </c>
      <c r="I275" s="3" t="s">
        <v>104</v>
      </c>
      <c r="J275" s="21">
        <v>2643600</v>
      </c>
      <c r="K275" s="21"/>
      <c r="L275" s="21">
        <f>J275</f>
        <v>2643600</v>
      </c>
      <c r="M275" s="21"/>
      <c r="N275" s="21"/>
      <c r="O275" s="21"/>
      <c r="P275" s="21">
        <f>N275</f>
        <v>0</v>
      </c>
      <c r="Q275" s="21"/>
      <c r="R275" s="21">
        <v>2643600</v>
      </c>
      <c r="S275" s="21">
        <f t="shared" si="268"/>
        <v>0</v>
      </c>
      <c r="T275" s="21">
        <f t="shared" si="269"/>
        <v>2643600</v>
      </c>
      <c r="U275" s="21">
        <f t="shared" si="270"/>
        <v>0</v>
      </c>
      <c r="V275" s="21">
        <v>2643600</v>
      </c>
      <c r="W275" s="21">
        <v>1860831</v>
      </c>
      <c r="X275" s="158">
        <f t="shared" si="245"/>
        <v>70.390036314117111</v>
      </c>
    </row>
    <row r="276" spans="1:24" ht="45" x14ac:dyDescent="0.25">
      <c r="A276" s="73" t="s">
        <v>151</v>
      </c>
      <c r="B276" s="117"/>
      <c r="C276" s="117"/>
      <c r="D276" s="117"/>
      <c r="E276" s="4">
        <v>852</v>
      </c>
      <c r="F276" s="4" t="s">
        <v>96</v>
      </c>
      <c r="G276" s="3" t="s">
        <v>11</v>
      </c>
      <c r="H276" s="121" t="s">
        <v>152</v>
      </c>
      <c r="I276" s="3"/>
      <c r="J276" s="21">
        <f t="shared" ref="J276:R277" si="280">J277</f>
        <v>0</v>
      </c>
      <c r="K276" s="21">
        <f t="shared" si="280"/>
        <v>0</v>
      </c>
      <c r="L276" s="21">
        <f t="shared" si="280"/>
        <v>0</v>
      </c>
      <c r="M276" s="21">
        <f t="shared" si="280"/>
        <v>0</v>
      </c>
      <c r="N276" s="21">
        <f t="shared" si="280"/>
        <v>191317</v>
      </c>
      <c r="O276" s="21">
        <f t="shared" si="280"/>
        <v>0</v>
      </c>
      <c r="P276" s="21">
        <f t="shared" si="280"/>
        <v>191317</v>
      </c>
      <c r="Q276" s="21">
        <f t="shared" si="280"/>
        <v>0</v>
      </c>
      <c r="R276" s="21">
        <f t="shared" si="280"/>
        <v>191317</v>
      </c>
      <c r="S276" s="21">
        <f t="shared" si="268"/>
        <v>0</v>
      </c>
      <c r="T276" s="21">
        <f t="shared" si="269"/>
        <v>191317</v>
      </c>
      <c r="U276" s="21">
        <f t="shared" si="270"/>
        <v>0</v>
      </c>
      <c r="V276" s="21">
        <f t="shared" ref="V276:W277" si="281">V277</f>
        <v>147273</v>
      </c>
      <c r="W276" s="21">
        <f t="shared" si="281"/>
        <v>135273</v>
      </c>
      <c r="X276" s="158">
        <f t="shared" si="245"/>
        <v>91.851866940987151</v>
      </c>
    </row>
    <row r="277" spans="1:24" ht="75" x14ac:dyDescent="0.25">
      <c r="A277" s="73" t="s">
        <v>50</v>
      </c>
      <c r="B277" s="117"/>
      <c r="C277" s="117"/>
      <c r="D277" s="117"/>
      <c r="E277" s="4">
        <v>852</v>
      </c>
      <c r="F277" s="3" t="s">
        <v>96</v>
      </c>
      <c r="G277" s="3" t="s">
        <v>11</v>
      </c>
      <c r="H277" s="121" t="s">
        <v>152</v>
      </c>
      <c r="I277" s="3" t="s">
        <v>102</v>
      </c>
      <c r="J277" s="21">
        <f t="shared" si="280"/>
        <v>0</v>
      </c>
      <c r="K277" s="21">
        <f t="shared" si="280"/>
        <v>0</v>
      </c>
      <c r="L277" s="21">
        <f t="shared" si="280"/>
        <v>0</v>
      </c>
      <c r="M277" s="21">
        <f t="shared" si="280"/>
        <v>0</v>
      </c>
      <c r="N277" s="21">
        <f t="shared" si="280"/>
        <v>191317</v>
      </c>
      <c r="O277" s="21">
        <f t="shared" si="280"/>
        <v>0</v>
      </c>
      <c r="P277" s="21">
        <f t="shared" si="280"/>
        <v>191317</v>
      </c>
      <c r="Q277" s="21">
        <f t="shared" si="280"/>
        <v>0</v>
      </c>
      <c r="R277" s="21">
        <f t="shared" si="280"/>
        <v>191317</v>
      </c>
      <c r="S277" s="21">
        <f t="shared" si="268"/>
        <v>0</v>
      </c>
      <c r="T277" s="21">
        <f t="shared" si="269"/>
        <v>191317</v>
      </c>
      <c r="U277" s="21">
        <f t="shared" si="270"/>
        <v>0</v>
      </c>
      <c r="V277" s="21">
        <f t="shared" si="281"/>
        <v>147273</v>
      </c>
      <c r="W277" s="21">
        <f t="shared" si="281"/>
        <v>135273</v>
      </c>
      <c r="X277" s="158">
        <f t="shared" si="245"/>
        <v>91.851866940987151</v>
      </c>
    </row>
    <row r="278" spans="1:24" ht="30" x14ac:dyDescent="0.25">
      <c r="A278" s="73" t="s">
        <v>103</v>
      </c>
      <c r="B278" s="117"/>
      <c r="C278" s="117"/>
      <c r="D278" s="117"/>
      <c r="E278" s="4">
        <v>852</v>
      </c>
      <c r="F278" s="3" t="s">
        <v>96</v>
      </c>
      <c r="G278" s="3" t="s">
        <v>11</v>
      </c>
      <c r="H278" s="121" t="s">
        <v>152</v>
      </c>
      <c r="I278" s="3" t="s">
        <v>104</v>
      </c>
      <c r="J278" s="21"/>
      <c r="K278" s="21"/>
      <c r="L278" s="21">
        <f>J278</f>
        <v>0</v>
      </c>
      <c r="M278" s="21"/>
      <c r="N278" s="21">
        <v>191317</v>
      </c>
      <c r="O278" s="21"/>
      <c r="P278" s="21">
        <f>N278</f>
        <v>191317</v>
      </c>
      <c r="Q278" s="21"/>
      <c r="R278" s="21">
        <v>191317</v>
      </c>
      <c r="S278" s="21">
        <f t="shared" si="268"/>
        <v>0</v>
      </c>
      <c r="T278" s="21">
        <f t="shared" si="269"/>
        <v>191317</v>
      </c>
      <c r="U278" s="21">
        <f t="shared" si="270"/>
        <v>0</v>
      </c>
      <c r="V278" s="21">
        <v>147273</v>
      </c>
      <c r="W278" s="21">
        <v>135273</v>
      </c>
      <c r="X278" s="158">
        <f t="shared" si="245"/>
        <v>91.851866940987151</v>
      </c>
    </row>
    <row r="279" spans="1:24" s="23" customFormat="1" ht="75" x14ac:dyDescent="0.25">
      <c r="A279" s="73" t="s">
        <v>593</v>
      </c>
      <c r="E279" s="4">
        <v>852</v>
      </c>
      <c r="F279" s="3" t="s">
        <v>96</v>
      </c>
      <c r="G279" s="4" t="s">
        <v>11</v>
      </c>
      <c r="H279" s="121" t="s">
        <v>594</v>
      </c>
      <c r="I279" s="3"/>
      <c r="J279" s="21">
        <f t="shared" ref="J279:R280" si="282">J280</f>
        <v>0</v>
      </c>
      <c r="K279" s="21">
        <f t="shared" si="282"/>
        <v>0</v>
      </c>
      <c r="L279" s="21">
        <f t="shared" si="282"/>
        <v>0</v>
      </c>
      <c r="M279" s="21">
        <f t="shared" si="282"/>
        <v>0</v>
      </c>
      <c r="N279" s="21">
        <f t="shared" si="282"/>
        <v>0</v>
      </c>
      <c r="O279" s="21">
        <f t="shared" si="282"/>
        <v>0</v>
      </c>
      <c r="P279" s="21">
        <f t="shared" si="282"/>
        <v>0</v>
      </c>
      <c r="Q279" s="21">
        <f t="shared" si="282"/>
        <v>0</v>
      </c>
      <c r="R279" s="21">
        <f t="shared" si="282"/>
        <v>0</v>
      </c>
      <c r="S279" s="21">
        <f t="shared" si="268"/>
        <v>0</v>
      </c>
      <c r="T279" s="21">
        <f t="shared" si="269"/>
        <v>0</v>
      </c>
      <c r="U279" s="21">
        <f t="shared" si="270"/>
        <v>0</v>
      </c>
      <c r="V279" s="21">
        <f t="shared" ref="V279:W280" si="283">V280</f>
        <v>2075698.95</v>
      </c>
      <c r="W279" s="21">
        <f t="shared" si="283"/>
        <v>0</v>
      </c>
      <c r="X279" s="158">
        <f t="shared" si="245"/>
        <v>0</v>
      </c>
    </row>
    <row r="280" spans="1:24" s="23" customFormat="1" ht="75" x14ac:dyDescent="0.25">
      <c r="A280" s="73" t="s">
        <v>50</v>
      </c>
      <c r="E280" s="4">
        <v>852</v>
      </c>
      <c r="F280" s="3" t="s">
        <v>96</v>
      </c>
      <c r="G280" s="4" t="s">
        <v>11</v>
      </c>
      <c r="H280" s="121" t="s">
        <v>594</v>
      </c>
      <c r="I280" s="3" t="s">
        <v>102</v>
      </c>
      <c r="J280" s="21">
        <f t="shared" si="282"/>
        <v>0</v>
      </c>
      <c r="K280" s="21">
        <f t="shared" si="282"/>
        <v>0</v>
      </c>
      <c r="L280" s="21">
        <f t="shared" si="282"/>
        <v>0</v>
      </c>
      <c r="M280" s="21">
        <f t="shared" si="282"/>
        <v>0</v>
      </c>
      <c r="N280" s="21">
        <f t="shared" si="282"/>
        <v>0</v>
      </c>
      <c r="O280" s="21">
        <f t="shared" si="282"/>
        <v>0</v>
      </c>
      <c r="P280" s="21">
        <f t="shared" si="282"/>
        <v>0</v>
      </c>
      <c r="Q280" s="21">
        <f t="shared" si="282"/>
        <v>0</v>
      </c>
      <c r="R280" s="21">
        <f t="shared" si="282"/>
        <v>0</v>
      </c>
      <c r="S280" s="21">
        <f t="shared" si="268"/>
        <v>0</v>
      </c>
      <c r="T280" s="21">
        <f t="shared" si="269"/>
        <v>0</v>
      </c>
      <c r="U280" s="21">
        <f t="shared" si="270"/>
        <v>0</v>
      </c>
      <c r="V280" s="21">
        <f t="shared" si="283"/>
        <v>2075698.95</v>
      </c>
      <c r="W280" s="21">
        <f t="shared" si="283"/>
        <v>0</v>
      </c>
      <c r="X280" s="158">
        <f t="shared" si="245"/>
        <v>0</v>
      </c>
    </row>
    <row r="281" spans="1:24" s="23" customFormat="1" ht="30" x14ac:dyDescent="0.25">
      <c r="A281" s="73" t="s">
        <v>103</v>
      </c>
      <c r="E281" s="4">
        <v>852</v>
      </c>
      <c r="F281" s="3" t="s">
        <v>96</v>
      </c>
      <c r="G281" s="4" t="s">
        <v>11</v>
      </c>
      <c r="H281" s="121" t="s">
        <v>594</v>
      </c>
      <c r="I281" s="3" t="s">
        <v>104</v>
      </c>
      <c r="J281" s="21"/>
      <c r="K281" s="21"/>
      <c r="L281" s="21"/>
      <c r="M281" s="21"/>
      <c r="N281" s="21"/>
      <c r="O281" s="21"/>
      <c r="P281" s="21"/>
      <c r="Q281" s="21"/>
      <c r="R281" s="21">
        <v>0</v>
      </c>
      <c r="S281" s="21">
        <f t="shared" si="268"/>
        <v>0</v>
      </c>
      <c r="T281" s="21">
        <f t="shared" si="269"/>
        <v>0</v>
      </c>
      <c r="U281" s="21">
        <f t="shared" si="270"/>
        <v>0</v>
      </c>
      <c r="V281" s="21">
        <f>1971914+103784.95</f>
        <v>2075698.95</v>
      </c>
      <c r="W281" s="21">
        <v>0</v>
      </c>
      <c r="X281" s="158">
        <f t="shared" si="245"/>
        <v>0</v>
      </c>
    </row>
    <row r="282" spans="1:24" s="23" customFormat="1" ht="240" x14ac:dyDescent="0.25">
      <c r="A282" s="73" t="s">
        <v>608</v>
      </c>
      <c r="B282" s="51"/>
      <c r="C282" s="51"/>
      <c r="D282" s="51"/>
      <c r="E282" s="4">
        <v>852</v>
      </c>
      <c r="F282" s="3" t="s">
        <v>96</v>
      </c>
      <c r="G282" s="3" t="s">
        <v>11</v>
      </c>
      <c r="H282" s="121" t="s">
        <v>609</v>
      </c>
      <c r="I282" s="3"/>
      <c r="J282" s="21">
        <f t="shared" ref="J282:R283" si="284">J283</f>
        <v>519600</v>
      </c>
      <c r="K282" s="21">
        <f t="shared" si="284"/>
        <v>519600</v>
      </c>
      <c r="L282" s="21">
        <f t="shared" si="284"/>
        <v>0</v>
      </c>
      <c r="M282" s="21">
        <f t="shared" si="284"/>
        <v>0</v>
      </c>
      <c r="N282" s="21">
        <f t="shared" si="284"/>
        <v>0</v>
      </c>
      <c r="O282" s="21">
        <f t="shared" si="284"/>
        <v>0</v>
      </c>
      <c r="P282" s="21">
        <f t="shared" si="284"/>
        <v>0</v>
      </c>
      <c r="Q282" s="21">
        <f t="shared" si="284"/>
        <v>0</v>
      </c>
      <c r="R282" s="21">
        <f t="shared" si="284"/>
        <v>519600</v>
      </c>
      <c r="S282" s="21">
        <f t="shared" si="268"/>
        <v>519600</v>
      </c>
      <c r="T282" s="21">
        <f t="shared" si="269"/>
        <v>0</v>
      </c>
      <c r="U282" s="21">
        <f t="shared" si="270"/>
        <v>0</v>
      </c>
      <c r="V282" s="21">
        <f t="shared" ref="V282:W283" si="285">V283</f>
        <v>519600</v>
      </c>
      <c r="W282" s="21">
        <f t="shared" si="285"/>
        <v>353700</v>
      </c>
      <c r="X282" s="158">
        <f t="shared" si="245"/>
        <v>68.071593533487302</v>
      </c>
    </row>
    <row r="283" spans="1:24" s="23" customFormat="1" ht="75" x14ac:dyDescent="0.25">
      <c r="A283" s="73" t="s">
        <v>50</v>
      </c>
      <c r="B283" s="51"/>
      <c r="C283" s="51"/>
      <c r="D283" s="51"/>
      <c r="E283" s="4">
        <v>852</v>
      </c>
      <c r="F283" s="3" t="s">
        <v>96</v>
      </c>
      <c r="G283" s="3" t="s">
        <v>11</v>
      </c>
      <c r="H283" s="121" t="s">
        <v>609</v>
      </c>
      <c r="I283" s="3" t="s">
        <v>102</v>
      </c>
      <c r="J283" s="21">
        <f t="shared" si="284"/>
        <v>519600</v>
      </c>
      <c r="K283" s="21">
        <f t="shared" si="284"/>
        <v>519600</v>
      </c>
      <c r="L283" s="21">
        <f t="shared" si="284"/>
        <v>0</v>
      </c>
      <c r="M283" s="21">
        <f t="shared" si="284"/>
        <v>0</v>
      </c>
      <c r="N283" s="21">
        <f t="shared" si="284"/>
        <v>0</v>
      </c>
      <c r="O283" s="21">
        <f t="shared" si="284"/>
        <v>0</v>
      </c>
      <c r="P283" s="21">
        <f t="shared" si="284"/>
        <v>0</v>
      </c>
      <c r="Q283" s="21">
        <f t="shared" si="284"/>
        <v>0</v>
      </c>
      <c r="R283" s="21">
        <f t="shared" si="284"/>
        <v>519600</v>
      </c>
      <c r="S283" s="21">
        <f t="shared" si="268"/>
        <v>519600</v>
      </c>
      <c r="T283" s="21">
        <f t="shared" si="269"/>
        <v>0</v>
      </c>
      <c r="U283" s="21">
        <f t="shared" si="270"/>
        <v>0</v>
      </c>
      <c r="V283" s="21">
        <f t="shared" si="285"/>
        <v>519600</v>
      </c>
      <c r="W283" s="21">
        <f t="shared" si="285"/>
        <v>353700</v>
      </c>
      <c r="X283" s="158">
        <f t="shared" si="245"/>
        <v>68.071593533487302</v>
      </c>
    </row>
    <row r="284" spans="1:24" s="23" customFormat="1" ht="30" x14ac:dyDescent="0.25">
      <c r="A284" s="73" t="s">
        <v>103</v>
      </c>
      <c r="B284" s="117"/>
      <c r="C284" s="117"/>
      <c r="D284" s="117"/>
      <c r="E284" s="4">
        <v>852</v>
      </c>
      <c r="F284" s="3" t="s">
        <v>96</v>
      </c>
      <c r="G284" s="3" t="s">
        <v>11</v>
      </c>
      <c r="H284" s="121" t="s">
        <v>609</v>
      </c>
      <c r="I284" s="3" t="s">
        <v>104</v>
      </c>
      <c r="J284" s="21">
        <v>519600</v>
      </c>
      <c r="K284" s="21">
        <f>J284</f>
        <v>519600</v>
      </c>
      <c r="L284" s="21"/>
      <c r="M284" s="21"/>
      <c r="N284" s="21"/>
      <c r="O284" s="21">
        <f>N284</f>
        <v>0</v>
      </c>
      <c r="P284" s="21"/>
      <c r="Q284" s="21"/>
      <c r="R284" s="21">
        <v>519600</v>
      </c>
      <c r="S284" s="21">
        <f t="shared" si="268"/>
        <v>519600</v>
      </c>
      <c r="T284" s="21">
        <f t="shared" si="269"/>
        <v>0</v>
      </c>
      <c r="U284" s="21">
        <f t="shared" si="270"/>
        <v>0</v>
      </c>
      <c r="V284" s="21">
        <v>519600</v>
      </c>
      <c r="W284" s="21">
        <v>353700</v>
      </c>
      <c r="X284" s="158">
        <f t="shared" si="245"/>
        <v>68.071593533487302</v>
      </c>
    </row>
    <row r="285" spans="1:24" s="23" customFormat="1" x14ac:dyDescent="0.25">
      <c r="A285" s="88" t="s">
        <v>97</v>
      </c>
      <c r="B285" s="51"/>
      <c r="C285" s="51"/>
      <c r="D285" s="51"/>
      <c r="E285" s="4">
        <v>852</v>
      </c>
      <c r="F285" s="19" t="s">
        <v>96</v>
      </c>
      <c r="G285" s="19" t="s">
        <v>53</v>
      </c>
      <c r="H285" s="121" t="s">
        <v>58</v>
      </c>
      <c r="I285" s="19"/>
      <c r="J285" s="22" t="e">
        <f>J286+J289+J292+#REF!+J295+J298+J301+J310+J313+J316+J322+J321+J325+J304</f>
        <v>#REF!</v>
      </c>
      <c r="K285" s="22" t="e">
        <f>K286+K289+K292+#REF!+K295+K298+K301+K310+K313+K316+K322+K321+K325+K304</f>
        <v>#REF!</v>
      </c>
      <c r="L285" s="22" t="e">
        <f>L286+L289+L292+#REF!+L295+L298+L301+L310+L313+L316+L322+L321+L325+L304</f>
        <v>#REF!</v>
      </c>
      <c r="M285" s="22" t="e">
        <f>M286+M289+M292+#REF!+M295+M298+M301+M310+M313+M316+M322+M321+M325+M304</f>
        <v>#REF!</v>
      </c>
      <c r="N285" s="22" t="e">
        <f>N286+N289+N292+#REF!+N295+N298+N301+N310+N313+N316+N322+N321+N325+N304</f>
        <v>#REF!</v>
      </c>
      <c r="O285" s="22" t="e">
        <f>O286+O289+O292+#REF!+O295+O298+O301+O310+O313+O316+O322+O321+O325+O304</f>
        <v>#REF!</v>
      </c>
      <c r="P285" s="22" t="e">
        <f>P286+P289+P292+#REF!+P295+P298+P301+P310+P313+P316+P322+P321+P325+P304</f>
        <v>#REF!</v>
      </c>
      <c r="Q285" s="22" t="e">
        <f>Q286+Q289+Q292+#REF!+Q295+Q298+Q301+Q310+Q313+Q316+Q322+Q321+Q325+Q304</f>
        <v>#REF!</v>
      </c>
      <c r="R285" s="22">
        <f>R286+R289+R292+R295+R298+R301+R307+R310+R313+R316+R322+R321+R325+R304</f>
        <v>130754718.92</v>
      </c>
      <c r="S285" s="22">
        <f t="shared" ref="S285:W285" si="286">S286+S289+S292+S295+S298+S301+S307+S310+S313+S316+S322+S321+S325+S304</f>
        <v>94160061.659999996</v>
      </c>
      <c r="T285" s="22">
        <f t="shared" si="286"/>
        <v>36594657.259999998</v>
      </c>
      <c r="U285" s="22">
        <f t="shared" si="286"/>
        <v>0</v>
      </c>
      <c r="V285" s="22">
        <f t="shared" si="286"/>
        <v>129360721.27</v>
      </c>
      <c r="W285" s="22">
        <f t="shared" si="286"/>
        <v>94556402.150000021</v>
      </c>
      <c r="X285" s="158">
        <f t="shared" si="245"/>
        <v>73.095141416723507</v>
      </c>
    </row>
    <row r="286" spans="1:24" ht="195" x14ac:dyDescent="0.25">
      <c r="A286" s="73" t="s">
        <v>611</v>
      </c>
      <c r="B286" s="51"/>
      <c r="C286" s="51"/>
      <c r="D286" s="51"/>
      <c r="E286" s="4">
        <v>852</v>
      </c>
      <c r="F286" s="3" t="s">
        <v>96</v>
      </c>
      <c r="G286" s="3" t="s">
        <v>53</v>
      </c>
      <c r="H286" s="121" t="s">
        <v>610</v>
      </c>
      <c r="I286" s="3"/>
      <c r="J286" s="21">
        <f t="shared" ref="J286:R287" si="287">J287</f>
        <v>60671948</v>
      </c>
      <c r="K286" s="21">
        <f t="shared" si="287"/>
        <v>60671948</v>
      </c>
      <c r="L286" s="21">
        <f t="shared" si="287"/>
        <v>0</v>
      </c>
      <c r="M286" s="21">
        <f t="shared" si="287"/>
        <v>0</v>
      </c>
      <c r="N286" s="21">
        <f t="shared" si="287"/>
        <v>8099052</v>
      </c>
      <c r="O286" s="21">
        <f t="shared" si="287"/>
        <v>8099052</v>
      </c>
      <c r="P286" s="21">
        <f t="shared" si="287"/>
        <v>0</v>
      </c>
      <c r="Q286" s="21">
        <f t="shared" si="287"/>
        <v>0</v>
      </c>
      <c r="R286" s="21">
        <f t="shared" si="287"/>
        <v>68771000</v>
      </c>
      <c r="S286" s="21">
        <f t="shared" si="268"/>
        <v>68771000</v>
      </c>
      <c r="T286" s="21">
        <f t="shared" si="269"/>
        <v>0</v>
      </c>
      <c r="U286" s="21">
        <f t="shared" si="270"/>
        <v>0</v>
      </c>
      <c r="V286" s="21">
        <f t="shared" ref="V286:W287" si="288">V287</f>
        <v>68771000</v>
      </c>
      <c r="W286" s="21">
        <f t="shared" si="288"/>
        <v>48854100.710000001</v>
      </c>
      <c r="X286" s="158">
        <f t="shared" si="245"/>
        <v>71.038810995913977</v>
      </c>
    </row>
    <row r="287" spans="1:24" ht="75" x14ac:dyDescent="0.25">
      <c r="A287" s="73" t="s">
        <v>50</v>
      </c>
      <c r="B287" s="51"/>
      <c r="C287" s="51"/>
      <c r="D287" s="51"/>
      <c r="E287" s="4">
        <v>852</v>
      </c>
      <c r="F287" s="3" t="s">
        <v>96</v>
      </c>
      <c r="G287" s="3" t="s">
        <v>53</v>
      </c>
      <c r="H287" s="121" t="s">
        <v>610</v>
      </c>
      <c r="I287" s="3" t="s">
        <v>102</v>
      </c>
      <c r="J287" s="21">
        <f t="shared" si="287"/>
        <v>60671948</v>
      </c>
      <c r="K287" s="21">
        <f t="shared" si="287"/>
        <v>60671948</v>
      </c>
      <c r="L287" s="21">
        <f t="shared" si="287"/>
        <v>0</v>
      </c>
      <c r="M287" s="21">
        <f t="shared" si="287"/>
        <v>0</v>
      </c>
      <c r="N287" s="21">
        <f t="shared" si="287"/>
        <v>8099052</v>
      </c>
      <c r="O287" s="21">
        <f t="shared" si="287"/>
        <v>8099052</v>
      </c>
      <c r="P287" s="21">
        <f t="shared" si="287"/>
        <v>0</v>
      </c>
      <c r="Q287" s="21">
        <f t="shared" si="287"/>
        <v>0</v>
      </c>
      <c r="R287" s="21">
        <f t="shared" si="287"/>
        <v>68771000</v>
      </c>
      <c r="S287" s="21">
        <f t="shared" si="268"/>
        <v>68771000</v>
      </c>
      <c r="T287" s="21">
        <f t="shared" si="269"/>
        <v>0</v>
      </c>
      <c r="U287" s="21">
        <f t="shared" si="270"/>
        <v>0</v>
      </c>
      <c r="V287" s="21">
        <f t="shared" si="288"/>
        <v>68771000</v>
      </c>
      <c r="W287" s="21">
        <f t="shared" si="288"/>
        <v>48854100.710000001</v>
      </c>
      <c r="X287" s="158">
        <f t="shared" si="245"/>
        <v>71.038810995913977</v>
      </c>
    </row>
    <row r="288" spans="1:24" ht="30" x14ac:dyDescent="0.25">
      <c r="A288" s="73" t="s">
        <v>103</v>
      </c>
      <c r="B288" s="117"/>
      <c r="C288" s="117"/>
      <c r="D288" s="117"/>
      <c r="E288" s="4">
        <v>852</v>
      </c>
      <c r="F288" s="3" t="s">
        <v>96</v>
      </c>
      <c r="G288" s="3" t="s">
        <v>53</v>
      </c>
      <c r="H288" s="121" t="s">
        <v>610</v>
      </c>
      <c r="I288" s="3" t="s">
        <v>104</v>
      </c>
      <c r="J288" s="21">
        <v>60671948</v>
      </c>
      <c r="K288" s="21">
        <f>J288</f>
        <v>60671948</v>
      </c>
      <c r="L288" s="21"/>
      <c r="M288" s="21"/>
      <c r="N288" s="21">
        <v>8099052</v>
      </c>
      <c r="O288" s="21">
        <f>N288</f>
        <v>8099052</v>
      </c>
      <c r="P288" s="21"/>
      <c r="Q288" s="21"/>
      <c r="R288" s="21">
        <v>68771000</v>
      </c>
      <c r="S288" s="21">
        <f t="shared" ref="S288:S319" si="289">K288+O288</f>
        <v>68771000</v>
      </c>
      <c r="T288" s="21">
        <f t="shared" ref="T288:T319" si="290">L288+P288</f>
        <v>0</v>
      </c>
      <c r="U288" s="21">
        <f t="shared" ref="U288:U319" si="291">M288+Q288</f>
        <v>0</v>
      </c>
      <c r="V288" s="21">
        <v>68771000</v>
      </c>
      <c r="W288" s="21">
        <v>48854100.710000001</v>
      </c>
      <c r="X288" s="158">
        <f t="shared" si="245"/>
        <v>71.038810995913977</v>
      </c>
    </row>
    <row r="289" spans="1:24" ht="120" x14ac:dyDescent="0.25">
      <c r="A289" s="73" t="s">
        <v>634</v>
      </c>
      <c r="B289" s="117"/>
      <c r="C289" s="117"/>
      <c r="D289" s="117"/>
      <c r="E289" s="4">
        <v>852</v>
      </c>
      <c r="F289" s="3" t="s">
        <v>96</v>
      </c>
      <c r="G289" s="3" t="s">
        <v>53</v>
      </c>
      <c r="H289" s="121" t="s">
        <v>633</v>
      </c>
      <c r="I289" s="3"/>
      <c r="J289" s="21">
        <f>J290</f>
        <v>7890120</v>
      </c>
      <c r="K289" s="21">
        <f t="shared" ref="K289:Q290" si="292">K290</f>
        <v>7890120</v>
      </c>
      <c r="L289" s="21">
        <f t="shared" si="292"/>
        <v>0</v>
      </c>
      <c r="M289" s="21">
        <f t="shared" si="292"/>
        <v>0</v>
      </c>
      <c r="N289" s="21">
        <f t="shared" si="292"/>
        <v>0</v>
      </c>
      <c r="O289" s="21">
        <f t="shared" si="292"/>
        <v>0</v>
      </c>
      <c r="P289" s="21">
        <f t="shared" si="292"/>
        <v>0</v>
      </c>
      <c r="Q289" s="21">
        <f t="shared" si="292"/>
        <v>0</v>
      </c>
      <c r="R289" s="21">
        <f>R290</f>
        <v>7890120</v>
      </c>
      <c r="S289" s="21">
        <f t="shared" si="289"/>
        <v>7890120</v>
      </c>
      <c r="T289" s="21">
        <f t="shared" si="290"/>
        <v>0</v>
      </c>
      <c r="U289" s="21">
        <f t="shared" si="291"/>
        <v>0</v>
      </c>
      <c r="V289" s="21">
        <f>V290</f>
        <v>7890120</v>
      </c>
      <c r="W289" s="21">
        <f>W290</f>
        <v>5847968.6299999999</v>
      </c>
      <c r="X289" s="158">
        <f t="shared" si="245"/>
        <v>74.117613293587425</v>
      </c>
    </row>
    <row r="290" spans="1:24" ht="75" x14ac:dyDescent="0.25">
      <c r="A290" s="73" t="s">
        <v>50</v>
      </c>
      <c r="B290" s="117"/>
      <c r="C290" s="117"/>
      <c r="D290" s="117"/>
      <c r="E290" s="4">
        <v>852</v>
      </c>
      <c r="F290" s="3" t="s">
        <v>96</v>
      </c>
      <c r="G290" s="3" t="s">
        <v>53</v>
      </c>
      <c r="H290" s="121" t="s">
        <v>633</v>
      </c>
      <c r="I290" s="3" t="s">
        <v>102</v>
      </c>
      <c r="J290" s="21">
        <f>J291</f>
        <v>7890120</v>
      </c>
      <c r="K290" s="21">
        <f t="shared" si="292"/>
        <v>7890120</v>
      </c>
      <c r="L290" s="21">
        <f t="shared" si="292"/>
        <v>0</v>
      </c>
      <c r="M290" s="21">
        <f t="shared" si="292"/>
        <v>0</v>
      </c>
      <c r="N290" s="21">
        <f t="shared" si="292"/>
        <v>0</v>
      </c>
      <c r="O290" s="21">
        <f t="shared" si="292"/>
        <v>0</v>
      </c>
      <c r="P290" s="21">
        <f t="shared" si="292"/>
        <v>0</v>
      </c>
      <c r="Q290" s="21">
        <f t="shared" si="292"/>
        <v>0</v>
      </c>
      <c r="R290" s="21">
        <f>R291</f>
        <v>7890120</v>
      </c>
      <c r="S290" s="21">
        <f t="shared" si="289"/>
        <v>7890120</v>
      </c>
      <c r="T290" s="21">
        <f t="shared" si="290"/>
        <v>0</v>
      </c>
      <c r="U290" s="21">
        <f t="shared" si="291"/>
        <v>0</v>
      </c>
      <c r="V290" s="21">
        <f>V291</f>
        <v>7890120</v>
      </c>
      <c r="W290" s="21">
        <f>W291</f>
        <v>5847968.6299999999</v>
      </c>
      <c r="X290" s="158">
        <f t="shared" si="245"/>
        <v>74.117613293587425</v>
      </c>
    </row>
    <row r="291" spans="1:24" ht="30" x14ac:dyDescent="0.25">
      <c r="A291" s="73" t="s">
        <v>103</v>
      </c>
      <c r="B291" s="117"/>
      <c r="C291" s="117"/>
      <c r="D291" s="117"/>
      <c r="E291" s="4">
        <v>852</v>
      </c>
      <c r="F291" s="3" t="s">
        <v>96</v>
      </c>
      <c r="G291" s="3" t="s">
        <v>53</v>
      </c>
      <c r="H291" s="121" t="s">
        <v>633</v>
      </c>
      <c r="I291" s="3" t="s">
        <v>104</v>
      </c>
      <c r="J291" s="21">
        <v>7890120</v>
      </c>
      <c r="K291" s="21">
        <f>J291</f>
        <v>7890120</v>
      </c>
      <c r="L291" s="21"/>
      <c r="M291" s="21"/>
      <c r="N291" s="21"/>
      <c r="O291" s="21">
        <f>N291</f>
        <v>0</v>
      </c>
      <c r="P291" s="21"/>
      <c r="Q291" s="21"/>
      <c r="R291" s="21">
        <v>7890120</v>
      </c>
      <c r="S291" s="21">
        <f t="shared" si="289"/>
        <v>7890120</v>
      </c>
      <c r="T291" s="21">
        <f t="shared" si="290"/>
        <v>0</v>
      </c>
      <c r="U291" s="21">
        <f t="shared" si="291"/>
        <v>0</v>
      </c>
      <c r="V291" s="21">
        <v>7890120</v>
      </c>
      <c r="W291" s="21">
        <v>5847968.6299999999</v>
      </c>
      <c r="X291" s="158">
        <f t="shared" si="245"/>
        <v>74.117613293587425</v>
      </c>
    </row>
    <row r="292" spans="1:24" ht="30" x14ac:dyDescent="0.25">
      <c r="A292" s="73" t="s">
        <v>153</v>
      </c>
      <c r="B292" s="117"/>
      <c r="C292" s="117"/>
      <c r="D292" s="117"/>
      <c r="E292" s="4">
        <v>852</v>
      </c>
      <c r="F292" s="3" t="s">
        <v>96</v>
      </c>
      <c r="G292" s="3" t="s">
        <v>53</v>
      </c>
      <c r="H292" s="121" t="s">
        <v>154</v>
      </c>
      <c r="I292" s="3"/>
      <c r="J292" s="21">
        <f t="shared" ref="J292:R293" si="293">J293</f>
        <v>20644500</v>
      </c>
      <c r="K292" s="21">
        <f t="shared" si="293"/>
        <v>0</v>
      </c>
      <c r="L292" s="21">
        <f t="shared" si="293"/>
        <v>20644500</v>
      </c>
      <c r="M292" s="21">
        <f t="shared" si="293"/>
        <v>0</v>
      </c>
      <c r="N292" s="21">
        <f t="shared" si="293"/>
        <v>0</v>
      </c>
      <c r="O292" s="21">
        <f t="shared" si="293"/>
        <v>0</v>
      </c>
      <c r="P292" s="21">
        <f t="shared" si="293"/>
        <v>0</v>
      </c>
      <c r="Q292" s="21">
        <f t="shared" si="293"/>
        <v>0</v>
      </c>
      <c r="R292" s="21">
        <f t="shared" si="293"/>
        <v>20644500</v>
      </c>
      <c r="S292" s="21">
        <f t="shared" si="289"/>
        <v>0</v>
      </c>
      <c r="T292" s="21">
        <f t="shared" si="290"/>
        <v>20644500</v>
      </c>
      <c r="U292" s="21">
        <f t="shared" si="291"/>
        <v>0</v>
      </c>
      <c r="V292" s="21">
        <f t="shared" ref="V292:W293" si="294">V293</f>
        <v>20644500</v>
      </c>
      <c r="W292" s="21">
        <f t="shared" si="294"/>
        <v>13593587.98</v>
      </c>
      <c r="X292" s="158">
        <f t="shared" si="245"/>
        <v>65.846050909443193</v>
      </c>
    </row>
    <row r="293" spans="1:24" ht="75" x14ac:dyDescent="0.25">
      <c r="A293" s="73" t="s">
        <v>50</v>
      </c>
      <c r="B293" s="117"/>
      <c r="C293" s="117"/>
      <c r="D293" s="117"/>
      <c r="E293" s="4">
        <v>852</v>
      </c>
      <c r="F293" s="3" t="s">
        <v>96</v>
      </c>
      <c r="G293" s="4" t="s">
        <v>53</v>
      </c>
      <c r="H293" s="121" t="s">
        <v>154</v>
      </c>
      <c r="I293" s="3" t="s">
        <v>102</v>
      </c>
      <c r="J293" s="21">
        <f t="shared" si="293"/>
        <v>20644500</v>
      </c>
      <c r="K293" s="21">
        <f t="shared" si="293"/>
        <v>0</v>
      </c>
      <c r="L293" s="21">
        <f t="shared" si="293"/>
        <v>20644500</v>
      </c>
      <c r="M293" s="21">
        <f t="shared" si="293"/>
        <v>0</v>
      </c>
      <c r="N293" s="21">
        <f t="shared" si="293"/>
        <v>0</v>
      </c>
      <c r="O293" s="21">
        <f t="shared" si="293"/>
        <v>0</v>
      </c>
      <c r="P293" s="21">
        <f t="shared" si="293"/>
        <v>0</v>
      </c>
      <c r="Q293" s="21">
        <f t="shared" si="293"/>
        <v>0</v>
      </c>
      <c r="R293" s="21">
        <f t="shared" si="293"/>
        <v>20644500</v>
      </c>
      <c r="S293" s="21">
        <f t="shared" si="289"/>
        <v>0</v>
      </c>
      <c r="T293" s="21">
        <f t="shared" si="290"/>
        <v>20644500</v>
      </c>
      <c r="U293" s="21">
        <f t="shared" si="291"/>
        <v>0</v>
      </c>
      <c r="V293" s="21">
        <f t="shared" si="294"/>
        <v>20644500</v>
      </c>
      <c r="W293" s="21">
        <f t="shared" si="294"/>
        <v>13593587.98</v>
      </c>
      <c r="X293" s="158">
        <f t="shared" si="245"/>
        <v>65.846050909443193</v>
      </c>
    </row>
    <row r="294" spans="1:24" ht="30" x14ac:dyDescent="0.25">
      <c r="A294" s="73" t="s">
        <v>103</v>
      </c>
      <c r="B294" s="117"/>
      <c r="C294" s="117"/>
      <c r="D294" s="117"/>
      <c r="E294" s="4">
        <v>852</v>
      </c>
      <c r="F294" s="3" t="s">
        <v>96</v>
      </c>
      <c r="G294" s="4" t="s">
        <v>53</v>
      </c>
      <c r="H294" s="121" t="s">
        <v>154</v>
      </c>
      <c r="I294" s="3" t="s">
        <v>104</v>
      </c>
      <c r="J294" s="21">
        <v>20644500</v>
      </c>
      <c r="K294" s="21"/>
      <c r="L294" s="21">
        <f>J294</f>
        <v>20644500</v>
      </c>
      <c r="M294" s="21"/>
      <c r="N294" s="21"/>
      <c r="O294" s="21"/>
      <c r="P294" s="21">
        <f>N294</f>
        <v>0</v>
      </c>
      <c r="Q294" s="21"/>
      <c r="R294" s="21">
        <v>20644500</v>
      </c>
      <c r="S294" s="21">
        <f t="shared" si="289"/>
        <v>0</v>
      </c>
      <c r="T294" s="21">
        <f t="shared" si="290"/>
        <v>20644500</v>
      </c>
      <c r="U294" s="21">
        <f t="shared" si="291"/>
        <v>0</v>
      </c>
      <c r="V294" s="21">
        <v>20644500</v>
      </c>
      <c r="W294" s="21">
        <v>13593587.98</v>
      </c>
      <c r="X294" s="158">
        <f t="shared" si="245"/>
        <v>65.846050909443193</v>
      </c>
    </row>
    <row r="295" spans="1:24" ht="30" x14ac:dyDescent="0.25">
      <c r="A295" s="73" t="s">
        <v>149</v>
      </c>
      <c r="B295" s="117"/>
      <c r="C295" s="117"/>
      <c r="D295" s="117"/>
      <c r="E295" s="4">
        <v>852</v>
      </c>
      <c r="F295" s="3" t="s">
        <v>96</v>
      </c>
      <c r="G295" s="4" t="s">
        <v>53</v>
      </c>
      <c r="H295" s="121" t="s">
        <v>150</v>
      </c>
      <c r="I295" s="3"/>
      <c r="J295" s="21">
        <f t="shared" ref="J295:R296" si="295">J296</f>
        <v>229300</v>
      </c>
      <c r="K295" s="21">
        <f t="shared" si="295"/>
        <v>0</v>
      </c>
      <c r="L295" s="21">
        <f t="shared" si="295"/>
        <v>229300</v>
      </c>
      <c r="M295" s="21">
        <f t="shared" si="295"/>
        <v>0</v>
      </c>
      <c r="N295" s="21">
        <f t="shared" si="295"/>
        <v>12266888</v>
      </c>
      <c r="O295" s="21">
        <f t="shared" si="295"/>
        <v>0</v>
      </c>
      <c r="P295" s="21">
        <f t="shared" si="295"/>
        <v>12266888</v>
      </c>
      <c r="Q295" s="21">
        <f t="shared" si="295"/>
        <v>0</v>
      </c>
      <c r="R295" s="21">
        <f t="shared" si="295"/>
        <v>12496188</v>
      </c>
      <c r="S295" s="21">
        <f t="shared" si="289"/>
        <v>0</v>
      </c>
      <c r="T295" s="21">
        <f t="shared" si="290"/>
        <v>12496188</v>
      </c>
      <c r="U295" s="21">
        <f t="shared" si="291"/>
        <v>0</v>
      </c>
      <c r="V295" s="21">
        <f t="shared" ref="V295:W296" si="296">V296</f>
        <v>12496188</v>
      </c>
      <c r="W295" s="21">
        <f t="shared" si="296"/>
        <v>12228084.02</v>
      </c>
      <c r="X295" s="158">
        <f t="shared" si="245"/>
        <v>97.854513872550569</v>
      </c>
    </row>
    <row r="296" spans="1:24" ht="75" x14ac:dyDescent="0.25">
      <c r="A296" s="73" t="s">
        <v>50</v>
      </c>
      <c r="B296" s="117"/>
      <c r="C296" s="117"/>
      <c r="D296" s="117"/>
      <c r="E296" s="4">
        <v>852</v>
      </c>
      <c r="F296" s="3" t="s">
        <v>96</v>
      </c>
      <c r="G296" s="4" t="s">
        <v>53</v>
      </c>
      <c r="H296" s="121" t="s">
        <v>150</v>
      </c>
      <c r="I296" s="3" t="s">
        <v>102</v>
      </c>
      <c r="J296" s="21">
        <f t="shared" si="295"/>
        <v>229300</v>
      </c>
      <c r="K296" s="21">
        <f t="shared" si="295"/>
        <v>0</v>
      </c>
      <c r="L296" s="21">
        <f t="shared" si="295"/>
        <v>229300</v>
      </c>
      <c r="M296" s="21">
        <f t="shared" si="295"/>
        <v>0</v>
      </c>
      <c r="N296" s="21">
        <f t="shared" si="295"/>
        <v>12266888</v>
      </c>
      <c r="O296" s="21">
        <f t="shared" si="295"/>
        <v>0</v>
      </c>
      <c r="P296" s="21">
        <f t="shared" si="295"/>
        <v>12266888</v>
      </c>
      <c r="Q296" s="21">
        <f t="shared" si="295"/>
        <v>0</v>
      </c>
      <c r="R296" s="21">
        <f t="shared" si="295"/>
        <v>12496188</v>
      </c>
      <c r="S296" s="21">
        <f t="shared" si="289"/>
        <v>0</v>
      </c>
      <c r="T296" s="21">
        <f t="shared" si="290"/>
        <v>12496188</v>
      </c>
      <c r="U296" s="21">
        <f t="shared" si="291"/>
        <v>0</v>
      </c>
      <c r="V296" s="21">
        <f t="shared" si="296"/>
        <v>12496188</v>
      </c>
      <c r="W296" s="21">
        <f t="shared" si="296"/>
        <v>12228084.02</v>
      </c>
      <c r="X296" s="158">
        <f t="shared" si="245"/>
        <v>97.854513872550569</v>
      </c>
    </row>
    <row r="297" spans="1:24" ht="30" x14ac:dyDescent="0.25">
      <c r="A297" s="73" t="s">
        <v>103</v>
      </c>
      <c r="B297" s="117"/>
      <c r="C297" s="117"/>
      <c r="D297" s="117"/>
      <c r="E297" s="4">
        <v>852</v>
      </c>
      <c r="F297" s="3" t="s">
        <v>96</v>
      </c>
      <c r="G297" s="4" t="s">
        <v>53</v>
      </c>
      <c r="H297" s="121" t="s">
        <v>150</v>
      </c>
      <c r="I297" s="3" t="s">
        <v>104</v>
      </c>
      <c r="J297" s="21">
        <v>229300</v>
      </c>
      <c r="K297" s="21"/>
      <c r="L297" s="21">
        <f>J297</f>
        <v>229300</v>
      </c>
      <c r="M297" s="21"/>
      <c r="N297" s="21">
        <v>12266888</v>
      </c>
      <c r="O297" s="21"/>
      <c r="P297" s="21">
        <f>N297</f>
        <v>12266888</v>
      </c>
      <c r="Q297" s="21"/>
      <c r="R297" s="21">
        <v>12496188</v>
      </c>
      <c r="S297" s="21">
        <f t="shared" si="289"/>
        <v>0</v>
      </c>
      <c r="T297" s="21">
        <f t="shared" si="290"/>
        <v>12496188</v>
      </c>
      <c r="U297" s="21">
        <f t="shared" si="291"/>
        <v>0</v>
      </c>
      <c r="V297" s="21">
        <v>12496188</v>
      </c>
      <c r="W297" s="21">
        <v>12228084.02</v>
      </c>
      <c r="X297" s="158">
        <f t="shared" si="245"/>
        <v>97.854513872550569</v>
      </c>
    </row>
    <row r="298" spans="1:24" ht="45" x14ac:dyDescent="0.25">
      <c r="A298" s="73" t="s">
        <v>147</v>
      </c>
      <c r="B298" s="117"/>
      <c r="C298" s="117"/>
      <c r="D298" s="117"/>
      <c r="E298" s="4">
        <v>852</v>
      </c>
      <c r="F298" s="4" t="s">
        <v>96</v>
      </c>
      <c r="G298" s="4" t="s">
        <v>53</v>
      </c>
      <c r="H298" s="121" t="s">
        <v>148</v>
      </c>
      <c r="I298" s="3"/>
      <c r="J298" s="21">
        <f t="shared" ref="J298:R299" si="297">J299</f>
        <v>1590000</v>
      </c>
      <c r="K298" s="21">
        <f t="shared" si="297"/>
        <v>0</v>
      </c>
      <c r="L298" s="21">
        <f t="shared" si="297"/>
        <v>1590000</v>
      </c>
      <c r="M298" s="21">
        <f t="shared" si="297"/>
        <v>0</v>
      </c>
      <c r="N298" s="21">
        <f t="shared" si="297"/>
        <v>0</v>
      </c>
      <c r="O298" s="21">
        <f t="shared" si="297"/>
        <v>0</v>
      </c>
      <c r="P298" s="21">
        <f t="shared" si="297"/>
        <v>0</v>
      </c>
      <c r="Q298" s="21">
        <f t="shared" si="297"/>
        <v>0</v>
      </c>
      <c r="R298" s="21">
        <f t="shared" si="297"/>
        <v>1590000</v>
      </c>
      <c r="S298" s="21">
        <f t="shared" si="289"/>
        <v>0</v>
      </c>
      <c r="T298" s="21">
        <f t="shared" si="290"/>
        <v>1590000</v>
      </c>
      <c r="U298" s="21">
        <f t="shared" si="291"/>
        <v>0</v>
      </c>
      <c r="V298" s="21">
        <f t="shared" ref="V298:W299" si="298">V299</f>
        <v>1590000</v>
      </c>
      <c r="W298" s="21">
        <f t="shared" si="298"/>
        <v>844251.04</v>
      </c>
      <c r="X298" s="158">
        <f t="shared" ref="X298:X358" si="299">W298/V298*100</f>
        <v>53.097549685534595</v>
      </c>
    </row>
    <row r="299" spans="1:24" ht="75" x14ac:dyDescent="0.25">
      <c r="A299" s="73" t="s">
        <v>50</v>
      </c>
      <c r="B299" s="117"/>
      <c r="C299" s="117"/>
      <c r="D299" s="117"/>
      <c r="E299" s="4">
        <v>852</v>
      </c>
      <c r="F299" s="3" t="s">
        <v>96</v>
      </c>
      <c r="G299" s="4" t="s">
        <v>53</v>
      </c>
      <c r="H299" s="121" t="s">
        <v>148</v>
      </c>
      <c r="I299" s="3" t="s">
        <v>102</v>
      </c>
      <c r="J299" s="21">
        <f t="shared" si="297"/>
        <v>1590000</v>
      </c>
      <c r="K299" s="21">
        <f t="shared" si="297"/>
        <v>0</v>
      </c>
      <c r="L299" s="21">
        <f t="shared" si="297"/>
        <v>1590000</v>
      </c>
      <c r="M299" s="21">
        <f t="shared" si="297"/>
        <v>0</v>
      </c>
      <c r="N299" s="21">
        <f t="shared" si="297"/>
        <v>0</v>
      </c>
      <c r="O299" s="21">
        <f t="shared" si="297"/>
        <v>0</v>
      </c>
      <c r="P299" s="21">
        <f t="shared" si="297"/>
        <v>0</v>
      </c>
      <c r="Q299" s="21">
        <f t="shared" si="297"/>
        <v>0</v>
      </c>
      <c r="R299" s="21">
        <f t="shared" si="297"/>
        <v>1590000</v>
      </c>
      <c r="S299" s="21">
        <f t="shared" si="289"/>
        <v>0</v>
      </c>
      <c r="T299" s="21">
        <f t="shared" si="290"/>
        <v>1590000</v>
      </c>
      <c r="U299" s="21">
        <f t="shared" si="291"/>
        <v>0</v>
      </c>
      <c r="V299" s="21">
        <f t="shared" si="298"/>
        <v>1590000</v>
      </c>
      <c r="W299" s="21">
        <f t="shared" si="298"/>
        <v>844251.04</v>
      </c>
      <c r="X299" s="158">
        <f t="shared" si="299"/>
        <v>53.097549685534595</v>
      </c>
    </row>
    <row r="300" spans="1:24" ht="30" x14ac:dyDescent="0.25">
      <c r="A300" s="73" t="s">
        <v>103</v>
      </c>
      <c r="B300" s="117"/>
      <c r="C300" s="117"/>
      <c r="D300" s="117"/>
      <c r="E300" s="4">
        <v>852</v>
      </c>
      <c r="F300" s="3" t="s">
        <v>96</v>
      </c>
      <c r="G300" s="4" t="s">
        <v>53</v>
      </c>
      <c r="H300" s="121" t="s">
        <v>148</v>
      </c>
      <c r="I300" s="3" t="s">
        <v>104</v>
      </c>
      <c r="J300" s="21">
        <v>1590000</v>
      </c>
      <c r="K300" s="21"/>
      <c r="L300" s="21">
        <f>J300</f>
        <v>1590000</v>
      </c>
      <c r="M300" s="21"/>
      <c r="N300" s="21"/>
      <c r="O300" s="21"/>
      <c r="P300" s="21">
        <f>N300</f>
        <v>0</v>
      </c>
      <c r="Q300" s="21"/>
      <c r="R300" s="21">
        <v>1590000</v>
      </c>
      <c r="S300" s="21">
        <f t="shared" si="289"/>
        <v>0</v>
      </c>
      <c r="T300" s="21">
        <f t="shared" si="290"/>
        <v>1590000</v>
      </c>
      <c r="U300" s="21">
        <f t="shared" si="291"/>
        <v>0</v>
      </c>
      <c r="V300" s="21">
        <v>1590000</v>
      </c>
      <c r="W300" s="21">
        <v>844251.04</v>
      </c>
      <c r="X300" s="158">
        <f t="shared" si="299"/>
        <v>53.097549685534595</v>
      </c>
    </row>
    <row r="301" spans="1:24" s="23" customFormat="1" ht="45" x14ac:dyDescent="0.25">
      <c r="A301" s="73" t="s">
        <v>151</v>
      </c>
      <c r="B301" s="117"/>
      <c r="C301" s="117"/>
      <c r="D301" s="117"/>
      <c r="E301" s="4">
        <v>852</v>
      </c>
      <c r="F301" s="4" t="s">
        <v>96</v>
      </c>
      <c r="G301" s="4" t="s">
        <v>53</v>
      </c>
      <c r="H301" s="121" t="s">
        <v>152</v>
      </c>
      <c r="I301" s="3"/>
      <c r="J301" s="21">
        <f t="shared" ref="J301:R302" si="300">J302</f>
        <v>92066</v>
      </c>
      <c r="K301" s="21">
        <f t="shared" si="300"/>
        <v>0</v>
      </c>
      <c r="L301" s="21">
        <f t="shared" si="300"/>
        <v>92066</v>
      </c>
      <c r="M301" s="21">
        <f t="shared" si="300"/>
        <v>0</v>
      </c>
      <c r="N301" s="21">
        <f t="shared" si="300"/>
        <v>776040</v>
      </c>
      <c r="O301" s="21">
        <f t="shared" si="300"/>
        <v>0</v>
      </c>
      <c r="P301" s="21">
        <f t="shared" si="300"/>
        <v>776040</v>
      </c>
      <c r="Q301" s="21">
        <f t="shared" si="300"/>
        <v>0</v>
      </c>
      <c r="R301" s="21">
        <f t="shared" si="300"/>
        <v>868106</v>
      </c>
      <c r="S301" s="21">
        <f t="shared" si="289"/>
        <v>0</v>
      </c>
      <c r="T301" s="21">
        <f t="shared" si="290"/>
        <v>868106</v>
      </c>
      <c r="U301" s="21">
        <f t="shared" si="291"/>
        <v>0</v>
      </c>
      <c r="V301" s="21">
        <f t="shared" ref="V301:W302" si="301">V302</f>
        <v>839187.58</v>
      </c>
      <c r="W301" s="21">
        <f t="shared" si="301"/>
        <v>611338</v>
      </c>
      <c r="X301" s="158">
        <f t="shared" si="299"/>
        <v>72.848790254974944</v>
      </c>
    </row>
    <row r="302" spans="1:24" s="23" customFormat="1" ht="75" x14ac:dyDescent="0.25">
      <c r="A302" s="73" t="s">
        <v>50</v>
      </c>
      <c r="B302" s="117"/>
      <c r="C302" s="117"/>
      <c r="D302" s="117"/>
      <c r="E302" s="4">
        <v>852</v>
      </c>
      <c r="F302" s="3" t="s">
        <v>96</v>
      </c>
      <c r="G302" s="4" t="s">
        <v>53</v>
      </c>
      <c r="H302" s="121" t="s">
        <v>152</v>
      </c>
      <c r="I302" s="3" t="s">
        <v>102</v>
      </c>
      <c r="J302" s="21">
        <f t="shared" si="300"/>
        <v>92066</v>
      </c>
      <c r="K302" s="21">
        <f t="shared" si="300"/>
        <v>0</v>
      </c>
      <c r="L302" s="21">
        <f t="shared" si="300"/>
        <v>92066</v>
      </c>
      <c r="M302" s="21">
        <f t="shared" si="300"/>
        <v>0</v>
      </c>
      <c r="N302" s="21">
        <f t="shared" si="300"/>
        <v>776040</v>
      </c>
      <c r="O302" s="21">
        <f t="shared" si="300"/>
        <v>0</v>
      </c>
      <c r="P302" s="21">
        <f t="shared" si="300"/>
        <v>776040</v>
      </c>
      <c r="Q302" s="21">
        <f t="shared" si="300"/>
        <v>0</v>
      </c>
      <c r="R302" s="21">
        <f t="shared" si="300"/>
        <v>868106</v>
      </c>
      <c r="S302" s="21">
        <f t="shared" si="289"/>
        <v>0</v>
      </c>
      <c r="T302" s="21">
        <f t="shared" si="290"/>
        <v>868106</v>
      </c>
      <c r="U302" s="21">
        <f t="shared" si="291"/>
        <v>0</v>
      </c>
      <c r="V302" s="21">
        <f t="shared" si="301"/>
        <v>839187.58</v>
      </c>
      <c r="W302" s="21">
        <f t="shared" si="301"/>
        <v>611338</v>
      </c>
      <c r="X302" s="158">
        <f t="shared" si="299"/>
        <v>72.848790254974944</v>
      </c>
    </row>
    <row r="303" spans="1:24" s="23" customFormat="1" ht="30" x14ac:dyDescent="0.25">
      <c r="A303" s="73" t="s">
        <v>103</v>
      </c>
      <c r="B303" s="117"/>
      <c r="C303" s="117"/>
      <c r="D303" s="117"/>
      <c r="E303" s="4">
        <v>852</v>
      </c>
      <c r="F303" s="3" t="s">
        <v>96</v>
      </c>
      <c r="G303" s="4" t="s">
        <v>53</v>
      </c>
      <c r="H303" s="121" t="s">
        <v>152</v>
      </c>
      <c r="I303" s="3" t="s">
        <v>104</v>
      </c>
      <c r="J303" s="21">
        <v>92066</v>
      </c>
      <c r="K303" s="21"/>
      <c r="L303" s="21">
        <f>J303</f>
        <v>92066</v>
      </c>
      <c r="M303" s="21"/>
      <c r="N303" s="21">
        <f>784040-8000</f>
        <v>776040</v>
      </c>
      <c r="O303" s="21"/>
      <c r="P303" s="21">
        <f>N303</f>
        <v>776040</v>
      </c>
      <c r="Q303" s="21"/>
      <c r="R303" s="21">
        <v>868106</v>
      </c>
      <c r="S303" s="21">
        <f t="shared" si="289"/>
        <v>0</v>
      </c>
      <c r="T303" s="21">
        <f t="shared" si="290"/>
        <v>868106</v>
      </c>
      <c r="U303" s="21">
        <f t="shared" si="291"/>
        <v>0</v>
      </c>
      <c r="V303" s="21">
        <v>839187.58</v>
      </c>
      <c r="W303" s="21">
        <v>611338</v>
      </c>
      <c r="X303" s="158">
        <f t="shared" si="299"/>
        <v>72.848790254974944</v>
      </c>
    </row>
    <row r="304" spans="1:24" s="23" customFormat="1" ht="135" x14ac:dyDescent="0.25">
      <c r="A304" s="73" t="s">
        <v>636</v>
      </c>
      <c r="B304" s="117"/>
      <c r="C304" s="117"/>
      <c r="D304" s="117"/>
      <c r="E304" s="4">
        <v>852</v>
      </c>
      <c r="F304" s="3" t="s">
        <v>96</v>
      </c>
      <c r="G304" s="3" t="s">
        <v>53</v>
      </c>
      <c r="H304" s="121" t="s">
        <v>637</v>
      </c>
      <c r="I304" s="3"/>
      <c r="J304" s="21">
        <f>J305</f>
        <v>5141327</v>
      </c>
      <c r="K304" s="21">
        <f t="shared" ref="K304:Q305" si="302">K305</f>
        <v>4884260</v>
      </c>
      <c r="L304" s="21">
        <f t="shared" si="302"/>
        <v>257067</v>
      </c>
      <c r="M304" s="21">
        <f t="shared" si="302"/>
        <v>0</v>
      </c>
      <c r="N304" s="21">
        <f t="shared" si="302"/>
        <v>0</v>
      </c>
      <c r="O304" s="21">
        <f t="shared" si="302"/>
        <v>0</v>
      </c>
      <c r="P304" s="21">
        <f t="shared" si="302"/>
        <v>0</v>
      </c>
      <c r="Q304" s="21">
        <f t="shared" si="302"/>
        <v>0</v>
      </c>
      <c r="R304" s="21">
        <f>R305</f>
        <v>5141327</v>
      </c>
      <c r="S304" s="21">
        <f t="shared" si="289"/>
        <v>4884260</v>
      </c>
      <c r="T304" s="21">
        <f t="shared" si="290"/>
        <v>257067</v>
      </c>
      <c r="U304" s="21">
        <f t="shared" si="291"/>
        <v>0</v>
      </c>
      <c r="V304" s="21">
        <f>V305</f>
        <v>5141327</v>
      </c>
      <c r="W304" s="21">
        <f>W305</f>
        <v>2541048.06</v>
      </c>
      <c r="X304" s="158">
        <f t="shared" si="299"/>
        <v>49.42397283814082</v>
      </c>
    </row>
    <row r="305" spans="1:24" s="23" customFormat="1" ht="75" x14ac:dyDescent="0.25">
      <c r="A305" s="91" t="s">
        <v>50</v>
      </c>
      <c r="B305" s="78"/>
      <c r="C305" s="78"/>
      <c r="D305" s="78"/>
      <c r="E305" s="76">
        <v>852</v>
      </c>
      <c r="F305" s="3" t="s">
        <v>96</v>
      </c>
      <c r="G305" s="3" t="s">
        <v>53</v>
      </c>
      <c r="H305" s="121" t="s">
        <v>637</v>
      </c>
      <c r="I305" s="3" t="s">
        <v>102</v>
      </c>
      <c r="J305" s="21">
        <f>J306</f>
        <v>5141327</v>
      </c>
      <c r="K305" s="21">
        <f t="shared" si="302"/>
        <v>4884260</v>
      </c>
      <c r="L305" s="21">
        <f t="shared" si="302"/>
        <v>257067</v>
      </c>
      <c r="M305" s="21">
        <f t="shared" si="302"/>
        <v>0</v>
      </c>
      <c r="N305" s="21">
        <f t="shared" si="302"/>
        <v>0</v>
      </c>
      <c r="O305" s="21">
        <f t="shared" si="302"/>
        <v>0</v>
      </c>
      <c r="P305" s="21">
        <f t="shared" si="302"/>
        <v>0</v>
      </c>
      <c r="Q305" s="21">
        <f t="shared" si="302"/>
        <v>0</v>
      </c>
      <c r="R305" s="21">
        <f>R306</f>
        <v>5141327</v>
      </c>
      <c r="S305" s="21">
        <f t="shared" si="289"/>
        <v>4884260</v>
      </c>
      <c r="T305" s="21">
        <f t="shared" si="290"/>
        <v>257067</v>
      </c>
      <c r="U305" s="21">
        <f t="shared" si="291"/>
        <v>0</v>
      </c>
      <c r="V305" s="21">
        <f>V306</f>
        <v>5141327</v>
      </c>
      <c r="W305" s="21">
        <f>W306</f>
        <v>2541048.06</v>
      </c>
      <c r="X305" s="158">
        <f t="shared" si="299"/>
        <v>49.42397283814082</v>
      </c>
    </row>
    <row r="306" spans="1:24" s="23" customFormat="1" ht="30" x14ac:dyDescent="0.25">
      <c r="A306" s="164" t="s">
        <v>103</v>
      </c>
      <c r="B306" s="164"/>
      <c r="C306" s="164"/>
      <c r="D306" s="164"/>
      <c r="E306" s="4">
        <v>852</v>
      </c>
      <c r="F306" s="3" t="s">
        <v>96</v>
      </c>
      <c r="G306" s="3" t="s">
        <v>53</v>
      </c>
      <c r="H306" s="121" t="s">
        <v>637</v>
      </c>
      <c r="I306" s="3" t="s">
        <v>104</v>
      </c>
      <c r="J306" s="21">
        <f>K306+L306</f>
        <v>5141327</v>
      </c>
      <c r="K306" s="21">
        <v>4884260</v>
      </c>
      <c r="L306" s="21">
        <f>240000+17067</f>
        <v>257067</v>
      </c>
      <c r="M306" s="21"/>
      <c r="N306" s="21"/>
      <c r="O306" s="21"/>
      <c r="P306" s="21"/>
      <c r="Q306" s="21"/>
      <c r="R306" s="21">
        <f>4884260+257067</f>
        <v>5141327</v>
      </c>
      <c r="S306" s="21">
        <f t="shared" si="289"/>
        <v>4884260</v>
      </c>
      <c r="T306" s="21">
        <f t="shared" si="290"/>
        <v>257067</v>
      </c>
      <c r="U306" s="21">
        <f t="shared" si="291"/>
        <v>0</v>
      </c>
      <c r="V306" s="21">
        <f>4884260+257067</f>
        <v>5141327</v>
      </c>
      <c r="W306" s="21">
        <f>2413995.4+127052.66</f>
        <v>2541048.06</v>
      </c>
      <c r="X306" s="158">
        <f t="shared" si="299"/>
        <v>49.42397283814082</v>
      </c>
    </row>
    <row r="307" spans="1:24" s="23" customFormat="1" ht="75" x14ac:dyDescent="0.25">
      <c r="A307" s="163" t="s">
        <v>724</v>
      </c>
      <c r="B307" s="164"/>
      <c r="C307" s="164"/>
      <c r="D307" s="164"/>
      <c r="E307" s="4">
        <v>852</v>
      </c>
      <c r="F307" s="3" t="s">
        <v>96</v>
      </c>
      <c r="G307" s="4" t="s">
        <v>53</v>
      </c>
      <c r="H307" s="121" t="s">
        <v>725</v>
      </c>
      <c r="I307" s="3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>
        <f>V308</f>
        <v>578368.42000000004</v>
      </c>
      <c r="W307" s="21"/>
      <c r="X307" s="158"/>
    </row>
    <row r="308" spans="1:24" s="23" customFormat="1" ht="75" x14ac:dyDescent="0.25">
      <c r="A308" s="163" t="s">
        <v>50</v>
      </c>
      <c r="B308" s="164"/>
      <c r="C308" s="164"/>
      <c r="D308" s="164"/>
      <c r="E308" s="4">
        <v>852</v>
      </c>
      <c r="F308" s="3" t="s">
        <v>96</v>
      </c>
      <c r="G308" s="4" t="s">
        <v>53</v>
      </c>
      <c r="H308" s="121" t="s">
        <v>725</v>
      </c>
      <c r="I308" s="3" t="s">
        <v>102</v>
      </c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>
        <f>V309</f>
        <v>578368.42000000004</v>
      </c>
      <c r="W308" s="21"/>
      <c r="X308" s="158"/>
    </row>
    <row r="309" spans="1:24" s="23" customFormat="1" ht="30" x14ac:dyDescent="0.25">
      <c r="A309" s="163" t="s">
        <v>103</v>
      </c>
      <c r="B309" s="164"/>
      <c r="C309" s="164"/>
      <c r="D309" s="164"/>
      <c r="E309" s="4">
        <v>852</v>
      </c>
      <c r="F309" s="3" t="s">
        <v>96</v>
      </c>
      <c r="G309" s="4" t="s">
        <v>53</v>
      </c>
      <c r="H309" s="121" t="s">
        <v>725</v>
      </c>
      <c r="I309" s="3" t="s">
        <v>104</v>
      </c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>
        <f>549450+28918.42</f>
        <v>578368.42000000004</v>
      </c>
      <c r="W309" s="21"/>
      <c r="X309" s="158"/>
    </row>
    <row r="310" spans="1:24" s="23" customFormat="1" ht="75" x14ac:dyDescent="0.25">
      <c r="A310" s="164" t="s">
        <v>357</v>
      </c>
      <c r="B310" s="164"/>
      <c r="C310" s="164"/>
      <c r="D310" s="164"/>
      <c r="E310" s="4">
        <v>852</v>
      </c>
      <c r="F310" s="3" t="s">
        <v>96</v>
      </c>
      <c r="G310" s="4" t="s">
        <v>53</v>
      </c>
      <c r="H310" s="121" t="s">
        <v>356</v>
      </c>
      <c r="I310" s="3"/>
      <c r="J310" s="21">
        <f t="shared" ref="J310:R314" si="303">J311</f>
        <v>9000000</v>
      </c>
      <c r="K310" s="21">
        <f t="shared" si="303"/>
        <v>8550000</v>
      </c>
      <c r="L310" s="21">
        <f t="shared" si="303"/>
        <v>450000</v>
      </c>
      <c r="M310" s="21">
        <f t="shared" si="303"/>
        <v>0</v>
      </c>
      <c r="N310" s="21">
        <f t="shared" si="303"/>
        <v>0</v>
      </c>
      <c r="O310" s="21">
        <f t="shared" si="303"/>
        <v>0</v>
      </c>
      <c r="P310" s="21">
        <f t="shared" si="303"/>
        <v>0</v>
      </c>
      <c r="Q310" s="21">
        <f t="shared" si="303"/>
        <v>0</v>
      </c>
      <c r="R310" s="21">
        <f t="shared" si="303"/>
        <v>9000000</v>
      </c>
      <c r="S310" s="21">
        <f t="shared" si="289"/>
        <v>8550000</v>
      </c>
      <c r="T310" s="21">
        <f t="shared" si="290"/>
        <v>450000</v>
      </c>
      <c r="U310" s="21">
        <f t="shared" si="291"/>
        <v>0</v>
      </c>
      <c r="V310" s="21">
        <f t="shared" ref="V310:W314" si="304">V311</f>
        <v>7168552.3499999996</v>
      </c>
      <c r="W310" s="21">
        <f t="shared" si="304"/>
        <v>6429236.7000000002</v>
      </c>
      <c r="X310" s="158">
        <f t="shared" si="299"/>
        <v>89.686681300444164</v>
      </c>
    </row>
    <row r="311" spans="1:24" s="23" customFormat="1" ht="75" x14ac:dyDescent="0.25">
      <c r="A311" s="130" t="s">
        <v>50</v>
      </c>
      <c r="B311" s="131"/>
      <c r="C311" s="131"/>
      <c r="D311" s="131"/>
      <c r="E311" s="132">
        <v>852</v>
      </c>
      <c r="F311" s="3" t="s">
        <v>96</v>
      </c>
      <c r="G311" s="4" t="s">
        <v>53</v>
      </c>
      <c r="H311" s="121" t="s">
        <v>356</v>
      </c>
      <c r="I311" s="3" t="s">
        <v>102</v>
      </c>
      <c r="J311" s="21">
        <f t="shared" si="303"/>
        <v>9000000</v>
      </c>
      <c r="K311" s="21">
        <f t="shared" si="303"/>
        <v>8550000</v>
      </c>
      <c r="L311" s="21">
        <f t="shared" si="303"/>
        <v>450000</v>
      </c>
      <c r="M311" s="21">
        <f t="shared" si="303"/>
        <v>0</v>
      </c>
      <c r="N311" s="21">
        <f t="shared" si="303"/>
        <v>0</v>
      </c>
      <c r="O311" s="21">
        <f t="shared" si="303"/>
        <v>0</v>
      </c>
      <c r="P311" s="21">
        <f t="shared" si="303"/>
        <v>0</v>
      </c>
      <c r="Q311" s="21">
        <f t="shared" si="303"/>
        <v>0</v>
      </c>
      <c r="R311" s="21">
        <f t="shared" si="303"/>
        <v>9000000</v>
      </c>
      <c r="S311" s="21">
        <f t="shared" si="289"/>
        <v>8550000</v>
      </c>
      <c r="T311" s="21">
        <f t="shared" si="290"/>
        <v>450000</v>
      </c>
      <c r="U311" s="21">
        <f t="shared" si="291"/>
        <v>0</v>
      </c>
      <c r="V311" s="21">
        <f t="shared" si="304"/>
        <v>7168552.3499999996</v>
      </c>
      <c r="W311" s="21">
        <f t="shared" si="304"/>
        <v>6429236.7000000002</v>
      </c>
      <c r="X311" s="158">
        <f t="shared" si="299"/>
        <v>89.686681300444164</v>
      </c>
    </row>
    <row r="312" spans="1:24" s="23" customFormat="1" ht="30" x14ac:dyDescent="0.25">
      <c r="A312" s="73" t="s">
        <v>103</v>
      </c>
      <c r="B312" s="117"/>
      <c r="C312" s="117"/>
      <c r="D312" s="117"/>
      <c r="E312" s="4">
        <v>852</v>
      </c>
      <c r="F312" s="3" t="s">
        <v>96</v>
      </c>
      <c r="G312" s="4" t="s">
        <v>53</v>
      </c>
      <c r="H312" s="121" t="s">
        <v>356</v>
      </c>
      <c r="I312" s="3" t="s">
        <v>104</v>
      </c>
      <c r="J312" s="21">
        <v>9000000</v>
      </c>
      <c r="K312" s="21">
        <v>8550000</v>
      </c>
      <c r="L312" s="21">
        <v>450000</v>
      </c>
      <c r="M312" s="21"/>
      <c r="N312" s="21"/>
      <c r="O312" s="21"/>
      <c r="P312" s="21"/>
      <c r="Q312" s="21"/>
      <c r="R312" s="21">
        <v>9000000</v>
      </c>
      <c r="S312" s="21">
        <f t="shared" si="289"/>
        <v>8550000</v>
      </c>
      <c r="T312" s="21">
        <f t="shared" si="290"/>
        <v>450000</v>
      </c>
      <c r="U312" s="21">
        <f t="shared" si="291"/>
        <v>0</v>
      </c>
      <c r="V312" s="21">
        <f>6718552.35+450000</f>
        <v>7168552.3499999996</v>
      </c>
      <c r="W312" s="21">
        <f>6107774.86+321461.84</f>
        <v>6429236.7000000002</v>
      </c>
      <c r="X312" s="158">
        <f t="shared" si="299"/>
        <v>89.686681300444164</v>
      </c>
    </row>
    <row r="313" spans="1:24" s="23" customFormat="1" ht="75" x14ac:dyDescent="0.25">
      <c r="A313" s="73" t="s">
        <v>593</v>
      </c>
      <c r="E313" s="4">
        <v>852</v>
      </c>
      <c r="F313" s="3" t="s">
        <v>96</v>
      </c>
      <c r="G313" s="4" t="s">
        <v>53</v>
      </c>
      <c r="H313" s="121" t="s">
        <v>594</v>
      </c>
      <c r="I313" s="3"/>
      <c r="J313" s="21">
        <f t="shared" si="303"/>
        <v>1535226</v>
      </c>
      <c r="K313" s="21">
        <f t="shared" si="303"/>
        <v>1458464</v>
      </c>
      <c r="L313" s="21">
        <f t="shared" si="303"/>
        <v>76762</v>
      </c>
      <c r="M313" s="21">
        <f t="shared" si="303"/>
        <v>0</v>
      </c>
      <c r="N313" s="21">
        <f t="shared" si="303"/>
        <v>-0.74</v>
      </c>
      <c r="O313" s="21">
        <f t="shared" si="303"/>
        <v>0</v>
      </c>
      <c r="P313" s="21">
        <f t="shared" si="303"/>
        <v>-0.74</v>
      </c>
      <c r="Q313" s="21">
        <f t="shared" si="303"/>
        <v>0</v>
      </c>
      <c r="R313" s="21">
        <f t="shared" si="303"/>
        <v>1535225.26</v>
      </c>
      <c r="S313" s="21">
        <f t="shared" si="289"/>
        <v>1458464</v>
      </c>
      <c r="T313" s="21">
        <f t="shared" si="290"/>
        <v>76761.259999999995</v>
      </c>
      <c r="U313" s="21">
        <f t="shared" si="291"/>
        <v>0</v>
      </c>
      <c r="V313" s="21">
        <f t="shared" si="304"/>
        <v>1535225.26</v>
      </c>
      <c r="W313" s="21">
        <f t="shared" si="304"/>
        <v>1535225.26</v>
      </c>
      <c r="X313" s="158">
        <f t="shared" si="299"/>
        <v>100</v>
      </c>
    </row>
    <row r="314" spans="1:24" s="23" customFormat="1" ht="75" x14ac:dyDescent="0.25">
      <c r="A314" s="73" t="s">
        <v>50</v>
      </c>
      <c r="E314" s="4">
        <v>852</v>
      </c>
      <c r="F314" s="3" t="s">
        <v>96</v>
      </c>
      <c r="G314" s="4" t="s">
        <v>53</v>
      </c>
      <c r="H314" s="121" t="s">
        <v>594</v>
      </c>
      <c r="I314" s="3" t="s">
        <v>102</v>
      </c>
      <c r="J314" s="21">
        <f t="shared" si="303"/>
        <v>1535226</v>
      </c>
      <c r="K314" s="21">
        <f t="shared" si="303"/>
        <v>1458464</v>
      </c>
      <c r="L314" s="21">
        <f t="shared" si="303"/>
        <v>76762</v>
      </c>
      <c r="M314" s="21">
        <f t="shared" si="303"/>
        <v>0</v>
      </c>
      <c r="N314" s="21">
        <f t="shared" si="303"/>
        <v>-0.74</v>
      </c>
      <c r="O314" s="21">
        <f t="shared" si="303"/>
        <v>0</v>
      </c>
      <c r="P314" s="21">
        <f t="shared" si="303"/>
        <v>-0.74</v>
      </c>
      <c r="Q314" s="21">
        <f t="shared" si="303"/>
        <v>0</v>
      </c>
      <c r="R314" s="21">
        <f t="shared" si="303"/>
        <v>1535225.26</v>
      </c>
      <c r="S314" s="21">
        <f t="shared" si="289"/>
        <v>1458464</v>
      </c>
      <c r="T314" s="21">
        <f t="shared" si="290"/>
        <v>76761.259999999995</v>
      </c>
      <c r="U314" s="21">
        <f t="shared" si="291"/>
        <v>0</v>
      </c>
      <c r="V314" s="21">
        <f t="shared" si="304"/>
        <v>1535225.26</v>
      </c>
      <c r="W314" s="21">
        <f t="shared" si="304"/>
        <v>1535225.26</v>
      </c>
      <c r="X314" s="158">
        <f t="shared" si="299"/>
        <v>100</v>
      </c>
    </row>
    <row r="315" spans="1:24" s="23" customFormat="1" ht="30" x14ac:dyDescent="0.25">
      <c r="A315" s="73" t="s">
        <v>103</v>
      </c>
      <c r="E315" s="4">
        <v>852</v>
      </c>
      <c r="F315" s="3" t="s">
        <v>96</v>
      </c>
      <c r="G315" s="4" t="s">
        <v>53</v>
      </c>
      <c r="H315" s="121" t="s">
        <v>594</v>
      </c>
      <c r="I315" s="75" t="s">
        <v>104</v>
      </c>
      <c r="J315" s="148">
        <v>1535226</v>
      </c>
      <c r="K315" s="148">
        <v>1458464</v>
      </c>
      <c r="L315" s="148">
        <v>76762</v>
      </c>
      <c r="M315" s="148"/>
      <c r="N315" s="148">
        <v>-0.74</v>
      </c>
      <c r="O315" s="148"/>
      <c r="P315" s="148">
        <v>-0.74</v>
      </c>
      <c r="Q315" s="148"/>
      <c r="R315" s="148">
        <f>1458464+76761.26</f>
        <v>1535225.26</v>
      </c>
      <c r="S315" s="21">
        <f t="shared" si="289"/>
        <v>1458464</v>
      </c>
      <c r="T315" s="21">
        <f t="shared" si="290"/>
        <v>76761.259999999995</v>
      </c>
      <c r="U315" s="21">
        <f t="shared" si="291"/>
        <v>0</v>
      </c>
      <c r="V315" s="148">
        <f>1458464+76761.26</f>
        <v>1535225.26</v>
      </c>
      <c r="W315" s="148">
        <f>1458464+76761.26</f>
        <v>1535225.26</v>
      </c>
      <c r="X315" s="158">
        <f t="shared" si="299"/>
        <v>100</v>
      </c>
    </row>
    <row r="316" spans="1:24" s="23" customFormat="1" ht="120" x14ac:dyDescent="0.25">
      <c r="A316" s="73" t="s">
        <v>624</v>
      </c>
      <c r="E316" s="4">
        <v>852</v>
      </c>
      <c r="F316" s="3" t="s">
        <v>96</v>
      </c>
      <c r="G316" s="4" t="s">
        <v>53</v>
      </c>
      <c r="H316" s="147" t="s">
        <v>621</v>
      </c>
      <c r="I316" s="3"/>
      <c r="J316" s="54">
        <f t="shared" ref="J316:R317" si="305">J317</f>
        <v>235790</v>
      </c>
      <c r="K316" s="54">
        <f t="shared" si="305"/>
        <v>224000</v>
      </c>
      <c r="L316" s="54">
        <f t="shared" si="305"/>
        <v>11790</v>
      </c>
      <c r="M316" s="54">
        <f t="shared" si="305"/>
        <v>0</v>
      </c>
      <c r="N316" s="54">
        <f t="shared" si="305"/>
        <v>0</v>
      </c>
      <c r="O316" s="54">
        <f t="shared" si="305"/>
        <v>0</v>
      </c>
      <c r="P316" s="54">
        <f t="shared" si="305"/>
        <v>0</v>
      </c>
      <c r="Q316" s="54">
        <f t="shared" si="305"/>
        <v>0</v>
      </c>
      <c r="R316" s="54">
        <f t="shared" si="305"/>
        <v>235790</v>
      </c>
      <c r="S316" s="21">
        <f t="shared" si="289"/>
        <v>224000</v>
      </c>
      <c r="T316" s="21">
        <f t="shared" si="290"/>
        <v>11790</v>
      </c>
      <c r="U316" s="21">
        <f t="shared" si="291"/>
        <v>0</v>
      </c>
      <c r="V316" s="54">
        <f t="shared" ref="V316:W317" si="306">V317</f>
        <v>123790</v>
      </c>
      <c r="W316" s="54">
        <f t="shared" si="306"/>
        <v>0</v>
      </c>
      <c r="X316" s="158">
        <f t="shared" si="299"/>
        <v>0</v>
      </c>
    </row>
    <row r="317" spans="1:24" s="23" customFormat="1" ht="75" x14ac:dyDescent="0.25">
      <c r="A317" s="73" t="s">
        <v>50</v>
      </c>
      <c r="E317" s="4">
        <v>852</v>
      </c>
      <c r="F317" s="3" t="s">
        <v>96</v>
      </c>
      <c r="G317" s="4" t="s">
        <v>53</v>
      </c>
      <c r="H317" s="147" t="s">
        <v>621</v>
      </c>
      <c r="I317" s="3" t="s">
        <v>102</v>
      </c>
      <c r="J317" s="54">
        <f t="shared" si="305"/>
        <v>235790</v>
      </c>
      <c r="K317" s="54">
        <f t="shared" si="305"/>
        <v>224000</v>
      </c>
      <c r="L317" s="54">
        <f t="shared" si="305"/>
        <v>11790</v>
      </c>
      <c r="M317" s="54">
        <f t="shared" si="305"/>
        <v>0</v>
      </c>
      <c r="N317" s="54">
        <f t="shared" si="305"/>
        <v>0</v>
      </c>
      <c r="O317" s="54">
        <f t="shared" si="305"/>
        <v>0</v>
      </c>
      <c r="P317" s="54">
        <f t="shared" si="305"/>
        <v>0</v>
      </c>
      <c r="Q317" s="54">
        <f t="shared" si="305"/>
        <v>0</v>
      </c>
      <c r="R317" s="54">
        <f t="shared" si="305"/>
        <v>235790</v>
      </c>
      <c r="S317" s="21">
        <f t="shared" si="289"/>
        <v>224000</v>
      </c>
      <c r="T317" s="21">
        <f t="shared" si="290"/>
        <v>11790</v>
      </c>
      <c r="U317" s="21">
        <f t="shared" si="291"/>
        <v>0</v>
      </c>
      <c r="V317" s="54">
        <f t="shared" si="306"/>
        <v>123790</v>
      </c>
      <c r="W317" s="54">
        <f t="shared" si="306"/>
        <v>0</v>
      </c>
      <c r="X317" s="158">
        <f t="shared" si="299"/>
        <v>0</v>
      </c>
    </row>
    <row r="318" spans="1:24" s="23" customFormat="1" ht="30" x14ac:dyDescent="0.25">
      <c r="A318" s="73" t="s">
        <v>103</v>
      </c>
      <c r="E318" s="4">
        <v>852</v>
      </c>
      <c r="F318" s="3" t="s">
        <v>96</v>
      </c>
      <c r="G318" s="4" t="s">
        <v>53</v>
      </c>
      <c r="H318" s="147" t="s">
        <v>621</v>
      </c>
      <c r="I318" s="3" t="s">
        <v>104</v>
      </c>
      <c r="J318" s="54">
        <v>235790</v>
      </c>
      <c r="K318" s="54">
        <v>224000</v>
      </c>
      <c r="L318" s="54">
        <v>11790</v>
      </c>
      <c r="M318" s="54"/>
      <c r="N318" s="54"/>
      <c r="O318" s="54"/>
      <c r="P318" s="54"/>
      <c r="Q318" s="54"/>
      <c r="R318" s="54">
        <v>235790</v>
      </c>
      <c r="S318" s="21">
        <f t="shared" si="289"/>
        <v>224000</v>
      </c>
      <c r="T318" s="21">
        <f t="shared" si="290"/>
        <v>11790</v>
      </c>
      <c r="U318" s="21">
        <f t="shared" si="291"/>
        <v>0</v>
      </c>
      <c r="V318" s="54">
        <f>112000+11790</f>
        <v>123790</v>
      </c>
      <c r="W318" s="54">
        <v>0</v>
      </c>
      <c r="X318" s="158">
        <f t="shared" si="299"/>
        <v>0</v>
      </c>
    </row>
    <row r="319" spans="1:24" s="23" customFormat="1" ht="75" x14ac:dyDescent="0.25">
      <c r="A319" s="73" t="s">
        <v>663</v>
      </c>
      <c r="E319" s="4">
        <v>852</v>
      </c>
      <c r="F319" s="3" t="s">
        <v>96</v>
      </c>
      <c r="G319" s="4" t="s">
        <v>53</v>
      </c>
      <c r="H319" s="147" t="s">
        <v>619</v>
      </c>
      <c r="I319" s="3"/>
      <c r="J319" s="54">
        <f t="shared" ref="J319:R320" si="307">J320</f>
        <v>170882.66</v>
      </c>
      <c r="K319" s="54">
        <f t="shared" si="307"/>
        <v>162337.66</v>
      </c>
      <c r="L319" s="54">
        <f t="shared" si="307"/>
        <v>8545</v>
      </c>
      <c r="M319" s="54">
        <f t="shared" si="307"/>
        <v>0</v>
      </c>
      <c r="N319" s="54">
        <f t="shared" si="307"/>
        <v>0</v>
      </c>
      <c r="O319" s="54">
        <f t="shared" si="307"/>
        <v>0</v>
      </c>
      <c r="P319" s="54">
        <f t="shared" si="307"/>
        <v>0</v>
      </c>
      <c r="Q319" s="54">
        <f t="shared" si="307"/>
        <v>0</v>
      </c>
      <c r="R319" s="54">
        <f t="shared" si="307"/>
        <v>170882.66</v>
      </c>
      <c r="S319" s="21">
        <f t="shared" si="289"/>
        <v>162337.66</v>
      </c>
      <c r="T319" s="21">
        <f t="shared" si="290"/>
        <v>8545</v>
      </c>
      <c r="U319" s="21">
        <f t="shared" si="291"/>
        <v>0</v>
      </c>
      <c r="V319" s="54">
        <f t="shared" ref="V319:W320" si="308">V320</f>
        <v>170882.66</v>
      </c>
      <c r="W319" s="54">
        <f t="shared" si="308"/>
        <v>170881.75</v>
      </c>
      <c r="X319" s="158">
        <f t="shared" si="299"/>
        <v>99.999467470836422</v>
      </c>
    </row>
    <row r="320" spans="1:24" s="23" customFormat="1" ht="75" x14ac:dyDescent="0.25">
      <c r="A320" s="73" t="s">
        <v>50</v>
      </c>
      <c r="E320" s="4">
        <v>852</v>
      </c>
      <c r="F320" s="3" t="s">
        <v>96</v>
      </c>
      <c r="G320" s="4" t="s">
        <v>53</v>
      </c>
      <c r="H320" s="147" t="s">
        <v>619</v>
      </c>
      <c r="I320" s="3" t="s">
        <v>102</v>
      </c>
      <c r="J320" s="54">
        <f t="shared" si="307"/>
        <v>170882.66</v>
      </c>
      <c r="K320" s="54">
        <f t="shared" si="307"/>
        <v>162337.66</v>
      </c>
      <c r="L320" s="54">
        <f t="shared" si="307"/>
        <v>8545</v>
      </c>
      <c r="M320" s="54">
        <f t="shared" si="307"/>
        <v>0</v>
      </c>
      <c r="N320" s="54">
        <f t="shared" si="307"/>
        <v>0</v>
      </c>
      <c r="O320" s="54">
        <f t="shared" si="307"/>
        <v>0</v>
      </c>
      <c r="P320" s="54">
        <f t="shared" si="307"/>
        <v>0</v>
      </c>
      <c r="Q320" s="54">
        <f t="shared" si="307"/>
        <v>0</v>
      </c>
      <c r="R320" s="54">
        <f t="shared" si="307"/>
        <v>170882.66</v>
      </c>
      <c r="S320" s="21">
        <f t="shared" ref="S320:S327" si="309">K320+O320</f>
        <v>162337.66</v>
      </c>
      <c r="T320" s="21">
        <f t="shared" ref="T320:T327" si="310">L320+P320</f>
        <v>8545</v>
      </c>
      <c r="U320" s="21">
        <f t="shared" ref="U320:U327" si="311">M320+Q320</f>
        <v>0</v>
      </c>
      <c r="V320" s="54">
        <f t="shared" si="308"/>
        <v>170882.66</v>
      </c>
      <c r="W320" s="54">
        <f t="shared" si="308"/>
        <v>170881.75</v>
      </c>
      <c r="X320" s="158">
        <f t="shared" si="299"/>
        <v>99.999467470836422</v>
      </c>
    </row>
    <row r="321" spans="1:24" s="23" customFormat="1" ht="30" x14ac:dyDescent="0.25">
      <c r="A321" s="73" t="s">
        <v>103</v>
      </c>
      <c r="E321" s="4">
        <v>852</v>
      </c>
      <c r="F321" s="3" t="s">
        <v>96</v>
      </c>
      <c r="G321" s="4" t="s">
        <v>53</v>
      </c>
      <c r="H321" s="147" t="s">
        <v>619</v>
      </c>
      <c r="I321" s="3" t="s">
        <v>104</v>
      </c>
      <c r="J321" s="54">
        <f>K321+L321</f>
        <v>170882.66</v>
      </c>
      <c r="K321" s="54">
        <f>166667-4329.34</f>
        <v>162337.66</v>
      </c>
      <c r="L321" s="54">
        <f>8772-227</f>
        <v>8545</v>
      </c>
      <c r="M321" s="54"/>
      <c r="N321" s="54"/>
      <c r="O321" s="54"/>
      <c r="P321" s="54"/>
      <c r="Q321" s="54"/>
      <c r="R321" s="54">
        <f>162337.66+8545</f>
        <v>170882.66</v>
      </c>
      <c r="S321" s="21">
        <f t="shared" si="309"/>
        <v>162337.66</v>
      </c>
      <c r="T321" s="21">
        <f t="shared" si="310"/>
        <v>8545</v>
      </c>
      <c r="U321" s="21">
        <f t="shared" si="311"/>
        <v>0</v>
      </c>
      <c r="V321" s="54">
        <f>162337.66+8545</f>
        <v>170882.66</v>
      </c>
      <c r="W321" s="54">
        <f>162337.66+8544.09</f>
        <v>170881.75</v>
      </c>
      <c r="X321" s="158">
        <f t="shared" si="299"/>
        <v>99.999467470836422</v>
      </c>
    </row>
    <row r="322" spans="1:24" s="23" customFormat="1" ht="240" x14ac:dyDescent="0.25">
      <c r="A322" s="73" t="s">
        <v>608</v>
      </c>
      <c r="B322" s="51"/>
      <c r="C322" s="51"/>
      <c r="D322" s="51"/>
      <c r="E322" s="4">
        <v>852</v>
      </c>
      <c r="F322" s="3" t="s">
        <v>96</v>
      </c>
      <c r="G322" s="3" t="s">
        <v>53</v>
      </c>
      <c r="H322" s="121" t="s">
        <v>609</v>
      </c>
      <c r="I322" s="3"/>
      <c r="J322" s="21">
        <f t="shared" ref="J322:R323" si="312">J323</f>
        <v>1887600</v>
      </c>
      <c r="K322" s="21">
        <f t="shared" si="312"/>
        <v>1887600</v>
      </c>
      <c r="L322" s="21">
        <f t="shared" si="312"/>
        <v>0</v>
      </c>
      <c r="M322" s="21">
        <f t="shared" si="312"/>
        <v>0</v>
      </c>
      <c r="N322" s="21">
        <f t="shared" si="312"/>
        <v>0</v>
      </c>
      <c r="O322" s="21">
        <f t="shared" si="312"/>
        <v>0</v>
      </c>
      <c r="P322" s="21">
        <f t="shared" si="312"/>
        <v>0</v>
      </c>
      <c r="Q322" s="21">
        <f t="shared" si="312"/>
        <v>0</v>
      </c>
      <c r="R322" s="21">
        <f t="shared" si="312"/>
        <v>1887600</v>
      </c>
      <c r="S322" s="21">
        <f t="shared" si="309"/>
        <v>1887600</v>
      </c>
      <c r="T322" s="21">
        <f t="shared" si="310"/>
        <v>0</v>
      </c>
      <c r="U322" s="21">
        <f t="shared" si="311"/>
        <v>0</v>
      </c>
      <c r="V322" s="21">
        <f t="shared" ref="V322:W323" si="313">V323</f>
        <v>1887600</v>
      </c>
      <c r="W322" s="21">
        <f t="shared" si="313"/>
        <v>1376700</v>
      </c>
      <c r="X322" s="158">
        <f t="shared" si="299"/>
        <v>72.933884297520663</v>
      </c>
    </row>
    <row r="323" spans="1:24" s="23" customFormat="1" ht="75" x14ac:dyDescent="0.25">
      <c r="A323" s="73" t="s">
        <v>50</v>
      </c>
      <c r="B323" s="51"/>
      <c r="C323" s="51"/>
      <c r="D323" s="51"/>
      <c r="E323" s="4">
        <v>852</v>
      </c>
      <c r="F323" s="3" t="s">
        <v>96</v>
      </c>
      <c r="G323" s="3" t="s">
        <v>53</v>
      </c>
      <c r="H323" s="121" t="s">
        <v>609</v>
      </c>
      <c r="I323" s="3" t="s">
        <v>102</v>
      </c>
      <c r="J323" s="21">
        <f t="shared" si="312"/>
        <v>1887600</v>
      </c>
      <c r="K323" s="21">
        <f t="shared" si="312"/>
        <v>1887600</v>
      </c>
      <c r="L323" s="21">
        <f t="shared" si="312"/>
        <v>0</v>
      </c>
      <c r="M323" s="21">
        <f t="shared" si="312"/>
        <v>0</v>
      </c>
      <c r="N323" s="21">
        <f t="shared" si="312"/>
        <v>0</v>
      </c>
      <c r="O323" s="21">
        <f t="shared" si="312"/>
        <v>0</v>
      </c>
      <c r="P323" s="21">
        <f t="shared" si="312"/>
        <v>0</v>
      </c>
      <c r="Q323" s="21">
        <f t="shared" si="312"/>
        <v>0</v>
      </c>
      <c r="R323" s="21">
        <f t="shared" si="312"/>
        <v>1887600</v>
      </c>
      <c r="S323" s="21">
        <f t="shared" si="309"/>
        <v>1887600</v>
      </c>
      <c r="T323" s="21">
        <f t="shared" si="310"/>
        <v>0</v>
      </c>
      <c r="U323" s="21">
        <f t="shared" si="311"/>
        <v>0</v>
      </c>
      <c r="V323" s="21">
        <f t="shared" si="313"/>
        <v>1887600</v>
      </c>
      <c r="W323" s="21">
        <f t="shared" si="313"/>
        <v>1376700</v>
      </c>
      <c r="X323" s="158">
        <f t="shared" si="299"/>
        <v>72.933884297520663</v>
      </c>
    </row>
    <row r="324" spans="1:24" s="23" customFormat="1" ht="30" x14ac:dyDescent="0.25">
      <c r="A324" s="73" t="s">
        <v>103</v>
      </c>
      <c r="B324" s="51"/>
      <c r="C324" s="51"/>
      <c r="D324" s="51"/>
      <c r="E324" s="4">
        <v>852</v>
      </c>
      <c r="F324" s="3" t="s">
        <v>96</v>
      </c>
      <c r="G324" s="3" t="s">
        <v>53</v>
      </c>
      <c r="H324" s="121" t="s">
        <v>609</v>
      </c>
      <c r="I324" s="3" t="s">
        <v>104</v>
      </c>
      <c r="J324" s="21">
        <v>1887600</v>
      </c>
      <c r="K324" s="21">
        <f>J324</f>
        <v>1887600</v>
      </c>
      <c r="L324" s="21"/>
      <c r="M324" s="21"/>
      <c r="N324" s="21"/>
      <c r="O324" s="21">
        <f>N324</f>
        <v>0</v>
      </c>
      <c r="P324" s="21"/>
      <c r="Q324" s="21"/>
      <c r="R324" s="21">
        <v>1887600</v>
      </c>
      <c r="S324" s="21">
        <f t="shared" si="309"/>
        <v>1887600</v>
      </c>
      <c r="T324" s="21">
        <f t="shared" si="310"/>
        <v>0</v>
      </c>
      <c r="U324" s="21">
        <f t="shared" si="311"/>
        <v>0</v>
      </c>
      <c r="V324" s="21">
        <v>1887600</v>
      </c>
      <c r="W324" s="21">
        <v>1376700</v>
      </c>
      <c r="X324" s="158">
        <f t="shared" si="299"/>
        <v>72.933884297520663</v>
      </c>
    </row>
    <row r="325" spans="1:24" s="23" customFormat="1" ht="45" x14ac:dyDescent="0.25">
      <c r="A325" s="73" t="s">
        <v>155</v>
      </c>
      <c r="B325" s="117"/>
      <c r="C325" s="117"/>
      <c r="D325" s="117"/>
      <c r="E325" s="4">
        <v>852</v>
      </c>
      <c r="F325" s="3" t="s">
        <v>96</v>
      </c>
      <c r="G325" s="4" t="s">
        <v>53</v>
      </c>
      <c r="H325" s="121" t="s">
        <v>156</v>
      </c>
      <c r="I325" s="3"/>
      <c r="J325" s="21">
        <f t="shared" ref="J325:R326" si="314">J326</f>
        <v>523980</v>
      </c>
      <c r="K325" s="21">
        <f t="shared" si="314"/>
        <v>332280</v>
      </c>
      <c r="L325" s="21">
        <f t="shared" si="314"/>
        <v>191700</v>
      </c>
      <c r="M325" s="21">
        <f t="shared" si="314"/>
        <v>0</v>
      </c>
      <c r="N325" s="21">
        <f t="shared" si="314"/>
        <v>0</v>
      </c>
      <c r="O325" s="21">
        <f t="shared" si="314"/>
        <v>0</v>
      </c>
      <c r="P325" s="21">
        <f t="shared" si="314"/>
        <v>0</v>
      </c>
      <c r="Q325" s="21">
        <f t="shared" si="314"/>
        <v>0</v>
      </c>
      <c r="R325" s="21">
        <f t="shared" si="314"/>
        <v>523980</v>
      </c>
      <c r="S325" s="21">
        <f t="shared" si="309"/>
        <v>332280</v>
      </c>
      <c r="T325" s="21">
        <f t="shared" si="310"/>
        <v>191700</v>
      </c>
      <c r="U325" s="21">
        <f t="shared" si="311"/>
        <v>0</v>
      </c>
      <c r="V325" s="21">
        <f t="shared" ref="V325:W326" si="315">V326</f>
        <v>523980</v>
      </c>
      <c r="W325" s="21">
        <f t="shared" si="315"/>
        <v>523980</v>
      </c>
      <c r="X325" s="158">
        <f t="shared" si="299"/>
        <v>100</v>
      </c>
    </row>
    <row r="326" spans="1:24" s="23" customFormat="1" ht="75" x14ac:dyDescent="0.25">
      <c r="A326" s="73" t="s">
        <v>50</v>
      </c>
      <c r="B326" s="117"/>
      <c r="C326" s="117"/>
      <c r="D326" s="117"/>
      <c r="E326" s="4">
        <v>852</v>
      </c>
      <c r="F326" s="3" t="s">
        <v>96</v>
      </c>
      <c r="G326" s="4" t="s">
        <v>53</v>
      </c>
      <c r="H326" s="121" t="s">
        <v>156</v>
      </c>
      <c r="I326" s="3" t="s">
        <v>102</v>
      </c>
      <c r="J326" s="21">
        <f t="shared" si="314"/>
        <v>523980</v>
      </c>
      <c r="K326" s="21">
        <f t="shared" si="314"/>
        <v>332280</v>
      </c>
      <c r="L326" s="21">
        <f t="shared" si="314"/>
        <v>191700</v>
      </c>
      <c r="M326" s="21">
        <f t="shared" si="314"/>
        <v>0</v>
      </c>
      <c r="N326" s="21">
        <f t="shared" si="314"/>
        <v>0</v>
      </c>
      <c r="O326" s="21">
        <f t="shared" si="314"/>
        <v>0</v>
      </c>
      <c r="P326" s="21">
        <f t="shared" si="314"/>
        <v>0</v>
      </c>
      <c r="Q326" s="21">
        <f t="shared" si="314"/>
        <v>0</v>
      </c>
      <c r="R326" s="21">
        <f t="shared" si="314"/>
        <v>523980</v>
      </c>
      <c r="S326" s="21">
        <f t="shared" si="309"/>
        <v>332280</v>
      </c>
      <c r="T326" s="21">
        <f t="shared" si="310"/>
        <v>191700</v>
      </c>
      <c r="U326" s="21">
        <f t="shared" si="311"/>
        <v>0</v>
      </c>
      <c r="V326" s="21">
        <f t="shared" si="315"/>
        <v>523980</v>
      </c>
      <c r="W326" s="21">
        <f t="shared" si="315"/>
        <v>523980</v>
      </c>
      <c r="X326" s="158">
        <f t="shared" si="299"/>
        <v>100</v>
      </c>
    </row>
    <row r="327" spans="1:24" s="23" customFormat="1" ht="30" x14ac:dyDescent="0.25">
      <c r="A327" s="73" t="s">
        <v>103</v>
      </c>
      <c r="B327" s="117"/>
      <c r="C327" s="117"/>
      <c r="D327" s="117"/>
      <c r="E327" s="4">
        <v>852</v>
      </c>
      <c r="F327" s="3" t="s">
        <v>96</v>
      </c>
      <c r="G327" s="4" t="s">
        <v>53</v>
      </c>
      <c r="H327" s="121" t="s">
        <v>156</v>
      </c>
      <c r="I327" s="3" t="s">
        <v>104</v>
      </c>
      <c r="J327" s="21">
        <v>523980</v>
      </c>
      <c r="K327" s="21">
        <v>332280</v>
      </c>
      <c r="L327" s="21">
        <v>191700</v>
      </c>
      <c r="M327" s="21"/>
      <c r="N327" s="21"/>
      <c r="O327" s="21"/>
      <c r="P327" s="21"/>
      <c r="Q327" s="21"/>
      <c r="R327" s="21">
        <v>523980</v>
      </c>
      <c r="S327" s="21">
        <f t="shared" si="309"/>
        <v>332280</v>
      </c>
      <c r="T327" s="21">
        <f t="shared" si="310"/>
        <v>191700</v>
      </c>
      <c r="U327" s="21">
        <f t="shared" si="311"/>
        <v>0</v>
      </c>
      <c r="V327" s="21">
        <v>523980</v>
      </c>
      <c r="W327" s="21">
        <f>332280+191700</f>
        <v>523980</v>
      </c>
      <c r="X327" s="158">
        <f t="shared" si="299"/>
        <v>100</v>
      </c>
    </row>
    <row r="328" spans="1:24" s="23" customFormat="1" ht="28.5" x14ac:dyDescent="0.25">
      <c r="A328" s="88" t="s">
        <v>595</v>
      </c>
      <c r="B328" s="51"/>
      <c r="C328" s="51"/>
      <c r="D328" s="51"/>
      <c r="E328" s="24">
        <v>852</v>
      </c>
      <c r="F328" s="19" t="s">
        <v>96</v>
      </c>
      <c r="G328" s="24" t="s">
        <v>55</v>
      </c>
      <c r="H328" s="121" t="s">
        <v>58</v>
      </c>
      <c r="I328" s="19"/>
      <c r="J328" s="22" t="e">
        <f>J329+#REF!+J332+J335+J338+#REF!+J341+J344</f>
        <v>#REF!</v>
      </c>
      <c r="K328" s="22" t="e">
        <f>K329+#REF!+K332+K335+K338+#REF!+K341+K344</f>
        <v>#REF!</v>
      </c>
      <c r="L328" s="22" t="e">
        <f>L329+#REF!+L332+L335+L338+#REF!+L341+L344</f>
        <v>#REF!</v>
      </c>
      <c r="M328" s="22" t="e">
        <f>M329+#REF!+M332+M335+M338+#REF!+M341+M344</f>
        <v>#REF!</v>
      </c>
      <c r="N328" s="22" t="e">
        <f>N329+#REF!+N332+N335+N338+#REF!+N341+N344</f>
        <v>#REF!</v>
      </c>
      <c r="O328" s="22" t="e">
        <f>O329+#REF!+O332+O335+O338+#REF!+O341+O344</f>
        <v>#REF!</v>
      </c>
      <c r="P328" s="22" t="e">
        <f>P329+#REF!+P332+P335+P338+#REF!+P341+P344</f>
        <v>#REF!</v>
      </c>
      <c r="Q328" s="22" t="e">
        <f>Q329+#REF!+Q332+Q335+Q338+#REF!+Q341+Q344</f>
        <v>#REF!</v>
      </c>
      <c r="R328" s="22">
        <f>R329+R332+R335+R338+R341+R344</f>
        <v>8850743</v>
      </c>
      <c r="S328" s="22">
        <f t="shared" ref="S328:W328" si="316">S329+S332+S335+S338+S341+S344</f>
        <v>63600</v>
      </c>
      <c r="T328" s="22">
        <f t="shared" si="316"/>
        <v>8776483</v>
      </c>
      <c r="U328" s="22">
        <f t="shared" si="316"/>
        <v>0</v>
      </c>
      <c r="V328" s="22">
        <f t="shared" si="316"/>
        <v>9047391</v>
      </c>
      <c r="W328" s="22">
        <f t="shared" si="316"/>
        <v>4522952.3599999994</v>
      </c>
      <c r="X328" s="158">
        <f t="shared" si="299"/>
        <v>49.991786140335918</v>
      </c>
    </row>
    <row r="329" spans="1:24" s="23" customFormat="1" ht="45" x14ac:dyDescent="0.25">
      <c r="A329" s="73" t="s">
        <v>157</v>
      </c>
      <c r="B329" s="117"/>
      <c r="C329" s="117"/>
      <c r="D329" s="117"/>
      <c r="E329" s="4">
        <v>852</v>
      </c>
      <c r="F329" s="4" t="s">
        <v>96</v>
      </c>
      <c r="G329" s="4" t="s">
        <v>55</v>
      </c>
      <c r="H329" s="121" t="s">
        <v>158</v>
      </c>
      <c r="I329" s="3"/>
      <c r="J329" s="21">
        <f t="shared" ref="J329:R330" si="317">J330</f>
        <v>5329928</v>
      </c>
      <c r="K329" s="21">
        <f t="shared" si="317"/>
        <v>0</v>
      </c>
      <c r="L329" s="21">
        <f t="shared" si="317"/>
        <v>5329928</v>
      </c>
      <c r="M329" s="21">
        <f t="shared" si="317"/>
        <v>0</v>
      </c>
      <c r="N329" s="21">
        <f t="shared" si="317"/>
        <v>0</v>
      </c>
      <c r="O329" s="21">
        <f t="shared" si="317"/>
        <v>0</v>
      </c>
      <c r="P329" s="21">
        <f t="shared" si="317"/>
        <v>0</v>
      </c>
      <c r="Q329" s="21">
        <f t="shared" si="317"/>
        <v>0</v>
      </c>
      <c r="R329" s="21">
        <f t="shared" si="317"/>
        <v>5329928</v>
      </c>
      <c r="S329" s="21">
        <f t="shared" ref="S329:S334" si="318">K329+O329</f>
        <v>0</v>
      </c>
      <c r="T329" s="21">
        <f t="shared" ref="T329:T334" si="319">L329+P329</f>
        <v>5329928</v>
      </c>
      <c r="U329" s="21">
        <f t="shared" ref="U329:U334" si="320">M329+Q329</f>
        <v>0</v>
      </c>
      <c r="V329" s="21">
        <f t="shared" ref="V329:W330" si="321">V330</f>
        <v>5329928</v>
      </c>
      <c r="W329" s="21">
        <f t="shared" si="321"/>
        <v>4145619.36</v>
      </c>
      <c r="X329" s="158">
        <f t="shared" si="299"/>
        <v>77.780025546311322</v>
      </c>
    </row>
    <row r="330" spans="1:24" s="23" customFormat="1" ht="75" x14ac:dyDescent="0.25">
      <c r="A330" s="73" t="s">
        <v>50</v>
      </c>
      <c r="B330" s="117"/>
      <c r="C330" s="117"/>
      <c r="D330" s="117"/>
      <c r="E330" s="4">
        <v>852</v>
      </c>
      <c r="F330" s="3" t="s">
        <v>96</v>
      </c>
      <c r="G330" s="4" t="s">
        <v>55</v>
      </c>
      <c r="H330" s="121" t="s">
        <v>158</v>
      </c>
      <c r="I330" s="3" t="s">
        <v>102</v>
      </c>
      <c r="J330" s="21">
        <f t="shared" si="317"/>
        <v>5329928</v>
      </c>
      <c r="K330" s="21">
        <f t="shared" si="317"/>
        <v>0</v>
      </c>
      <c r="L330" s="21">
        <f t="shared" si="317"/>
        <v>5329928</v>
      </c>
      <c r="M330" s="21">
        <f t="shared" si="317"/>
        <v>0</v>
      </c>
      <c r="N330" s="21">
        <f t="shared" si="317"/>
        <v>0</v>
      </c>
      <c r="O330" s="21">
        <f t="shared" si="317"/>
        <v>0</v>
      </c>
      <c r="P330" s="21">
        <f t="shared" si="317"/>
        <v>0</v>
      </c>
      <c r="Q330" s="21">
        <f t="shared" si="317"/>
        <v>0</v>
      </c>
      <c r="R330" s="21">
        <f t="shared" si="317"/>
        <v>5329928</v>
      </c>
      <c r="S330" s="21">
        <f t="shared" si="318"/>
        <v>0</v>
      </c>
      <c r="T330" s="21">
        <f t="shared" si="319"/>
        <v>5329928</v>
      </c>
      <c r="U330" s="21">
        <f t="shared" si="320"/>
        <v>0</v>
      </c>
      <c r="V330" s="21">
        <f t="shared" si="321"/>
        <v>5329928</v>
      </c>
      <c r="W330" s="21">
        <f t="shared" si="321"/>
        <v>4145619.36</v>
      </c>
      <c r="X330" s="158">
        <f t="shared" si="299"/>
        <v>77.780025546311322</v>
      </c>
    </row>
    <row r="331" spans="1:24" ht="30" x14ac:dyDescent="0.25">
      <c r="A331" s="73" t="s">
        <v>103</v>
      </c>
      <c r="B331" s="117"/>
      <c r="C331" s="117"/>
      <c r="D331" s="117"/>
      <c r="E331" s="4">
        <v>852</v>
      </c>
      <c r="F331" s="3" t="s">
        <v>96</v>
      </c>
      <c r="G331" s="3" t="s">
        <v>55</v>
      </c>
      <c r="H331" s="121" t="s">
        <v>158</v>
      </c>
      <c r="I331" s="3" t="s">
        <v>104</v>
      </c>
      <c r="J331" s="21">
        <f>5861000-531072</f>
        <v>5329928</v>
      </c>
      <c r="K331" s="21"/>
      <c r="L331" s="21">
        <f>J331</f>
        <v>5329928</v>
      </c>
      <c r="M331" s="21"/>
      <c r="N331" s="21"/>
      <c r="O331" s="21"/>
      <c r="P331" s="21">
        <f>N331</f>
        <v>0</v>
      </c>
      <c r="Q331" s="21"/>
      <c r="R331" s="21">
        <f>5861000-531072</f>
        <v>5329928</v>
      </c>
      <c r="S331" s="21">
        <f t="shared" si="318"/>
        <v>0</v>
      </c>
      <c r="T331" s="21">
        <f t="shared" si="319"/>
        <v>5329928</v>
      </c>
      <c r="U331" s="21">
        <f t="shared" si="320"/>
        <v>0</v>
      </c>
      <c r="V331" s="21">
        <f>5861000-531072</f>
        <v>5329928</v>
      </c>
      <c r="W331" s="21">
        <v>4145619.36</v>
      </c>
      <c r="X331" s="158">
        <f t="shared" si="299"/>
        <v>77.780025546311322</v>
      </c>
    </row>
    <row r="332" spans="1:24" ht="30" x14ac:dyDescent="0.25">
      <c r="A332" s="73" t="s">
        <v>149</v>
      </c>
      <c r="B332" s="117"/>
      <c r="C332" s="117"/>
      <c r="D332" s="117"/>
      <c r="E332" s="4">
        <v>852</v>
      </c>
      <c r="F332" s="3" t="s">
        <v>96</v>
      </c>
      <c r="G332" s="3" t="s">
        <v>55</v>
      </c>
      <c r="H332" s="121" t="s">
        <v>150</v>
      </c>
      <c r="I332" s="3"/>
      <c r="J332" s="21">
        <f>J333</f>
        <v>37800</v>
      </c>
      <c r="K332" s="21">
        <f t="shared" ref="J332:R333" si="322">K333</f>
        <v>0</v>
      </c>
      <c r="L332" s="21">
        <f t="shared" si="322"/>
        <v>37800</v>
      </c>
      <c r="M332" s="21">
        <f t="shared" si="322"/>
        <v>0</v>
      </c>
      <c r="N332" s="21">
        <f t="shared" si="322"/>
        <v>2797098</v>
      </c>
      <c r="O332" s="21">
        <f t="shared" si="322"/>
        <v>0</v>
      </c>
      <c r="P332" s="21">
        <f t="shared" si="322"/>
        <v>2797098</v>
      </c>
      <c r="Q332" s="21">
        <f t="shared" si="322"/>
        <v>0</v>
      </c>
      <c r="R332" s="21">
        <f>R333</f>
        <v>2834898</v>
      </c>
      <c r="S332" s="21">
        <f t="shared" si="318"/>
        <v>0</v>
      </c>
      <c r="T332" s="21">
        <f t="shared" si="319"/>
        <v>2834898</v>
      </c>
      <c r="U332" s="21">
        <f t="shared" si="320"/>
        <v>0</v>
      </c>
      <c r="V332" s="21">
        <f>V333</f>
        <v>2834898</v>
      </c>
      <c r="W332" s="21">
        <f>W333</f>
        <v>42190</v>
      </c>
      <c r="X332" s="158">
        <f t="shared" si="299"/>
        <v>1.488236966550472</v>
      </c>
    </row>
    <row r="333" spans="1:24" ht="75" x14ac:dyDescent="0.25">
      <c r="A333" s="73" t="s">
        <v>50</v>
      </c>
      <c r="B333" s="117"/>
      <c r="C333" s="117"/>
      <c r="D333" s="117"/>
      <c r="E333" s="4">
        <v>852</v>
      </c>
      <c r="F333" s="3" t="s">
        <v>96</v>
      </c>
      <c r="G333" s="3" t="s">
        <v>55</v>
      </c>
      <c r="H333" s="121" t="s">
        <v>150</v>
      </c>
      <c r="I333" s="3" t="s">
        <v>102</v>
      </c>
      <c r="J333" s="21">
        <f t="shared" si="322"/>
        <v>37800</v>
      </c>
      <c r="K333" s="21">
        <f t="shared" si="322"/>
        <v>0</v>
      </c>
      <c r="L333" s="21">
        <f t="shared" si="322"/>
        <v>37800</v>
      </c>
      <c r="M333" s="21">
        <f t="shared" si="322"/>
        <v>0</v>
      </c>
      <c r="N333" s="21">
        <f t="shared" si="322"/>
        <v>2797098</v>
      </c>
      <c r="O333" s="21">
        <f t="shared" si="322"/>
        <v>0</v>
      </c>
      <c r="P333" s="21">
        <f t="shared" si="322"/>
        <v>2797098</v>
      </c>
      <c r="Q333" s="21">
        <f t="shared" si="322"/>
        <v>0</v>
      </c>
      <c r="R333" s="21">
        <f t="shared" si="322"/>
        <v>2834898</v>
      </c>
      <c r="S333" s="21">
        <f t="shared" si="318"/>
        <v>0</v>
      </c>
      <c r="T333" s="21">
        <f t="shared" si="319"/>
        <v>2834898</v>
      </c>
      <c r="U333" s="21">
        <f t="shared" si="320"/>
        <v>0</v>
      </c>
      <c r="V333" s="21">
        <f t="shared" ref="V333:W333" si="323">V334</f>
        <v>2834898</v>
      </c>
      <c r="W333" s="21">
        <f t="shared" si="323"/>
        <v>42190</v>
      </c>
      <c r="X333" s="158">
        <f t="shared" si="299"/>
        <v>1.488236966550472</v>
      </c>
    </row>
    <row r="334" spans="1:24" ht="30" x14ac:dyDescent="0.25">
      <c r="A334" s="91" t="s">
        <v>103</v>
      </c>
      <c r="B334" s="78"/>
      <c r="C334" s="78"/>
      <c r="D334" s="78"/>
      <c r="E334" s="76">
        <v>852</v>
      </c>
      <c r="F334" s="75" t="s">
        <v>96</v>
      </c>
      <c r="G334" s="76" t="s">
        <v>55</v>
      </c>
      <c r="H334" s="128" t="s">
        <v>150</v>
      </c>
      <c r="I334" s="75" t="s">
        <v>104</v>
      </c>
      <c r="J334" s="21">
        <v>37800</v>
      </c>
      <c r="K334" s="21"/>
      <c r="L334" s="21">
        <f>J334</f>
        <v>37800</v>
      </c>
      <c r="M334" s="21"/>
      <c r="N334" s="21">
        <v>2797098</v>
      </c>
      <c r="O334" s="21"/>
      <c r="P334" s="21">
        <f>N334</f>
        <v>2797098</v>
      </c>
      <c r="Q334" s="21"/>
      <c r="R334" s="21">
        <v>2834898</v>
      </c>
      <c r="S334" s="21">
        <f t="shared" si="318"/>
        <v>0</v>
      </c>
      <c r="T334" s="21">
        <f t="shared" si="319"/>
        <v>2834898</v>
      </c>
      <c r="U334" s="21">
        <f t="shared" si="320"/>
        <v>0</v>
      </c>
      <c r="V334" s="21">
        <v>2834898</v>
      </c>
      <c r="W334" s="21">
        <v>42190</v>
      </c>
      <c r="X334" s="158">
        <f t="shared" si="299"/>
        <v>1.488236966550472</v>
      </c>
    </row>
    <row r="335" spans="1:24" ht="45" x14ac:dyDescent="0.25">
      <c r="A335" s="73" t="s">
        <v>151</v>
      </c>
      <c r="B335" s="117"/>
      <c r="C335" s="117"/>
      <c r="D335" s="117"/>
      <c r="E335" s="4">
        <v>852</v>
      </c>
      <c r="F335" s="4" t="s">
        <v>96</v>
      </c>
      <c r="G335" s="4" t="s">
        <v>55</v>
      </c>
      <c r="H335" s="121" t="s">
        <v>152</v>
      </c>
      <c r="I335" s="3"/>
      <c r="J335" s="21">
        <f>J336</f>
        <v>0</v>
      </c>
      <c r="K335" s="21">
        <f t="shared" ref="K335:U336" si="324">K336</f>
        <v>0</v>
      </c>
      <c r="L335" s="21">
        <f t="shared" si="324"/>
        <v>0</v>
      </c>
      <c r="M335" s="21">
        <f t="shared" si="324"/>
        <v>0</v>
      </c>
      <c r="N335" s="21">
        <f t="shared" si="324"/>
        <v>80585</v>
      </c>
      <c r="O335" s="21">
        <f t="shared" si="324"/>
        <v>0</v>
      </c>
      <c r="P335" s="21">
        <f t="shared" si="324"/>
        <v>80585</v>
      </c>
      <c r="Q335" s="21">
        <f t="shared" si="324"/>
        <v>0</v>
      </c>
      <c r="R335" s="21">
        <f>R336</f>
        <v>80585</v>
      </c>
      <c r="S335" s="21">
        <f t="shared" si="324"/>
        <v>0</v>
      </c>
      <c r="T335" s="21">
        <f t="shared" si="324"/>
        <v>80585</v>
      </c>
      <c r="U335" s="21">
        <f t="shared" si="324"/>
        <v>0</v>
      </c>
      <c r="V335" s="21">
        <f>V336</f>
        <v>80585</v>
      </c>
      <c r="W335" s="21">
        <f>W336</f>
        <v>80445</v>
      </c>
      <c r="X335" s="158">
        <f t="shared" si="299"/>
        <v>99.826270397716698</v>
      </c>
    </row>
    <row r="336" spans="1:24" ht="75" x14ac:dyDescent="0.25">
      <c r="A336" s="73" t="s">
        <v>50</v>
      </c>
      <c r="B336" s="117"/>
      <c r="C336" s="117"/>
      <c r="D336" s="117"/>
      <c r="E336" s="4">
        <v>852</v>
      </c>
      <c r="F336" s="3" t="s">
        <v>96</v>
      </c>
      <c r="G336" s="4" t="s">
        <v>55</v>
      </c>
      <c r="H336" s="121" t="s">
        <v>152</v>
      </c>
      <c r="I336" s="3" t="s">
        <v>102</v>
      </c>
      <c r="J336" s="21">
        <f>J337</f>
        <v>0</v>
      </c>
      <c r="K336" s="21">
        <f t="shared" si="324"/>
        <v>0</v>
      </c>
      <c r="L336" s="21">
        <f t="shared" si="324"/>
        <v>0</v>
      </c>
      <c r="M336" s="21">
        <f t="shared" si="324"/>
        <v>0</v>
      </c>
      <c r="N336" s="21">
        <f t="shared" si="324"/>
        <v>80585</v>
      </c>
      <c r="O336" s="21">
        <f t="shared" si="324"/>
        <v>0</v>
      </c>
      <c r="P336" s="21">
        <f t="shared" si="324"/>
        <v>80585</v>
      </c>
      <c r="Q336" s="21">
        <f t="shared" si="324"/>
        <v>0</v>
      </c>
      <c r="R336" s="21">
        <f>R337</f>
        <v>80585</v>
      </c>
      <c r="S336" s="21">
        <f t="shared" si="324"/>
        <v>0</v>
      </c>
      <c r="T336" s="21">
        <f t="shared" si="324"/>
        <v>80585</v>
      </c>
      <c r="U336" s="21">
        <f t="shared" si="324"/>
        <v>0</v>
      </c>
      <c r="V336" s="21">
        <f>V337</f>
        <v>80585</v>
      </c>
      <c r="W336" s="21">
        <f>W337</f>
        <v>80445</v>
      </c>
      <c r="X336" s="158">
        <f t="shared" si="299"/>
        <v>99.826270397716698</v>
      </c>
    </row>
    <row r="337" spans="1:24" ht="30" x14ac:dyDescent="0.25">
      <c r="A337" s="73" t="s">
        <v>103</v>
      </c>
      <c r="B337" s="117"/>
      <c r="C337" s="117"/>
      <c r="D337" s="117"/>
      <c r="E337" s="4">
        <v>852</v>
      </c>
      <c r="F337" s="3" t="s">
        <v>96</v>
      </c>
      <c r="G337" s="4" t="s">
        <v>55</v>
      </c>
      <c r="H337" s="121" t="s">
        <v>152</v>
      </c>
      <c r="I337" s="3" t="s">
        <v>104</v>
      </c>
      <c r="J337" s="21"/>
      <c r="K337" s="21"/>
      <c r="L337" s="21"/>
      <c r="M337" s="21"/>
      <c r="N337" s="21">
        <v>80585</v>
      </c>
      <c r="O337" s="21"/>
      <c r="P337" s="21">
        <f>N337</f>
        <v>80585</v>
      </c>
      <c r="Q337" s="21"/>
      <c r="R337" s="21">
        <v>80585</v>
      </c>
      <c r="S337" s="21">
        <f t="shared" ref="S337:U340" si="325">K337+O337</f>
        <v>0</v>
      </c>
      <c r="T337" s="21">
        <f t="shared" si="325"/>
        <v>80585</v>
      </c>
      <c r="U337" s="21">
        <f t="shared" si="325"/>
        <v>0</v>
      </c>
      <c r="V337" s="21">
        <v>80585</v>
      </c>
      <c r="W337" s="21">
        <v>80445</v>
      </c>
      <c r="X337" s="158">
        <f t="shared" si="299"/>
        <v>99.826270397716698</v>
      </c>
    </row>
    <row r="338" spans="1:24" ht="90" x14ac:dyDescent="0.25">
      <c r="A338" s="117" t="s">
        <v>642</v>
      </c>
      <c r="B338" s="117"/>
      <c r="C338" s="117"/>
      <c r="D338" s="117"/>
      <c r="E338" s="4">
        <v>852</v>
      </c>
      <c r="F338" s="3" t="s">
        <v>96</v>
      </c>
      <c r="G338" s="3" t="s">
        <v>55</v>
      </c>
      <c r="H338" s="128" t="s">
        <v>673</v>
      </c>
      <c r="I338" s="3"/>
      <c r="J338" s="21">
        <f t="shared" ref="J338:R339" si="326">J339</f>
        <v>531072</v>
      </c>
      <c r="K338" s="21">
        <f t="shared" si="326"/>
        <v>0</v>
      </c>
      <c r="L338" s="21">
        <f t="shared" si="326"/>
        <v>531072</v>
      </c>
      <c r="M338" s="21">
        <f t="shared" si="326"/>
        <v>0</v>
      </c>
      <c r="N338" s="21">
        <f t="shared" si="326"/>
        <v>0</v>
      </c>
      <c r="O338" s="21">
        <f t="shared" si="326"/>
        <v>0</v>
      </c>
      <c r="P338" s="21">
        <f t="shared" si="326"/>
        <v>0</v>
      </c>
      <c r="Q338" s="21">
        <f t="shared" si="326"/>
        <v>0</v>
      </c>
      <c r="R338" s="21">
        <f t="shared" si="326"/>
        <v>531072</v>
      </c>
      <c r="S338" s="21">
        <f t="shared" si="325"/>
        <v>0</v>
      </c>
      <c r="T338" s="21">
        <f t="shared" si="325"/>
        <v>531072</v>
      </c>
      <c r="U338" s="21">
        <f t="shared" si="325"/>
        <v>0</v>
      </c>
      <c r="V338" s="21">
        <f t="shared" ref="V338:W339" si="327">V339</f>
        <v>531072</v>
      </c>
      <c r="W338" s="21">
        <f t="shared" si="327"/>
        <v>0</v>
      </c>
      <c r="X338" s="158">
        <f t="shared" si="299"/>
        <v>0</v>
      </c>
    </row>
    <row r="339" spans="1:24" ht="75" x14ac:dyDescent="0.25">
      <c r="A339" s="73" t="s">
        <v>50</v>
      </c>
      <c r="B339" s="117"/>
      <c r="C339" s="117"/>
      <c r="D339" s="117"/>
      <c r="E339" s="4">
        <v>852</v>
      </c>
      <c r="F339" s="3" t="s">
        <v>96</v>
      </c>
      <c r="G339" s="3" t="s">
        <v>55</v>
      </c>
      <c r="H339" s="128" t="s">
        <v>673</v>
      </c>
      <c r="I339" s="3" t="s">
        <v>102</v>
      </c>
      <c r="J339" s="21">
        <f t="shared" si="326"/>
        <v>531072</v>
      </c>
      <c r="K339" s="21">
        <f t="shared" si="326"/>
        <v>0</v>
      </c>
      <c r="L339" s="21">
        <f t="shared" si="326"/>
        <v>531072</v>
      </c>
      <c r="M339" s="21">
        <f t="shared" si="326"/>
        <v>0</v>
      </c>
      <c r="N339" s="21">
        <f t="shared" si="326"/>
        <v>0</v>
      </c>
      <c r="O339" s="21">
        <f t="shared" si="326"/>
        <v>0</v>
      </c>
      <c r="P339" s="21">
        <f t="shared" si="326"/>
        <v>0</v>
      </c>
      <c r="Q339" s="21">
        <f t="shared" si="326"/>
        <v>0</v>
      </c>
      <c r="R339" s="21">
        <f t="shared" si="326"/>
        <v>531072</v>
      </c>
      <c r="S339" s="21">
        <f t="shared" si="325"/>
        <v>0</v>
      </c>
      <c r="T339" s="21">
        <f t="shared" si="325"/>
        <v>531072</v>
      </c>
      <c r="U339" s="21">
        <f t="shared" si="325"/>
        <v>0</v>
      </c>
      <c r="V339" s="21">
        <f t="shared" si="327"/>
        <v>531072</v>
      </c>
      <c r="W339" s="21">
        <f t="shared" si="327"/>
        <v>0</v>
      </c>
      <c r="X339" s="158">
        <f t="shared" si="299"/>
        <v>0</v>
      </c>
    </row>
    <row r="340" spans="1:24" ht="30" x14ac:dyDescent="0.25">
      <c r="A340" s="91" t="s">
        <v>103</v>
      </c>
      <c r="B340" s="117"/>
      <c r="C340" s="117"/>
      <c r="D340" s="117"/>
      <c r="E340" s="76">
        <v>852</v>
      </c>
      <c r="F340" s="75" t="s">
        <v>96</v>
      </c>
      <c r="G340" s="76" t="s">
        <v>55</v>
      </c>
      <c r="H340" s="128" t="s">
        <v>673</v>
      </c>
      <c r="I340" s="3" t="s">
        <v>104</v>
      </c>
      <c r="J340" s="21">
        <v>531072</v>
      </c>
      <c r="K340" s="21"/>
      <c r="L340" s="21">
        <f>J340</f>
        <v>531072</v>
      </c>
      <c r="M340" s="21"/>
      <c r="N340" s="21"/>
      <c r="O340" s="21"/>
      <c r="P340" s="21">
        <f>N340</f>
        <v>0</v>
      </c>
      <c r="Q340" s="21"/>
      <c r="R340" s="21">
        <v>531072</v>
      </c>
      <c r="S340" s="21">
        <f t="shared" si="325"/>
        <v>0</v>
      </c>
      <c r="T340" s="21">
        <f t="shared" si="325"/>
        <v>531072</v>
      </c>
      <c r="U340" s="21">
        <f t="shared" si="325"/>
        <v>0</v>
      </c>
      <c r="V340" s="21">
        <v>531072</v>
      </c>
      <c r="W340" s="21"/>
      <c r="X340" s="158">
        <f t="shared" si="299"/>
        <v>0</v>
      </c>
    </row>
    <row r="341" spans="1:24" ht="105" x14ac:dyDescent="0.25">
      <c r="A341" s="151" t="s">
        <v>705</v>
      </c>
      <c r="B341" s="151"/>
      <c r="C341" s="151"/>
      <c r="D341" s="151"/>
      <c r="E341" s="4">
        <v>852</v>
      </c>
      <c r="F341" s="4" t="s">
        <v>96</v>
      </c>
      <c r="G341" s="4" t="s">
        <v>55</v>
      </c>
      <c r="H341" s="4" t="s">
        <v>706</v>
      </c>
      <c r="I341" s="3"/>
      <c r="J341" s="21">
        <f>J342</f>
        <v>0</v>
      </c>
      <c r="K341" s="21">
        <f t="shared" ref="K341:U342" si="328">K342</f>
        <v>0</v>
      </c>
      <c r="L341" s="21">
        <f t="shared" si="328"/>
        <v>0</v>
      </c>
      <c r="M341" s="21">
        <f t="shared" si="328"/>
        <v>0</v>
      </c>
      <c r="N341" s="21">
        <f t="shared" si="328"/>
        <v>0</v>
      </c>
      <c r="O341" s="21">
        <f t="shared" si="328"/>
        <v>0</v>
      </c>
      <c r="P341" s="21">
        <f t="shared" si="328"/>
        <v>0</v>
      </c>
      <c r="Q341" s="21">
        <f t="shared" si="328"/>
        <v>0</v>
      </c>
      <c r="R341" s="21">
        <f>R342</f>
        <v>10660</v>
      </c>
      <c r="S341" s="21">
        <f t="shared" si="328"/>
        <v>0</v>
      </c>
      <c r="T341" s="21">
        <f t="shared" si="328"/>
        <v>0</v>
      </c>
      <c r="U341" s="21">
        <f t="shared" si="328"/>
        <v>0</v>
      </c>
      <c r="V341" s="21">
        <f>V342</f>
        <v>207308</v>
      </c>
      <c r="W341" s="21">
        <f>W342</f>
        <v>206998</v>
      </c>
      <c r="X341" s="158">
        <f t="shared" si="299"/>
        <v>99.850464043838144</v>
      </c>
    </row>
    <row r="342" spans="1:24" ht="75" x14ac:dyDescent="0.25">
      <c r="A342" s="151" t="s">
        <v>50</v>
      </c>
      <c r="B342" s="151"/>
      <c r="C342" s="151"/>
      <c r="D342" s="151"/>
      <c r="E342" s="4">
        <v>852</v>
      </c>
      <c r="F342" s="3" t="s">
        <v>96</v>
      </c>
      <c r="G342" s="4" t="s">
        <v>55</v>
      </c>
      <c r="H342" s="4" t="s">
        <v>706</v>
      </c>
      <c r="I342" s="3" t="s">
        <v>102</v>
      </c>
      <c r="J342" s="21">
        <f>J343</f>
        <v>0</v>
      </c>
      <c r="K342" s="21">
        <f t="shared" si="328"/>
        <v>0</v>
      </c>
      <c r="L342" s="21">
        <f t="shared" si="328"/>
        <v>0</v>
      </c>
      <c r="M342" s="21">
        <f t="shared" si="328"/>
        <v>0</v>
      </c>
      <c r="N342" s="21">
        <f t="shared" si="328"/>
        <v>0</v>
      </c>
      <c r="O342" s="21">
        <f t="shared" si="328"/>
        <v>0</v>
      </c>
      <c r="P342" s="21">
        <f t="shared" si="328"/>
        <v>0</v>
      </c>
      <c r="Q342" s="21">
        <f t="shared" si="328"/>
        <v>0</v>
      </c>
      <c r="R342" s="21">
        <f>R343</f>
        <v>10660</v>
      </c>
      <c r="S342" s="21">
        <f t="shared" si="328"/>
        <v>0</v>
      </c>
      <c r="T342" s="21">
        <f t="shared" si="328"/>
        <v>0</v>
      </c>
      <c r="U342" s="21">
        <f t="shared" si="328"/>
        <v>0</v>
      </c>
      <c r="V342" s="21">
        <f>V343</f>
        <v>207308</v>
      </c>
      <c r="W342" s="21">
        <f>W343</f>
        <v>206998</v>
      </c>
      <c r="X342" s="158">
        <f t="shared" si="299"/>
        <v>99.850464043838144</v>
      </c>
    </row>
    <row r="343" spans="1:24" ht="30" x14ac:dyDescent="0.25">
      <c r="A343" s="151" t="s">
        <v>103</v>
      </c>
      <c r="B343" s="151"/>
      <c r="C343" s="151"/>
      <c r="D343" s="151"/>
      <c r="E343" s="4">
        <v>852</v>
      </c>
      <c r="F343" s="3" t="s">
        <v>96</v>
      </c>
      <c r="G343" s="4" t="s">
        <v>55</v>
      </c>
      <c r="H343" s="4" t="s">
        <v>706</v>
      </c>
      <c r="I343" s="3" t="s">
        <v>104</v>
      </c>
      <c r="J343" s="21"/>
      <c r="K343" s="21"/>
      <c r="L343" s="21"/>
      <c r="M343" s="21"/>
      <c r="N343" s="21"/>
      <c r="O343" s="21"/>
      <c r="P343" s="21"/>
      <c r="Q343" s="21"/>
      <c r="R343" s="21">
        <v>10660</v>
      </c>
      <c r="S343" s="21"/>
      <c r="T343" s="21"/>
      <c r="U343" s="21"/>
      <c r="V343" s="21">
        <f>196648+10660</f>
        <v>207308</v>
      </c>
      <c r="W343" s="21">
        <f>196648+10350</f>
        <v>206998</v>
      </c>
      <c r="X343" s="158">
        <f t="shared" si="299"/>
        <v>99.850464043838144</v>
      </c>
    </row>
    <row r="344" spans="1:24" ht="240" x14ac:dyDescent="0.25">
      <c r="A344" s="130" t="s">
        <v>608</v>
      </c>
      <c r="B344" s="153"/>
      <c r="C344" s="153"/>
      <c r="D344" s="153"/>
      <c r="E344" s="132">
        <v>852</v>
      </c>
      <c r="F344" s="134" t="s">
        <v>96</v>
      </c>
      <c r="G344" s="134" t="s">
        <v>55</v>
      </c>
      <c r="H344" s="133" t="s">
        <v>609</v>
      </c>
      <c r="I344" s="134"/>
      <c r="J344" s="21">
        <f t="shared" ref="J344:R345" si="329">J345</f>
        <v>63600</v>
      </c>
      <c r="K344" s="21">
        <f t="shared" si="329"/>
        <v>63600</v>
      </c>
      <c r="L344" s="21">
        <f t="shared" si="329"/>
        <v>0</v>
      </c>
      <c r="M344" s="21">
        <f t="shared" si="329"/>
        <v>0</v>
      </c>
      <c r="N344" s="21">
        <f t="shared" si="329"/>
        <v>0</v>
      </c>
      <c r="O344" s="21">
        <f t="shared" si="329"/>
        <v>0</v>
      </c>
      <c r="P344" s="21">
        <f t="shared" si="329"/>
        <v>0</v>
      </c>
      <c r="Q344" s="21">
        <f t="shared" si="329"/>
        <v>0</v>
      </c>
      <c r="R344" s="21">
        <f t="shared" si="329"/>
        <v>63600</v>
      </c>
      <c r="S344" s="21">
        <f t="shared" ref="S344:S366" si="330">K344+O344</f>
        <v>63600</v>
      </c>
      <c r="T344" s="21">
        <f t="shared" ref="T344:T366" si="331">L344+P344</f>
        <v>0</v>
      </c>
      <c r="U344" s="21">
        <f t="shared" ref="U344:U366" si="332">M344+Q344</f>
        <v>0</v>
      </c>
      <c r="V344" s="21">
        <f t="shared" ref="V344:W345" si="333">V345</f>
        <v>63600</v>
      </c>
      <c r="W344" s="21">
        <f t="shared" si="333"/>
        <v>47700</v>
      </c>
      <c r="X344" s="158">
        <f t="shared" si="299"/>
        <v>75</v>
      </c>
    </row>
    <row r="345" spans="1:24" ht="75" x14ac:dyDescent="0.25">
      <c r="A345" s="73" t="s">
        <v>50</v>
      </c>
      <c r="B345" s="51"/>
      <c r="C345" s="51"/>
      <c r="D345" s="51"/>
      <c r="E345" s="4">
        <v>852</v>
      </c>
      <c r="F345" s="3" t="s">
        <v>96</v>
      </c>
      <c r="G345" s="3" t="s">
        <v>55</v>
      </c>
      <c r="H345" s="121" t="s">
        <v>609</v>
      </c>
      <c r="I345" s="3" t="s">
        <v>102</v>
      </c>
      <c r="J345" s="21">
        <f t="shared" si="329"/>
        <v>63600</v>
      </c>
      <c r="K345" s="21">
        <f t="shared" si="329"/>
        <v>63600</v>
      </c>
      <c r="L345" s="21">
        <f t="shared" si="329"/>
        <v>0</v>
      </c>
      <c r="M345" s="21">
        <f t="shared" si="329"/>
        <v>0</v>
      </c>
      <c r="N345" s="21">
        <f t="shared" si="329"/>
        <v>0</v>
      </c>
      <c r="O345" s="21">
        <f t="shared" si="329"/>
        <v>0</v>
      </c>
      <c r="P345" s="21">
        <f t="shared" si="329"/>
        <v>0</v>
      </c>
      <c r="Q345" s="21">
        <f t="shared" si="329"/>
        <v>0</v>
      </c>
      <c r="R345" s="21">
        <f t="shared" si="329"/>
        <v>63600</v>
      </c>
      <c r="S345" s="21">
        <f t="shared" si="330"/>
        <v>63600</v>
      </c>
      <c r="T345" s="21">
        <f t="shared" si="331"/>
        <v>0</v>
      </c>
      <c r="U345" s="21">
        <f t="shared" si="332"/>
        <v>0</v>
      </c>
      <c r="V345" s="21">
        <f t="shared" si="333"/>
        <v>63600</v>
      </c>
      <c r="W345" s="21">
        <f t="shared" si="333"/>
        <v>47700</v>
      </c>
      <c r="X345" s="158">
        <f t="shared" si="299"/>
        <v>75</v>
      </c>
    </row>
    <row r="346" spans="1:24" ht="30" x14ac:dyDescent="0.25">
      <c r="A346" s="73" t="s">
        <v>103</v>
      </c>
      <c r="B346" s="51"/>
      <c r="C346" s="51"/>
      <c r="D346" s="51"/>
      <c r="E346" s="4">
        <v>852</v>
      </c>
      <c r="F346" s="3" t="s">
        <v>96</v>
      </c>
      <c r="G346" s="3" t="s">
        <v>55</v>
      </c>
      <c r="H346" s="121" t="s">
        <v>609</v>
      </c>
      <c r="I346" s="3" t="s">
        <v>104</v>
      </c>
      <c r="J346" s="21">
        <v>63600</v>
      </c>
      <c r="K346" s="21">
        <f>J346</f>
        <v>63600</v>
      </c>
      <c r="L346" s="21"/>
      <c r="M346" s="21"/>
      <c r="N346" s="21"/>
      <c r="O346" s="21">
        <f>N346</f>
        <v>0</v>
      </c>
      <c r="P346" s="21"/>
      <c r="Q346" s="21"/>
      <c r="R346" s="21">
        <v>63600</v>
      </c>
      <c r="S346" s="21">
        <f t="shared" si="330"/>
        <v>63600</v>
      </c>
      <c r="T346" s="21">
        <f t="shared" si="331"/>
        <v>0</v>
      </c>
      <c r="U346" s="21">
        <f t="shared" si="332"/>
        <v>0</v>
      </c>
      <c r="V346" s="21">
        <v>63600</v>
      </c>
      <c r="W346" s="21">
        <v>47700</v>
      </c>
      <c r="X346" s="158">
        <f t="shared" si="299"/>
        <v>75</v>
      </c>
    </row>
    <row r="347" spans="1:24" x14ac:dyDescent="0.25">
      <c r="A347" s="88" t="s">
        <v>159</v>
      </c>
      <c r="B347" s="51"/>
      <c r="C347" s="51"/>
      <c r="D347" s="51"/>
      <c r="E347" s="4">
        <v>852</v>
      </c>
      <c r="F347" s="19" t="s">
        <v>96</v>
      </c>
      <c r="G347" s="19" t="s">
        <v>96</v>
      </c>
      <c r="H347" s="121" t="s">
        <v>58</v>
      </c>
      <c r="I347" s="19"/>
      <c r="J347" s="22">
        <f t="shared" ref="J347:R347" si="334">J348</f>
        <v>123400</v>
      </c>
      <c r="K347" s="22">
        <f t="shared" si="334"/>
        <v>0</v>
      </c>
      <c r="L347" s="22">
        <f t="shared" si="334"/>
        <v>123400</v>
      </c>
      <c r="M347" s="22">
        <f t="shared" si="334"/>
        <v>0</v>
      </c>
      <c r="N347" s="22">
        <f t="shared" si="334"/>
        <v>0</v>
      </c>
      <c r="O347" s="22">
        <f t="shared" si="334"/>
        <v>0</v>
      </c>
      <c r="P347" s="22">
        <f t="shared" si="334"/>
        <v>0</v>
      </c>
      <c r="Q347" s="22">
        <f t="shared" si="334"/>
        <v>0</v>
      </c>
      <c r="R347" s="22">
        <f t="shared" si="334"/>
        <v>123400</v>
      </c>
      <c r="S347" s="21">
        <f t="shared" si="330"/>
        <v>0</v>
      </c>
      <c r="T347" s="21">
        <f t="shared" si="331"/>
        <v>123400</v>
      </c>
      <c r="U347" s="21">
        <f t="shared" si="332"/>
        <v>0</v>
      </c>
      <c r="V347" s="22">
        <f t="shared" ref="V347:W347" si="335">V348</f>
        <v>123400</v>
      </c>
      <c r="W347" s="22">
        <f t="shared" si="335"/>
        <v>0</v>
      </c>
      <c r="X347" s="158">
        <f t="shared" si="299"/>
        <v>0</v>
      </c>
    </row>
    <row r="348" spans="1:24" ht="45" x14ac:dyDescent="0.25">
      <c r="A348" s="73" t="s">
        <v>160</v>
      </c>
      <c r="B348" s="117"/>
      <c r="C348" s="117"/>
      <c r="D348" s="117"/>
      <c r="E348" s="4">
        <v>852</v>
      </c>
      <c r="F348" s="3" t="s">
        <v>96</v>
      </c>
      <c r="G348" s="3" t="s">
        <v>96</v>
      </c>
      <c r="H348" s="121" t="s">
        <v>161</v>
      </c>
      <c r="I348" s="3"/>
      <c r="J348" s="21">
        <f t="shared" ref="J348:M348" si="336">J349+J351</f>
        <v>123400</v>
      </c>
      <c r="K348" s="21">
        <f t="shared" si="336"/>
        <v>0</v>
      </c>
      <c r="L348" s="21">
        <f t="shared" si="336"/>
        <v>123400</v>
      </c>
      <c r="M348" s="21">
        <f t="shared" si="336"/>
        <v>0</v>
      </c>
      <c r="N348" s="21">
        <f t="shared" ref="N348:R348" si="337">N349+N351</f>
        <v>0</v>
      </c>
      <c r="O348" s="21">
        <f t="shared" si="337"/>
        <v>0</v>
      </c>
      <c r="P348" s="21">
        <f t="shared" si="337"/>
        <v>0</v>
      </c>
      <c r="Q348" s="21">
        <f t="shared" si="337"/>
        <v>0</v>
      </c>
      <c r="R348" s="21">
        <f t="shared" si="337"/>
        <v>123400</v>
      </c>
      <c r="S348" s="21">
        <f t="shared" si="330"/>
        <v>0</v>
      </c>
      <c r="T348" s="21">
        <f t="shared" si="331"/>
        <v>123400</v>
      </c>
      <c r="U348" s="21">
        <f t="shared" si="332"/>
        <v>0</v>
      </c>
      <c r="V348" s="21">
        <f t="shared" ref="V348:W348" si="338">V349+V351</f>
        <v>123400</v>
      </c>
      <c r="W348" s="21">
        <f t="shared" si="338"/>
        <v>0</v>
      </c>
      <c r="X348" s="158">
        <f t="shared" si="299"/>
        <v>0</v>
      </c>
    </row>
    <row r="349" spans="1:24" ht="135" x14ac:dyDescent="0.25">
      <c r="A349" s="73" t="s">
        <v>16</v>
      </c>
      <c r="B349" s="117"/>
      <c r="C349" s="117"/>
      <c r="D349" s="117"/>
      <c r="E349" s="4">
        <v>852</v>
      </c>
      <c r="F349" s="3" t="s">
        <v>96</v>
      </c>
      <c r="G349" s="3" t="s">
        <v>96</v>
      </c>
      <c r="H349" s="121" t="s">
        <v>161</v>
      </c>
      <c r="I349" s="3" t="s">
        <v>18</v>
      </c>
      <c r="J349" s="21">
        <f t="shared" ref="J349:R349" si="339">J350</f>
        <v>16900</v>
      </c>
      <c r="K349" s="21">
        <f t="shared" si="339"/>
        <v>0</v>
      </c>
      <c r="L349" s="21">
        <f t="shared" si="339"/>
        <v>16900</v>
      </c>
      <c r="M349" s="21">
        <f t="shared" si="339"/>
        <v>0</v>
      </c>
      <c r="N349" s="21">
        <f t="shared" si="339"/>
        <v>0</v>
      </c>
      <c r="O349" s="21">
        <f t="shared" si="339"/>
        <v>0</v>
      </c>
      <c r="P349" s="21">
        <f t="shared" si="339"/>
        <v>0</v>
      </c>
      <c r="Q349" s="21">
        <f t="shared" si="339"/>
        <v>0</v>
      </c>
      <c r="R349" s="21">
        <f t="shared" si="339"/>
        <v>16900</v>
      </c>
      <c r="S349" s="21">
        <f t="shared" si="330"/>
        <v>0</v>
      </c>
      <c r="T349" s="21">
        <f t="shared" si="331"/>
        <v>16900</v>
      </c>
      <c r="U349" s="21">
        <f t="shared" si="332"/>
        <v>0</v>
      </c>
      <c r="V349" s="21">
        <f t="shared" ref="V349:W349" si="340">V350</f>
        <v>16900</v>
      </c>
      <c r="W349" s="21">
        <f t="shared" si="340"/>
        <v>0</v>
      </c>
      <c r="X349" s="158">
        <f t="shared" si="299"/>
        <v>0</v>
      </c>
    </row>
    <row r="350" spans="1:24" ht="45" x14ac:dyDescent="0.25">
      <c r="A350" s="73" t="s">
        <v>7</v>
      </c>
      <c r="B350" s="117"/>
      <c r="C350" s="117"/>
      <c r="D350" s="117"/>
      <c r="E350" s="4">
        <v>852</v>
      </c>
      <c r="F350" s="3" t="s">
        <v>96</v>
      </c>
      <c r="G350" s="3" t="s">
        <v>96</v>
      </c>
      <c r="H350" s="121" t="s">
        <v>161</v>
      </c>
      <c r="I350" s="3" t="s">
        <v>63</v>
      </c>
      <c r="J350" s="21">
        <v>16900</v>
      </c>
      <c r="K350" s="21"/>
      <c r="L350" s="21">
        <f>J350</f>
        <v>16900</v>
      </c>
      <c r="M350" s="21"/>
      <c r="N350" s="21"/>
      <c r="O350" s="21"/>
      <c r="P350" s="21">
        <f>N350</f>
        <v>0</v>
      </c>
      <c r="Q350" s="21"/>
      <c r="R350" s="21">
        <v>16900</v>
      </c>
      <c r="S350" s="21">
        <f t="shared" si="330"/>
        <v>0</v>
      </c>
      <c r="T350" s="21">
        <f t="shared" si="331"/>
        <v>16900</v>
      </c>
      <c r="U350" s="21">
        <f t="shared" si="332"/>
        <v>0</v>
      </c>
      <c r="V350" s="21">
        <v>16900</v>
      </c>
      <c r="W350" s="21">
        <v>0</v>
      </c>
      <c r="X350" s="158">
        <f t="shared" si="299"/>
        <v>0</v>
      </c>
    </row>
    <row r="351" spans="1:24" ht="60" x14ac:dyDescent="0.25">
      <c r="A351" s="73" t="s">
        <v>22</v>
      </c>
      <c r="B351" s="116"/>
      <c r="C351" s="116"/>
      <c r="D351" s="116"/>
      <c r="E351" s="4">
        <v>852</v>
      </c>
      <c r="F351" s="3" t="s">
        <v>96</v>
      </c>
      <c r="G351" s="3" t="s">
        <v>96</v>
      </c>
      <c r="H351" s="121" t="s">
        <v>161</v>
      </c>
      <c r="I351" s="3" t="s">
        <v>23</v>
      </c>
      <c r="J351" s="21">
        <f t="shared" ref="J351:R351" si="341">J352</f>
        <v>106500</v>
      </c>
      <c r="K351" s="21">
        <f t="shared" si="341"/>
        <v>0</v>
      </c>
      <c r="L351" s="21">
        <f t="shared" si="341"/>
        <v>106500</v>
      </c>
      <c r="M351" s="21">
        <f t="shared" si="341"/>
        <v>0</v>
      </c>
      <c r="N351" s="21">
        <f t="shared" si="341"/>
        <v>0</v>
      </c>
      <c r="O351" s="21">
        <f t="shared" si="341"/>
        <v>0</v>
      </c>
      <c r="P351" s="21">
        <f t="shared" si="341"/>
        <v>0</v>
      </c>
      <c r="Q351" s="21">
        <f t="shared" si="341"/>
        <v>0</v>
      </c>
      <c r="R351" s="21">
        <f t="shared" si="341"/>
        <v>106500</v>
      </c>
      <c r="S351" s="21">
        <f t="shared" si="330"/>
        <v>0</v>
      </c>
      <c r="T351" s="21">
        <f t="shared" si="331"/>
        <v>106500</v>
      </c>
      <c r="U351" s="21">
        <f t="shared" si="332"/>
        <v>0</v>
      </c>
      <c r="V351" s="21">
        <f t="shared" ref="V351:W351" si="342">V352</f>
        <v>106500</v>
      </c>
      <c r="W351" s="21">
        <f t="shared" si="342"/>
        <v>0</v>
      </c>
      <c r="X351" s="158">
        <f t="shared" si="299"/>
        <v>0</v>
      </c>
    </row>
    <row r="352" spans="1:24" s="23" customFormat="1" ht="60" x14ac:dyDescent="0.25">
      <c r="A352" s="73" t="s">
        <v>9</v>
      </c>
      <c r="B352" s="117"/>
      <c r="C352" s="117"/>
      <c r="D352" s="117"/>
      <c r="E352" s="4">
        <v>852</v>
      </c>
      <c r="F352" s="3" t="s">
        <v>96</v>
      </c>
      <c r="G352" s="3" t="s">
        <v>96</v>
      </c>
      <c r="H352" s="121" t="s">
        <v>161</v>
      </c>
      <c r="I352" s="3" t="s">
        <v>24</v>
      </c>
      <c r="J352" s="21">
        <v>106500</v>
      </c>
      <c r="K352" s="21"/>
      <c r="L352" s="21">
        <f>J352</f>
        <v>106500</v>
      </c>
      <c r="M352" s="21"/>
      <c r="N352" s="21"/>
      <c r="O352" s="21"/>
      <c r="P352" s="21">
        <f>N352</f>
        <v>0</v>
      </c>
      <c r="Q352" s="21"/>
      <c r="R352" s="21">
        <v>106500</v>
      </c>
      <c r="S352" s="21">
        <f t="shared" si="330"/>
        <v>0</v>
      </c>
      <c r="T352" s="21">
        <f t="shared" si="331"/>
        <v>106500</v>
      </c>
      <c r="U352" s="21">
        <f t="shared" si="332"/>
        <v>0</v>
      </c>
      <c r="V352" s="21">
        <v>106500</v>
      </c>
      <c r="W352" s="21">
        <v>0</v>
      </c>
      <c r="X352" s="158">
        <f t="shared" si="299"/>
        <v>0</v>
      </c>
    </row>
    <row r="353" spans="1:24" s="23" customFormat="1" ht="28.5" x14ac:dyDescent="0.25">
      <c r="A353" s="88" t="s">
        <v>162</v>
      </c>
      <c r="B353" s="51"/>
      <c r="C353" s="51"/>
      <c r="D353" s="51"/>
      <c r="E353" s="4">
        <v>852</v>
      </c>
      <c r="F353" s="19" t="s">
        <v>96</v>
      </c>
      <c r="G353" s="19" t="s">
        <v>60</v>
      </c>
      <c r="H353" s="121" t="s">
        <v>58</v>
      </c>
      <c r="I353" s="19"/>
      <c r="J353" s="22">
        <f t="shared" ref="J353:M353" si="343">J354+J357+J364</f>
        <v>17183498</v>
      </c>
      <c r="K353" s="22">
        <f t="shared" si="343"/>
        <v>1402800</v>
      </c>
      <c r="L353" s="22">
        <f t="shared" si="343"/>
        <v>15780698</v>
      </c>
      <c r="M353" s="22">
        <f t="shared" si="343"/>
        <v>0</v>
      </c>
      <c r="N353" s="22">
        <f t="shared" ref="N353:R353" si="344">N354+N357+N364</f>
        <v>8236</v>
      </c>
      <c r="O353" s="22">
        <f t="shared" si="344"/>
        <v>0</v>
      </c>
      <c r="P353" s="22">
        <f t="shared" si="344"/>
        <v>8236</v>
      </c>
      <c r="Q353" s="22">
        <f t="shared" si="344"/>
        <v>0</v>
      </c>
      <c r="R353" s="22">
        <f t="shared" si="344"/>
        <v>17191734</v>
      </c>
      <c r="S353" s="21">
        <f t="shared" si="330"/>
        <v>1402800</v>
      </c>
      <c r="T353" s="21">
        <f t="shared" si="331"/>
        <v>15788934</v>
      </c>
      <c r="U353" s="21">
        <f t="shared" si="332"/>
        <v>0</v>
      </c>
      <c r="V353" s="22">
        <f t="shared" ref="V353:W353" si="345">V354+V357+V364</f>
        <v>17191734</v>
      </c>
      <c r="W353" s="22">
        <f t="shared" si="345"/>
        <v>11881708.040000001</v>
      </c>
      <c r="X353" s="158">
        <f t="shared" si="299"/>
        <v>69.112912286800167</v>
      </c>
    </row>
    <row r="354" spans="1:24" s="23" customFormat="1" ht="60" x14ac:dyDescent="0.25">
      <c r="A354" s="73" t="s">
        <v>20</v>
      </c>
      <c r="B354" s="113"/>
      <c r="C354" s="113"/>
      <c r="D354" s="113"/>
      <c r="E354" s="4">
        <v>852</v>
      </c>
      <c r="F354" s="3" t="s">
        <v>96</v>
      </c>
      <c r="G354" s="3" t="s">
        <v>60</v>
      </c>
      <c r="H354" s="121" t="s">
        <v>163</v>
      </c>
      <c r="I354" s="3"/>
      <c r="J354" s="21">
        <f t="shared" ref="J354:R355" si="346">J355</f>
        <v>1214000</v>
      </c>
      <c r="K354" s="21">
        <f t="shared" si="346"/>
        <v>0</v>
      </c>
      <c r="L354" s="21">
        <f t="shared" si="346"/>
        <v>1214000</v>
      </c>
      <c r="M354" s="21">
        <f t="shared" si="346"/>
        <v>0</v>
      </c>
      <c r="N354" s="21">
        <f t="shared" si="346"/>
        <v>0</v>
      </c>
      <c r="O354" s="21">
        <f t="shared" si="346"/>
        <v>0</v>
      </c>
      <c r="P354" s="21">
        <f t="shared" si="346"/>
        <v>0</v>
      </c>
      <c r="Q354" s="21">
        <f t="shared" si="346"/>
        <v>0</v>
      </c>
      <c r="R354" s="21">
        <f t="shared" si="346"/>
        <v>1214000</v>
      </c>
      <c r="S354" s="21">
        <f t="shared" si="330"/>
        <v>0</v>
      </c>
      <c r="T354" s="21">
        <f t="shared" si="331"/>
        <v>1214000</v>
      </c>
      <c r="U354" s="21">
        <f t="shared" si="332"/>
        <v>0</v>
      </c>
      <c r="V354" s="21">
        <f t="shared" ref="V354:W355" si="347">V355</f>
        <v>1214000</v>
      </c>
      <c r="W354" s="21">
        <f t="shared" si="347"/>
        <v>873188.55999999994</v>
      </c>
      <c r="X354" s="158">
        <f t="shared" si="299"/>
        <v>71.926570016474457</v>
      </c>
    </row>
    <row r="355" spans="1:24" ht="135" x14ac:dyDescent="0.25">
      <c r="A355" s="73" t="s">
        <v>16</v>
      </c>
      <c r="B355" s="113"/>
      <c r="C355" s="113"/>
      <c r="D355" s="113"/>
      <c r="E355" s="4">
        <v>852</v>
      </c>
      <c r="F355" s="3" t="s">
        <v>96</v>
      </c>
      <c r="G355" s="3" t="s">
        <v>60</v>
      </c>
      <c r="H355" s="121" t="s">
        <v>163</v>
      </c>
      <c r="I355" s="3" t="s">
        <v>18</v>
      </c>
      <c r="J355" s="21">
        <f t="shared" si="346"/>
        <v>1214000</v>
      </c>
      <c r="K355" s="21">
        <f t="shared" si="346"/>
        <v>0</v>
      </c>
      <c r="L355" s="21">
        <f t="shared" si="346"/>
        <v>1214000</v>
      </c>
      <c r="M355" s="21">
        <f t="shared" si="346"/>
        <v>0</v>
      </c>
      <c r="N355" s="21">
        <f t="shared" si="346"/>
        <v>0</v>
      </c>
      <c r="O355" s="21">
        <f t="shared" si="346"/>
        <v>0</v>
      </c>
      <c r="P355" s="21">
        <f t="shared" si="346"/>
        <v>0</v>
      </c>
      <c r="Q355" s="21">
        <f t="shared" si="346"/>
        <v>0</v>
      </c>
      <c r="R355" s="21">
        <f t="shared" si="346"/>
        <v>1214000</v>
      </c>
      <c r="S355" s="21">
        <f t="shared" si="330"/>
        <v>0</v>
      </c>
      <c r="T355" s="21">
        <f t="shared" si="331"/>
        <v>1214000</v>
      </c>
      <c r="U355" s="21">
        <f t="shared" si="332"/>
        <v>0</v>
      </c>
      <c r="V355" s="21">
        <f t="shared" si="347"/>
        <v>1214000</v>
      </c>
      <c r="W355" s="21">
        <f t="shared" si="347"/>
        <v>873188.55999999994</v>
      </c>
      <c r="X355" s="158">
        <f t="shared" si="299"/>
        <v>71.926570016474457</v>
      </c>
    </row>
    <row r="356" spans="1:24" ht="45" x14ac:dyDescent="0.25">
      <c r="A356" s="73" t="s">
        <v>579</v>
      </c>
      <c r="B356" s="113"/>
      <c r="C356" s="113"/>
      <c r="D356" s="113"/>
      <c r="E356" s="4">
        <v>852</v>
      </c>
      <c r="F356" s="3" t="s">
        <v>96</v>
      </c>
      <c r="G356" s="3" t="s">
        <v>60</v>
      </c>
      <c r="H356" s="121" t="s">
        <v>163</v>
      </c>
      <c r="I356" s="3" t="s">
        <v>19</v>
      </c>
      <c r="J356" s="21">
        <v>1214000</v>
      </c>
      <c r="K356" s="21"/>
      <c r="L356" s="21">
        <f>J356</f>
        <v>1214000</v>
      </c>
      <c r="M356" s="21"/>
      <c r="N356" s="21"/>
      <c r="O356" s="21"/>
      <c r="P356" s="21">
        <f>N356</f>
        <v>0</v>
      </c>
      <c r="Q356" s="21"/>
      <c r="R356" s="21">
        <v>1214000</v>
      </c>
      <c r="S356" s="21">
        <f t="shared" si="330"/>
        <v>0</v>
      </c>
      <c r="T356" s="21">
        <f t="shared" si="331"/>
        <v>1214000</v>
      </c>
      <c r="U356" s="21">
        <f t="shared" si="332"/>
        <v>0</v>
      </c>
      <c r="V356" s="21">
        <v>1214000</v>
      </c>
      <c r="W356" s="21">
        <f>689657.34+2715.6+180815.62</f>
        <v>873188.55999999994</v>
      </c>
      <c r="X356" s="158">
        <f t="shared" si="299"/>
        <v>71.926570016474457</v>
      </c>
    </row>
    <row r="357" spans="1:24" ht="75" x14ac:dyDescent="0.25">
      <c r="A357" s="73" t="s">
        <v>164</v>
      </c>
      <c r="B357" s="117"/>
      <c r="C357" s="117"/>
      <c r="D357" s="117"/>
      <c r="E357" s="4">
        <v>852</v>
      </c>
      <c r="F357" s="3" t="s">
        <v>96</v>
      </c>
      <c r="G357" s="3" t="s">
        <v>60</v>
      </c>
      <c r="H357" s="121" t="s">
        <v>165</v>
      </c>
      <c r="I357" s="3"/>
      <c r="J357" s="21">
        <f t="shared" ref="J357:M357" si="348">J358+J360+J362</f>
        <v>14566698</v>
      </c>
      <c r="K357" s="21">
        <f t="shared" si="348"/>
        <v>0</v>
      </c>
      <c r="L357" s="21">
        <f t="shared" si="348"/>
        <v>14566698</v>
      </c>
      <c r="M357" s="21">
        <f t="shared" si="348"/>
        <v>0</v>
      </c>
      <c r="N357" s="21">
        <f t="shared" ref="N357:R357" si="349">N358+N360+N362</f>
        <v>8236</v>
      </c>
      <c r="O357" s="21">
        <f t="shared" si="349"/>
        <v>0</v>
      </c>
      <c r="P357" s="21">
        <f t="shared" si="349"/>
        <v>8236</v>
      </c>
      <c r="Q357" s="21">
        <f t="shared" si="349"/>
        <v>0</v>
      </c>
      <c r="R357" s="21">
        <f t="shared" si="349"/>
        <v>14574934</v>
      </c>
      <c r="S357" s="21">
        <f t="shared" si="330"/>
        <v>0</v>
      </c>
      <c r="T357" s="21">
        <f t="shared" si="331"/>
        <v>14574934</v>
      </c>
      <c r="U357" s="21">
        <f t="shared" si="332"/>
        <v>0</v>
      </c>
      <c r="V357" s="21">
        <f t="shared" ref="V357:W357" si="350">V358+V360+V362</f>
        <v>14574934</v>
      </c>
      <c r="W357" s="21">
        <f t="shared" si="350"/>
        <v>10000519.48</v>
      </c>
      <c r="X357" s="158">
        <f t="shared" si="299"/>
        <v>68.614509540832231</v>
      </c>
    </row>
    <row r="358" spans="1:24" ht="135" x14ac:dyDescent="0.25">
      <c r="A358" s="73" t="s">
        <v>16</v>
      </c>
      <c r="B358" s="113"/>
      <c r="C358" s="113"/>
      <c r="D358" s="113"/>
      <c r="E358" s="4">
        <v>852</v>
      </c>
      <c r="F358" s="3" t="s">
        <v>96</v>
      </c>
      <c r="G358" s="3" t="s">
        <v>60</v>
      </c>
      <c r="H358" s="121" t="s">
        <v>165</v>
      </c>
      <c r="I358" s="3" t="s">
        <v>18</v>
      </c>
      <c r="J358" s="21">
        <f t="shared" ref="J358:R358" si="351">J359</f>
        <v>13635300</v>
      </c>
      <c r="K358" s="21">
        <f t="shared" si="351"/>
        <v>0</v>
      </c>
      <c r="L358" s="21">
        <f t="shared" si="351"/>
        <v>13635300</v>
      </c>
      <c r="M358" s="21">
        <f t="shared" si="351"/>
        <v>0</v>
      </c>
      <c r="N358" s="21">
        <f t="shared" si="351"/>
        <v>0</v>
      </c>
      <c r="O358" s="21">
        <f t="shared" si="351"/>
        <v>0</v>
      </c>
      <c r="P358" s="21">
        <f t="shared" si="351"/>
        <v>0</v>
      </c>
      <c r="Q358" s="21">
        <f t="shared" si="351"/>
        <v>0</v>
      </c>
      <c r="R358" s="21">
        <f t="shared" si="351"/>
        <v>13635300</v>
      </c>
      <c r="S358" s="21">
        <f t="shared" si="330"/>
        <v>0</v>
      </c>
      <c r="T358" s="21">
        <f t="shared" si="331"/>
        <v>13635300</v>
      </c>
      <c r="U358" s="21">
        <f t="shared" si="332"/>
        <v>0</v>
      </c>
      <c r="V358" s="21">
        <f t="shared" ref="V358:W358" si="352">V359</f>
        <v>13635300</v>
      </c>
      <c r="W358" s="21">
        <f t="shared" si="352"/>
        <v>9507734.9800000004</v>
      </c>
      <c r="X358" s="158">
        <f t="shared" si="299"/>
        <v>69.728828701972091</v>
      </c>
    </row>
    <row r="359" spans="1:24" ht="45" x14ac:dyDescent="0.25">
      <c r="A359" s="73" t="s">
        <v>579</v>
      </c>
      <c r="B359" s="113"/>
      <c r="C359" s="113"/>
      <c r="D359" s="113"/>
      <c r="E359" s="4">
        <v>852</v>
      </c>
      <c r="F359" s="3" t="s">
        <v>96</v>
      </c>
      <c r="G359" s="3" t="s">
        <v>60</v>
      </c>
      <c r="H359" s="121" t="s">
        <v>165</v>
      </c>
      <c r="I359" s="3" t="s">
        <v>19</v>
      </c>
      <c r="J359" s="21">
        <v>13635300</v>
      </c>
      <c r="K359" s="21"/>
      <c r="L359" s="21">
        <f>J359</f>
        <v>13635300</v>
      </c>
      <c r="M359" s="21"/>
      <c r="N359" s="21"/>
      <c r="O359" s="21"/>
      <c r="P359" s="21">
        <f>N359</f>
        <v>0</v>
      </c>
      <c r="Q359" s="21"/>
      <c r="R359" s="21">
        <v>13635300</v>
      </c>
      <c r="S359" s="21">
        <f t="shared" si="330"/>
        <v>0</v>
      </c>
      <c r="T359" s="21">
        <f t="shared" si="331"/>
        <v>13635300</v>
      </c>
      <c r="U359" s="21">
        <f t="shared" si="332"/>
        <v>0</v>
      </c>
      <c r="V359" s="21">
        <v>13635300</v>
      </c>
      <c r="W359" s="21">
        <f>7459612.57+2048122.41</f>
        <v>9507734.9800000004</v>
      </c>
      <c r="X359" s="158">
        <f t="shared" ref="X359:X414" si="353">W359/V359*100</f>
        <v>69.728828701972091</v>
      </c>
    </row>
    <row r="360" spans="1:24" ht="60" x14ac:dyDescent="0.25">
      <c r="A360" s="73" t="s">
        <v>22</v>
      </c>
      <c r="B360" s="116"/>
      <c r="C360" s="116"/>
      <c r="D360" s="116"/>
      <c r="E360" s="4">
        <v>852</v>
      </c>
      <c r="F360" s="3" t="s">
        <v>96</v>
      </c>
      <c r="G360" s="3" t="s">
        <v>60</v>
      </c>
      <c r="H360" s="121" t="s">
        <v>165</v>
      </c>
      <c r="I360" s="3" t="s">
        <v>23</v>
      </c>
      <c r="J360" s="21">
        <f t="shared" ref="J360:R360" si="354">J361</f>
        <v>916700</v>
      </c>
      <c r="K360" s="21">
        <f t="shared" si="354"/>
        <v>0</v>
      </c>
      <c r="L360" s="21">
        <f t="shared" si="354"/>
        <v>916700</v>
      </c>
      <c r="M360" s="21">
        <f t="shared" si="354"/>
        <v>0</v>
      </c>
      <c r="N360" s="21">
        <f t="shared" si="354"/>
        <v>8236</v>
      </c>
      <c r="O360" s="21">
        <f t="shared" si="354"/>
        <v>0</v>
      </c>
      <c r="P360" s="21">
        <f t="shared" si="354"/>
        <v>8236</v>
      </c>
      <c r="Q360" s="21">
        <f t="shared" si="354"/>
        <v>0</v>
      </c>
      <c r="R360" s="21">
        <f t="shared" si="354"/>
        <v>924936</v>
      </c>
      <c r="S360" s="21">
        <f t="shared" si="330"/>
        <v>0</v>
      </c>
      <c r="T360" s="21">
        <f t="shared" si="331"/>
        <v>924936</v>
      </c>
      <c r="U360" s="21">
        <f t="shared" si="332"/>
        <v>0</v>
      </c>
      <c r="V360" s="21">
        <f t="shared" ref="V360:W360" si="355">V361</f>
        <v>924936</v>
      </c>
      <c r="W360" s="21">
        <f t="shared" si="355"/>
        <v>485434.5</v>
      </c>
      <c r="X360" s="158">
        <f t="shared" si="353"/>
        <v>52.483036664158391</v>
      </c>
    </row>
    <row r="361" spans="1:24" ht="60" x14ac:dyDescent="0.25">
      <c r="A361" s="73" t="s">
        <v>9</v>
      </c>
      <c r="B361" s="117"/>
      <c r="C361" s="117"/>
      <c r="D361" s="117"/>
      <c r="E361" s="4">
        <v>852</v>
      </c>
      <c r="F361" s="3" t="s">
        <v>96</v>
      </c>
      <c r="G361" s="3" t="s">
        <v>60</v>
      </c>
      <c r="H361" s="121" t="s">
        <v>165</v>
      </c>
      <c r="I361" s="3" t="s">
        <v>24</v>
      </c>
      <c r="J361" s="21">
        <v>916700</v>
      </c>
      <c r="K361" s="21"/>
      <c r="L361" s="21">
        <f>J361</f>
        <v>916700</v>
      </c>
      <c r="M361" s="21"/>
      <c r="N361" s="21">
        <v>8236</v>
      </c>
      <c r="O361" s="21"/>
      <c r="P361" s="21">
        <f>N361</f>
        <v>8236</v>
      </c>
      <c r="Q361" s="21"/>
      <c r="R361" s="21">
        <f>924436+500</f>
        <v>924936</v>
      </c>
      <c r="S361" s="21">
        <f t="shared" si="330"/>
        <v>0</v>
      </c>
      <c r="T361" s="21">
        <f t="shared" si="331"/>
        <v>924936</v>
      </c>
      <c r="U361" s="21">
        <f t="shared" si="332"/>
        <v>0</v>
      </c>
      <c r="V361" s="21">
        <f>924436+500</f>
        <v>924936</v>
      </c>
      <c r="W361" s="21">
        <f>485179.5+255</f>
        <v>485434.5</v>
      </c>
      <c r="X361" s="158">
        <f t="shared" si="353"/>
        <v>52.483036664158391</v>
      </c>
    </row>
    <row r="362" spans="1:24" ht="30" x14ac:dyDescent="0.25">
      <c r="A362" s="73" t="s">
        <v>25</v>
      </c>
      <c r="B362" s="117"/>
      <c r="C362" s="117"/>
      <c r="D362" s="117"/>
      <c r="E362" s="4">
        <v>852</v>
      </c>
      <c r="F362" s="3" t="s">
        <v>96</v>
      </c>
      <c r="G362" s="3" t="s">
        <v>60</v>
      </c>
      <c r="H362" s="121" t="s">
        <v>165</v>
      </c>
      <c r="I362" s="3" t="s">
        <v>26</v>
      </c>
      <c r="J362" s="21">
        <f t="shared" ref="J362:R362" si="356">J363</f>
        <v>14698</v>
      </c>
      <c r="K362" s="21">
        <f t="shared" si="356"/>
        <v>0</v>
      </c>
      <c r="L362" s="21">
        <f t="shared" si="356"/>
        <v>14698</v>
      </c>
      <c r="M362" s="21">
        <f t="shared" si="356"/>
        <v>0</v>
      </c>
      <c r="N362" s="21">
        <f t="shared" si="356"/>
        <v>0</v>
      </c>
      <c r="O362" s="21">
        <f t="shared" si="356"/>
        <v>0</v>
      </c>
      <c r="P362" s="21">
        <f t="shared" si="356"/>
        <v>0</v>
      </c>
      <c r="Q362" s="21">
        <f t="shared" si="356"/>
        <v>0</v>
      </c>
      <c r="R362" s="21">
        <f t="shared" si="356"/>
        <v>14698</v>
      </c>
      <c r="S362" s="21">
        <f t="shared" si="330"/>
        <v>0</v>
      </c>
      <c r="T362" s="21">
        <f t="shared" si="331"/>
        <v>14698</v>
      </c>
      <c r="U362" s="21">
        <f t="shared" si="332"/>
        <v>0</v>
      </c>
      <c r="V362" s="21">
        <f t="shared" ref="V362:W362" si="357">V363</f>
        <v>14698</v>
      </c>
      <c r="W362" s="21">
        <f t="shared" si="357"/>
        <v>7350</v>
      </c>
      <c r="X362" s="158">
        <f t="shared" si="353"/>
        <v>50.006803646754662</v>
      </c>
    </row>
    <row r="363" spans="1:24" ht="30" x14ac:dyDescent="0.25">
      <c r="A363" s="73" t="s">
        <v>27</v>
      </c>
      <c r="B363" s="117"/>
      <c r="C363" s="117"/>
      <c r="D363" s="117"/>
      <c r="E363" s="4">
        <v>852</v>
      </c>
      <c r="F363" s="3" t="s">
        <v>96</v>
      </c>
      <c r="G363" s="3" t="s">
        <v>60</v>
      </c>
      <c r="H363" s="121" t="s">
        <v>165</v>
      </c>
      <c r="I363" s="3" t="s">
        <v>28</v>
      </c>
      <c r="J363" s="21">
        <v>14698</v>
      </c>
      <c r="K363" s="21"/>
      <c r="L363" s="21">
        <f>J363</f>
        <v>14698</v>
      </c>
      <c r="M363" s="21"/>
      <c r="N363" s="21"/>
      <c r="O363" s="21"/>
      <c r="P363" s="21">
        <f>N363</f>
        <v>0</v>
      </c>
      <c r="Q363" s="21"/>
      <c r="R363" s="21">
        <v>14698</v>
      </c>
      <c r="S363" s="21">
        <f t="shared" si="330"/>
        <v>0</v>
      </c>
      <c r="T363" s="21">
        <f t="shared" si="331"/>
        <v>14698</v>
      </c>
      <c r="U363" s="21">
        <f t="shared" si="332"/>
        <v>0</v>
      </c>
      <c r="V363" s="21">
        <v>14698</v>
      </c>
      <c r="W363" s="21">
        <f>2654+4696</f>
        <v>7350</v>
      </c>
      <c r="X363" s="158">
        <f t="shared" si="353"/>
        <v>50.006803646754662</v>
      </c>
    </row>
    <row r="364" spans="1:24" ht="240" x14ac:dyDescent="0.25">
      <c r="A364" s="73" t="s">
        <v>608</v>
      </c>
      <c r="B364" s="51"/>
      <c r="C364" s="51"/>
      <c r="D364" s="51"/>
      <c r="E364" s="4">
        <v>852</v>
      </c>
      <c r="F364" s="3" t="s">
        <v>96</v>
      </c>
      <c r="G364" s="3" t="s">
        <v>60</v>
      </c>
      <c r="H364" s="121" t="s">
        <v>609</v>
      </c>
      <c r="I364" s="3"/>
      <c r="J364" s="21">
        <f t="shared" ref="J364:R365" si="358">J365</f>
        <v>1402800</v>
      </c>
      <c r="K364" s="21">
        <f t="shared" si="358"/>
        <v>1402800</v>
      </c>
      <c r="L364" s="21">
        <f t="shared" si="358"/>
        <v>0</v>
      </c>
      <c r="M364" s="21">
        <f t="shared" si="358"/>
        <v>0</v>
      </c>
      <c r="N364" s="21">
        <f t="shared" si="358"/>
        <v>0</v>
      </c>
      <c r="O364" s="21">
        <f t="shared" si="358"/>
        <v>0</v>
      </c>
      <c r="P364" s="21">
        <f t="shared" si="358"/>
        <v>0</v>
      </c>
      <c r="Q364" s="21">
        <f t="shared" si="358"/>
        <v>0</v>
      </c>
      <c r="R364" s="21">
        <f t="shared" si="358"/>
        <v>1402800</v>
      </c>
      <c r="S364" s="21">
        <f t="shared" si="330"/>
        <v>1402800</v>
      </c>
      <c r="T364" s="21">
        <f t="shared" si="331"/>
        <v>0</v>
      </c>
      <c r="U364" s="21">
        <f t="shared" si="332"/>
        <v>0</v>
      </c>
      <c r="V364" s="21">
        <f t="shared" ref="V364:W365" si="359">V365</f>
        <v>1402800</v>
      </c>
      <c r="W364" s="21">
        <f t="shared" si="359"/>
        <v>1008000</v>
      </c>
      <c r="X364" s="158">
        <f t="shared" si="353"/>
        <v>71.856287425149702</v>
      </c>
    </row>
    <row r="365" spans="1:24" ht="30" x14ac:dyDescent="0.25">
      <c r="A365" s="73" t="s">
        <v>120</v>
      </c>
      <c r="B365" s="51"/>
      <c r="C365" s="51"/>
      <c r="D365" s="51"/>
      <c r="E365" s="4">
        <v>852</v>
      </c>
      <c r="F365" s="3" t="s">
        <v>96</v>
      </c>
      <c r="G365" s="3" t="s">
        <v>60</v>
      </c>
      <c r="H365" s="121" t="s">
        <v>609</v>
      </c>
      <c r="I365" s="3" t="s">
        <v>121</v>
      </c>
      <c r="J365" s="21">
        <f t="shared" si="358"/>
        <v>1402800</v>
      </c>
      <c r="K365" s="21">
        <f t="shared" si="358"/>
        <v>1402800</v>
      </c>
      <c r="L365" s="21">
        <f t="shared" si="358"/>
        <v>0</v>
      </c>
      <c r="M365" s="21">
        <f t="shared" si="358"/>
        <v>0</v>
      </c>
      <c r="N365" s="21">
        <f t="shared" si="358"/>
        <v>0</v>
      </c>
      <c r="O365" s="21">
        <f t="shared" si="358"/>
        <v>0</v>
      </c>
      <c r="P365" s="21">
        <f t="shared" si="358"/>
        <v>0</v>
      </c>
      <c r="Q365" s="21">
        <f t="shared" si="358"/>
        <v>0</v>
      </c>
      <c r="R365" s="21">
        <f t="shared" si="358"/>
        <v>1402800</v>
      </c>
      <c r="S365" s="21">
        <f t="shared" si="330"/>
        <v>1402800</v>
      </c>
      <c r="T365" s="21">
        <f t="shared" si="331"/>
        <v>0</v>
      </c>
      <c r="U365" s="21">
        <f t="shared" si="332"/>
        <v>0</v>
      </c>
      <c r="V365" s="21">
        <f t="shared" si="359"/>
        <v>1402800</v>
      </c>
      <c r="W365" s="21">
        <f t="shared" si="359"/>
        <v>1008000</v>
      </c>
      <c r="X365" s="158">
        <f t="shared" si="353"/>
        <v>71.856287425149702</v>
      </c>
    </row>
    <row r="366" spans="1:24" ht="60" x14ac:dyDescent="0.25">
      <c r="A366" s="73" t="s">
        <v>122</v>
      </c>
      <c r="B366" s="51"/>
      <c r="C366" s="51"/>
      <c r="D366" s="51"/>
      <c r="E366" s="4">
        <v>852</v>
      </c>
      <c r="F366" s="3" t="s">
        <v>96</v>
      </c>
      <c r="G366" s="3" t="s">
        <v>60</v>
      </c>
      <c r="H366" s="121" t="s">
        <v>609</v>
      </c>
      <c r="I366" s="3" t="s">
        <v>123</v>
      </c>
      <c r="J366" s="21">
        <v>1402800</v>
      </c>
      <c r="K366" s="21">
        <f>J366</f>
        <v>1402800</v>
      </c>
      <c r="L366" s="21"/>
      <c r="M366" s="21"/>
      <c r="N366" s="21"/>
      <c r="O366" s="21">
        <f>N366</f>
        <v>0</v>
      </c>
      <c r="P366" s="21"/>
      <c r="Q366" s="21"/>
      <c r="R366" s="21">
        <v>1402800</v>
      </c>
      <c r="S366" s="21">
        <f t="shared" si="330"/>
        <v>1402800</v>
      </c>
      <c r="T366" s="21">
        <f t="shared" si="331"/>
        <v>0</v>
      </c>
      <c r="U366" s="21">
        <f t="shared" si="332"/>
        <v>0</v>
      </c>
      <c r="V366" s="21">
        <v>1402800</v>
      </c>
      <c r="W366" s="21">
        <v>1008000</v>
      </c>
      <c r="X366" s="158">
        <f t="shared" si="353"/>
        <v>71.856287425149702</v>
      </c>
    </row>
    <row r="367" spans="1:24" x14ac:dyDescent="0.25">
      <c r="A367" s="90" t="s">
        <v>116</v>
      </c>
      <c r="B367" s="32"/>
      <c r="C367" s="32"/>
      <c r="D367" s="32"/>
      <c r="E367" s="4">
        <v>852</v>
      </c>
      <c r="F367" s="17" t="s">
        <v>117</v>
      </c>
      <c r="G367" s="17"/>
      <c r="H367" s="121" t="s">
        <v>58</v>
      </c>
      <c r="I367" s="17"/>
      <c r="J367" s="26" t="e">
        <f>#REF!+J368+J382</f>
        <v>#REF!</v>
      </c>
      <c r="K367" s="26" t="e">
        <f>#REF!+K368+K382</f>
        <v>#REF!</v>
      </c>
      <c r="L367" s="26" t="e">
        <f>#REF!+L368+L382</f>
        <v>#REF!</v>
      </c>
      <c r="M367" s="26" t="e">
        <f>#REF!+M368+M382</f>
        <v>#REF!</v>
      </c>
      <c r="N367" s="26" t="e">
        <f>#REF!+N368+N382</f>
        <v>#REF!</v>
      </c>
      <c r="O367" s="26" t="e">
        <f>#REF!+O368+O382</f>
        <v>#REF!</v>
      </c>
      <c r="P367" s="26" t="e">
        <f>#REF!+P368+P382</f>
        <v>#REF!</v>
      </c>
      <c r="Q367" s="26" t="e">
        <f>#REF!+Q368+Q382</f>
        <v>#REF!</v>
      </c>
      <c r="R367" s="26">
        <f>R368+R382</f>
        <v>11829163.48</v>
      </c>
      <c r="S367" s="26">
        <f t="shared" ref="S367:V367" si="360">S368+S382</f>
        <v>11829163.48</v>
      </c>
      <c r="T367" s="26">
        <f t="shared" si="360"/>
        <v>0</v>
      </c>
      <c r="U367" s="26">
        <f t="shared" si="360"/>
        <v>0</v>
      </c>
      <c r="V367" s="26">
        <f t="shared" si="360"/>
        <v>11791390.84</v>
      </c>
      <c r="W367" s="26">
        <f>W368+W382</f>
        <v>5343907.8099999996</v>
      </c>
      <c r="X367" s="158">
        <f t="shared" si="353"/>
        <v>45.320419639317116</v>
      </c>
    </row>
    <row r="368" spans="1:24" x14ac:dyDescent="0.25">
      <c r="A368" s="88" t="s">
        <v>126</v>
      </c>
      <c r="B368" s="51"/>
      <c r="C368" s="51"/>
      <c r="D368" s="51"/>
      <c r="E368" s="4">
        <v>852</v>
      </c>
      <c r="F368" s="19" t="s">
        <v>117</v>
      </c>
      <c r="G368" s="19" t="s">
        <v>13</v>
      </c>
      <c r="H368" s="121" t="s">
        <v>58</v>
      </c>
      <c r="I368" s="19"/>
      <c r="J368" s="22">
        <f>J369+J372+J375+J379</f>
        <v>10665633.6</v>
      </c>
      <c r="K368" s="22">
        <f t="shared" ref="K368:U368" si="361">K369+K372+K375+K379</f>
        <v>10665633.6</v>
      </c>
      <c r="L368" s="22">
        <f t="shared" si="361"/>
        <v>0</v>
      </c>
      <c r="M368" s="22">
        <f t="shared" si="361"/>
        <v>0</v>
      </c>
      <c r="N368" s="22">
        <f t="shared" si="361"/>
        <v>164993.88</v>
      </c>
      <c r="O368" s="22">
        <f t="shared" si="361"/>
        <v>164993.88</v>
      </c>
      <c r="P368" s="22">
        <f t="shared" si="361"/>
        <v>0</v>
      </c>
      <c r="Q368" s="22">
        <f t="shared" si="361"/>
        <v>0</v>
      </c>
      <c r="R368" s="22">
        <f>R369+R372+R375+R379</f>
        <v>10830627.48</v>
      </c>
      <c r="S368" s="22">
        <f t="shared" si="361"/>
        <v>10830627.48</v>
      </c>
      <c r="T368" s="22">
        <f t="shared" si="361"/>
        <v>0</v>
      </c>
      <c r="U368" s="22">
        <f t="shared" si="361"/>
        <v>0</v>
      </c>
      <c r="V368" s="22">
        <f>V369+V372+V375+V379</f>
        <v>10792854.84</v>
      </c>
      <c r="W368" s="22">
        <f>W369+W372+W375+W379</f>
        <v>4897741.59</v>
      </c>
      <c r="X368" s="158">
        <f t="shared" si="353"/>
        <v>45.379481727561156</v>
      </c>
    </row>
    <row r="369" spans="1:24" ht="105" x14ac:dyDescent="0.25">
      <c r="A369" s="73" t="s">
        <v>596</v>
      </c>
      <c r="B369" s="51"/>
      <c r="C369" s="51"/>
      <c r="D369" s="51"/>
      <c r="E369" s="4">
        <v>852</v>
      </c>
      <c r="F369" s="3" t="s">
        <v>117</v>
      </c>
      <c r="G369" s="3" t="s">
        <v>13</v>
      </c>
      <c r="H369" s="121" t="s">
        <v>169</v>
      </c>
      <c r="I369" s="19"/>
      <c r="J369" s="21">
        <f t="shared" ref="J369:R370" si="362">J370</f>
        <v>922925</v>
      </c>
      <c r="K369" s="21">
        <f t="shared" si="362"/>
        <v>922925</v>
      </c>
      <c r="L369" s="21">
        <f t="shared" si="362"/>
        <v>0</v>
      </c>
      <c r="M369" s="21">
        <f t="shared" si="362"/>
        <v>0</v>
      </c>
      <c r="N369" s="21">
        <f t="shared" si="362"/>
        <v>0</v>
      </c>
      <c r="O369" s="21">
        <f t="shared" si="362"/>
        <v>0</v>
      </c>
      <c r="P369" s="21">
        <f t="shared" si="362"/>
        <v>0</v>
      </c>
      <c r="Q369" s="21">
        <f t="shared" si="362"/>
        <v>0</v>
      </c>
      <c r="R369" s="21">
        <f t="shared" si="362"/>
        <v>922925</v>
      </c>
      <c r="S369" s="21">
        <f t="shared" ref="S369:S390" si="363">K369+O369</f>
        <v>922925</v>
      </c>
      <c r="T369" s="21">
        <f t="shared" ref="T369:T390" si="364">L369+P369</f>
        <v>0</v>
      </c>
      <c r="U369" s="21">
        <f t="shared" ref="U369:U390" si="365">M369+Q369</f>
        <v>0</v>
      </c>
      <c r="V369" s="21">
        <f t="shared" ref="V369:W370" si="366">V370</f>
        <v>922925</v>
      </c>
      <c r="W369" s="21">
        <f t="shared" si="366"/>
        <v>547255.24</v>
      </c>
      <c r="X369" s="158">
        <f t="shared" si="353"/>
        <v>59.295743424438605</v>
      </c>
    </row>
    <row r="370" spans="1:24" s="23" customFormat="1" ht="30" x14ac:dyDescent="0.25">
      <c r="A370" s="73" t="s">
        <v>120</v>
      </c>
      <c r="B370" s="116"/>
      <c r="C370" s="116"/>
      <c r="D370" s="116"/>
      <c r="E370" s="4">
        <v>852</v>
      </c>
      <c r="F370" s="3" t="s">
        <v>117</v>
      </c>
      <c r="G370" s="3" t="s">
        <v>13</v>
      </c>
      <c r="H370" s="121" t="s">
        <v>169</v>
      </c>
      <c r="I370" s="3" t="s">
        <v>121</v>
      </c>
      <c r="J370" s="21">
        <f t="shared" si="362"/>
        <v>922925</v>
      </c>
      <c r="K370" s="21">
        <f t="shared" si="362"/>
        <v>922925</v>
      </c>
      <c r="L370" s="21">
        <f t="shared" si="362"/>
        <v>0</v>
      </c>
      <c r="M370" s="21">
        <f t="shared" si="362"/>
        <v>0</v>
      </c>
      <c r="N370" s="21">
        <f t="shared" si="362"/>
        <v>0</v>
      </c>
      <c r="O370" s="21">
        <f t="shared" si="362"/>
        <v>0</v>
      </c>
      <c r="P370" s="21">
        <f t="shared" si="362"/>
        <v>0</v>
      </c>
      <c r="Q370" s="21">
        <f t="shared" si="362"/>
        <v>0</v>
      </c>
      <c r="R370" s="21">
        <f t="shared" si="362"/>
        <v>922925</v>
      </c>
      <c r="S370" s="21">
        <f t="shared" si="363"/>
        <v>922925</v>
      </c>
      <c r="T370" s="21">
        <f t="shared" si="364"/>
        <v>0</v>
      </c>
      <c r="U370" s="21">
        <f t="shared" si="365"/>
        <v>0</v>
      </c>
      <c r="V370" s="21">
        <f t="shared" si="366"/>
        <v>922925</v>
      </c>
      <c r="W370" s="21">
        <f t="shared" si="366"/>
        <v>547255.24</v>
      </c>
      <c r="X370" s="158">
        <f t="shared" si="353"/>
        <v>59.295743424438605</v>
      </c>
    </row>
    <row r="371" spans="1:24" s="23" customFormat="1" ht="60" x14ac:dyDescent="0.25">
      <c r="A371" s="73" t="s">
        <v>122</v>
      </c>
      <c r="B371" s="116"/>
      <c r="C371" s="116"/>
      <c r="D371" s="116"/>
      <c r="E371" s="4">
        <v>852</v>
      </c>
      <c r="F371" s="3" t="s">
        <v>117</v>
      </c>
      <c r="G371" s="3" t="s">
        <v>13</v>
      </c>
      <c r="H371" s="121" t="s">
        <v>169</v>
      </c>
      <c r="I371" s="3" t="s">
        <v>123</v>
      </c>
      <c r="J371" s="21">
        <v>922925</v>
      </c>
      <c r="K371" s="21">
        <f>J371</f>
        <v>922925</v>
      </c>
      <c r="L371" s="21"/>
      <c r="M371" s="21"/>
      <c r="N371" s="21"/>
      <c r="O371" s="21">
        <f>N371</f>
        <v>0</v>
      </c>
      <c r="P371" s="21"/>
      <c r="Q371" s="21"/>
      <c r="R371" s="21">
        <v>922925</v>
      </c>
      <c r="S371" s="21">
        <f t="shared" si="363"/>
        <v>922925</v>
      </c>
      <c r="T371" s="21">
        <f t="shared" si="364"/>
        <v>0</v>
      </c>
      <c r="U371" s="21">
        <f t="shared" si="365"/>
        <v>0</v>
      </c>
      <c r="V371" s="21">
        <v>922925</v>
      </c>
      <c r="W371" s="21">
        <v>547255.24</v>
      </c>
      <c r="X371" s="158">
        <f t="shared" si="353"/>
        <v>59.295743424438605</v>
      </c>
    </row>
    <row r="372" spans="1:24" ht="90" x14ac:dyDescent="0.25">
      <c r="A372" s="73" t="s">
        <v>166</v>
      </c>
      <c r="B372" s="51"/>
      <c r="C372" s="51"/>
      <c r="D372" s="51"/>
      <c r="E372" s="4">
        <v>852</v>
      </c>
      <c r="F372" s="3" t="s">
        <v>117</v>
      </c>
      <c r="G372" s="3" t="s">
        <v>13</v>
      </c>
      <c r="H372" s="121" t="s">
        <v>167</v>
      </c>
      <c r="I372" s="19"/>
      <c r="J372" s="21">
        <f t="shared" ref="J372:R373" si="367">J373</f>
        <v>0</v>
      </c>
      <c r="K372" s="21">
        <f t="shared" si="367"/>
        <v>0</v>
      </c>
      <c r="L372" s="21">
        <f t="shared" si="367"/>
        <v>0</v>
      </c>
      <c r="M372" s="21">
        <f t="shared" si="367"/>
        <v>0</v>
      </c>
      <c r="N372" s="21">
        <f t="shared" si="367"/>
        <v>164800</v>
      </c>
      <c r="O372" s="21">
        <f t="shared" si="367"/>
        <v>164800</v>
      </c>
      <c r="P372" s="21">
        <f t="shared" si="367"/>
        <v>0</v>
      </c>
      <c r="Q372" s="21">
        <f t="shared" si="367"/>
        <v>0</v>
      </c>
      <c r="R372" s="21">
        <f t="shared" si="367"/>
        <v>164800</v>
      </c>
      <c r="S372" s="21">
        <f t="shared" si="363"/>
        <v>164800</v>
      </c>
      <c r="T372" s="21">
        <f t="shared" si="364"/>
        <v>0</v>
      </c>
      <c r="U372" s="21">
        <f t="shared" si="365"/>
        <v>0</v>
      </c>
      <c r="V372" s="21">
        <f t="shared" ref="V372:W373" si="368">V373</f>
        <v>164800</v>
      </c>
      <c r="W372" s="21">
        <f t="shared" si="368"/>
        <v>58500</v>
      </c>
      <c r="X372" s="158">
        <f t="shared" si="353"/>
        <v>35.497572815533978</v>
      </c>
    </row>
    <row r="373" spans="1:24" ht="30" x14ac:dyDescent="0.25">
      <c r="A373" s="73" t="s">
        <v>120</v>
      </c>
      <c r="B373" s="116"/>
      <c r="C373" s="116"/>
      <c r="D373" s="116"/>
      <c r="E373" s="4">
        <v>852</v>
      </c>
      <c r="F373" s="3" t="s">
        <v>117</v>
      </c>
      <c r="G373" s="3" t="s">
        <v>13</v>
      </c>
      <c r="H373" s="121" t="s">
        <v>167</v>
      </c>
      <c r="I373" s="3" t="s">
        <v>121</v>
      </c>
      <c r="J373" s="21">
        <f t="shared" si="367"/>
        <v>0</v>
      </c>
      <c r="K373" s="21">
        <f t="shared" si="367"/>
        <v>0</v>
      </c>
      <c r="L373" s="21">
        <f t="shared" si="367"/>
        <v>0</v>
      </c>
      <c r="M373" s="21">
        <f t="shared" si="367"/>
        <v>0</v>
      </c>
      <c r="N373" s="21">
        <f t="shared" si="367"/>
        <v>164800</v>
      </c>
      <c r="O373" s="21">
        <f t="shared" si="367"/>
        <v>164800</v>
      </c>
      <c r="P373" s="21">
        <f t="shared" si="367"/>
        <v>0</v>
      </c>
      <c r="Q373" s="21">
        <f t="shared" si="367"/>
        <v>0</v>
      </c>
      <c r="R373" s="21">
        <f t="shared" si="367"/>
        <v>164800</v>
      </c>
      <c r="S373" s="21">
        <f t="shared" si="363"/>
        <v>164800</v>
      </c>
      <c r="T373" s="21">
        <f t="shared" si="364"/>
        <v>0</v>
      </c>
      <c r="U373" s="21">
        <f t="shared" si="365"/>
        <v>0</v>
      </c>
      <c r="V373" s="21">
        <f t="shared" si="368"/>
        <v>164800</v>
      </c>
      <c r="W373" s="21">
        <f t="shared" si="368"/>
        <v>58500</v>
      </c>
      <c r="X373" s="158">
        <f t="shared" si="353"/>
        <v>35.497572815533978</v>
      </c>
    </row>
    <row r="374" spans="1:24" ht="60" x14ac:dyDescent="0.25">
      <c r="A374" s="73" t="s">
        <v>122</v>
      </c>
      <c r="B374" s="116"/>
      <c r="C374" s="116"/>
      <c r="D374" s="116"/>
      <c r="E374" s="4">
        <v>852</v>
      </c>
      <c r="F374" s="3" t="s">
        <v>117</v>
      </c>
      <c r="G374" s="3" t="s">
        <v>13</v>
      </c>
      <c r="H374" s="121" t="s">
        <v>167</v>
      </c>
      <c r="I374" s="3" t="s">
        <v>123</v>
      </c>
      <c r="J374" s="21"/>
      <c r="K374" s="21">
        <f>J374</f>
        <v>0</v>
      </c>
      <c r="L374" s="21"/>
      <c r="M374" s="21"/>
      <c r="N374" s="21">
        <v>164800</v>
      </c>
      <c r="O374" s="21">
        <f>N374</f>
        <v>164800</v>
      </c>
      <c r="P374" s="21"/>
      <c r="Q374" s="21"/>
      <c r="R374" s="21">
        <v>164800</v>
      </c>
      <c r="S374" s="21">
        <f t="shared" si="363"/>
        <v>164800</v>
      </c>
      <c r="T374" s="21">
        <f t="shared" si="364"/>
        <v>0</v>
      </c>
      <c r="U374" s="21">
        <f t="shared" si="365"/>
        <v>0</v>
      </c>
      <c r="V374" s="21">
        <v>164800</v>
      </c>
      <c r="W374" s="21">
        <v>58500</v>
      </c>
      <c r="X374" s="158">
        <f t="shared" si="353"/>
        <v>35.497572815533978</v>
      </c>
    </row>
    <row r="375" spans="1:24" s="23" customFormat="1" ht="360" x14ac:dyDescent="0.25">
      <c r="A375" s="73" t="s">
        <v>318</v>
      </c>
      <c r="B375" s="116"/>
      <c r="C375" s="116"/>
      <c r="D375" s="116"/>
      <c r="E375" s="4">
        <v>852</v>
      </c>
      <c r="F375" s="3" t="s">
        <v>117</v>
      </c>
      <c r="G375" s="3" t="s">
        <v>13</v>
      </c>
      <c r="H375" s="121" t="s">
        <v>597</v>
      </c>
      <c r="I375" s="3"/>
      <c r="J375" s="21">
        <f t="shared" ref="J375:R375" si="369">J376</f>
        <v>9504180</v>
      </c>
      <c r="K375" s="21">
        <f t="shared" si="369"/>
        <v>9504180</v>
      </c>
      <c r="L375" s="21">
        <f t="shared" si="369"/>
        <v>0</v>
      </c>
      <c r="M375" s="21">
        <f t="shared" si="369"/>
        <v>0</v>
      </c>
      <c r="N375" s="21">
        <f t="shared" si="369"/>
        <v>-16</v>
      </c>
      <c r="O375" s="21">
        <f t="shared" si="369"/>
        <v>-16</v>
      </c>
      <c r="P375" s="21">
        <f t="shared" si="369"/>
        <v>0</v>
      </c>
      <c r="Q375" s="21">
        <f t="shared" si="369"/>
        <v>0</v>
      </c>
      <c r="R375" s="21">
        <f t="shared" si="369"/>
        <v>9504164</v>
      </c>
      <c r="S375" s="21">
        <f t="shared" si="363"/>
        <v>9504164</v>
      </c>
      <c r="T375" s="21">
        <f t="shared" si="364"/>
        <v>0</v>
      </c>
      <c r="U375" s="21">
        <f t="shared" si="365"/>
        <v>0</v>
      </c>
      <c r="V375" s="21">
        <f t="shared" ref="V375:W375" si="370">V376</f>
        <v>9504164</v>
      </c>
      <c r="W375" s="21">
        <f t="shared" si="370"/>
        <v>4236209.59</v>
      </c>
      <c r="X375" s="158">
        <f t="shared" si="353"/>
        <v>44.572143220592572</v>
      </c>
    </row>
    <row r="376" spans="1:24" ht="30" x14ac:dyDescent="0.25">
      <c r="A376" s="73" t="s">
        <v>120</v>
      </c>
      <c r="B376" s="116"/>
      <c r="C376" s="116"/>
      <c r="D376" s="116"/>
      <c r="E376" s="4">
        <v>852</v>
      </c>
      <c r="F376" s="3" t="s">
        <v>117</v>
      </c>
      <c r="G376" s="3" t="s">
        <v>13</v>
      </c>
      <c r="H376" s="121" t="s">
        <v>597</v>
      </c>
      <c r="I376" s="3" t="s">
        <v>121</v>
      </c>
      <c r="J376" s="21">
        <f t="shared" ref="J376:M376" si="371">J377+J378</f>
        <v>9504180</v>
      </c>
      <c r="K376" s="21">
        <f t="shared" si="371"/>
        <v>9504180</v>
      </c>
      <c r="L376" s="21">
        <f t="shared" si="371"/>
        <v>0</v>
      </c>
      <c r="M376" s="21">
        <f t="shared" si="371"/>
        <v>0</v>
      </c>
      <c r="N376" s="21">
        <f t="shared" ref="N376:R376" si="372">N377+N378</f>
        <v>-16</v>
      </c>
      <c r="O376" s="21">
        <f t="shared" si="372"/>
        <v>-16</v>
      </c>
      <c r="P376" s="21">
        <f t="shared" si="372"/>
        <v>0</v>
      </c>
      <c r="Q376" s="21">
        <f t="shared" si="372"/>
        <v>0</v>
      </c>
      <c r="R376" s="21">
        <f t="shared" si="372"/>
        <v>9504164</v>
      </c>
      <c r="S376" s="21">
        <f t="shared" si="363"/>
        <v>9504164</v>
      </c>
      <c r="T376" s="21">
        <f t="shared" si="364"/>
        <v>0</v>
      </c>
      <c r="U376" s="21">
        <f t="shared" si="365"/>
        <v>0</v>
      </c>
      <c r="V376" s="21">
        <f t="shared" ref="V376:W376" si="373">V377+V378</f>
        <v>9504164</v>
      </c>
      <c r="W376" s="21">
        <f t="shared" si="373"/>
        <v>4236209.59</v>
      </c>
      <c r="X376" s="158">
        <f t="shared" si="353"/>
        <v>44.572143220592572</v>
      </c>
    </row>
    <row r="377" spans="1:24" ht="45" x14ac:dyDescent="0.25">
      <c r="A377" s="73" t="s">
        <v>130</v>
      </c>
      <c r="B377" s="116"/>
      <c r="C377" s="116"/>
      <c r="D377" s="116"/>
      <c r="E377" s="4">
        <v>852</v>
      </c>
      <c r="F377" s="3" t="s">
        <v>117</v>
      </c>
      <c r="G377" s="3" t="s">
        <v>13</v>
      </c>
      <c r="H377" s="121" t="s">
        <v>597</v>
      </c>
      <c r="I377" s="3" t="s">
        <v>131</v>
      </c>
      <c r="J377" s="21">
        <v>7539180</v>
      </c>
      <c r="K377" s="21">
        <f>J377</f>
        <v>7539180</v>
      </c>
      <c r="L377" s="21"/>
      <c r="M377" s="21"/>
      <c r="N377" s="21"/>
      <c r="O377" s="21">
        <f>N377</f>
        <v>0</v>
      </c>
      <c r="P377" s="21"/>
      <c r="Q377" s="21"/>
      <c r="R377" s="21">
        <v>7539180</v>
      </c>
      <c r="S377" s="21">
        <f t="shared" si="363"/>
        <v>7539180</v>
      </c>
      <c r="T377" s="21">
        <f t="shared" si="364"/>
        <v>0</v>
      </c>
      <c r="U377" s="21">
        <f t="shared" si="365"/>
        <v>0</v>
      </c>
      <c r="V377" s="21">
        <v>7539180</v>
      </c>
      <c r="W377" s="21">
        <v>3142583.68</v>
      </c>
      <c r="X377" s="158">
        <f t="shared" si="353"/>
        <v>41.683361851023584</v>
      </c>
    </row>
    <row r="378" spans="1:24" ht="60" x14ac:dyDescent="0.25">
      <c r="A378" s="73" t="s">
        <v>122</v>
      </c>
      <c r="B378" s="116"/>
      <c r="C378" s="116"/>
      <c r="D378" s="116"/>
      <c r="E378" s="4">
        <v>852</v>
      </c>
      <c r="F378" s="3" t="s">
        <v>117</v>
      </c>
      <c r="G378" s="3" t="s">
        <v>13</v>
      </c>
      <c r="H378" s="121" t="s">
        <v>597</v>
      </c>
      <c r="I378" s="3" t="s">
        <v>123</v>
      </c>
      <c r="J378" s="21">
        <v>1965000</v>
      </c>
      <c r="K378" s="21">
        <f>J378</f>
        <v>1965000</v>
      </c>
      <c r="L378" s="21"/>
      <c r="M378" s="21"/>
      <c r="N378" s="112">
        <v>-16</v>
      </c>
      <c r="O378" s="21">
        <f>N378</f>
        <v>-16</v>
      </c>
      <c r="P378" s="21"/>
      <c r="Q378" s="21"/>
      <c r="R378" s="21">
        <v>1964984</v>
      </c>
      <c r="S378" s="21">
        <f t="shared" si="363"/>
        <v>1964984</v>
      </c>
      <c r="T378" s="21">
        <f t="shared" si="364"/>
        <v>0</v>
      </c>
      <c r="U378" s="21">
        <f t="shared" si="365"/>
        <v>0</v>
      </c>
      <c r="V378" s="21">
        <v>1964984</v>
      </c>
      <c r="W378" s="21">
        <v>1093625.9099999999</v>
      </c>
      <c r="X378" s="158">
        <f t="shared" si="353"/>
        <v>55.655715771731472</v>
      </c>
    </row>
    <row r="379" spans="1:24" ht="75" x14ac:dyDescent="0.25">
      <c r="A379" s="73" t="s">
        <v>236</v>
      </c>
      <c r="B379" s="116"/>
      <c r="C379" s="116"/>
      <c r="D379" s="116"/>
      <c r="E379" s="4">
        <v>852</v>
      </c>
      <c r="F379" s="3" t="s">
        <v>117</v>
      </c>
      <c r="G379" s="3" t="s">
        <v>13</v>
      </c>
      <c r="H379" s="121" t="s">
        <v>170</v>
      </c>
      <c r="I379" s="3"/>
      <c r="J379" s="21">
        <f t="shared" ref="J379:R380" si="374">J380</f>
        <v>238528.6</v>
      </c>
      <c r="K379" s="21">
        <f t="shared" si="374"/>
        <v>238528.6</v>
      </c>
      <c r="L379" s="21">
        <f t="shared" si="374"/>
        <v>0</v>
      </c>
      <c r="M379" s="21">
        <f t="shared" si="374"/>
        <v>0</v>
      </c>
      <c r="N379" s="21">
        <f t="shared" si="374"/>
        <v>209.88</v>
      </c>
      <c r="O379" s="21">
        <f t="shared" si="374"/>
        <v>209.88</v>
      </c>
      <c r="P379" s="21">
        <f t="shared" si="374"/>
        <v>0</v>
      </c>
      <c r="Q379" s="21">
        <f t="shared" si="374"/>
        <v>0</v>
      </c>
      <c r="R379" s="21">
        <f t="shared" si="374"/>
        <v>238738.48</v>
      </c>
      <c r="S379" s="21">
        <f t="shared" si="363"/>
        <v>238738.48</v>
      </c>
      <c r="T379" s="21">
        <f t="shared" si="364"/>
        <v>0</v>
      </c>
      <c r="U379" s="21">
        <f t="shared" si="365"/>
        <v>0</v>
      </c>
      <c r="V379" s="21">
        <f t="shared" ref="V379:W380" si="375">V380</f>
        <v>200965.84</v>
      </c>
      <c r="W379" s="21">
        <f t="shared" si="375"/>
        <v>55776.76</v>
      </c>
      <c r="X379" s="158">
        <f t="shared" si="353"/>
        <v>27.754348699261527</v>
      </c>
    </row>
    <row r="380" spans="1:24" ht="30" x14ac:dyDescent="0.25">
      <c r="A380" s="73" t="s">
        <v>120</v>
      </c>
      <c r="B380" s="116"/>
      <c r="C380" s="116"/>
      <c r="D380" s="116"/>
      <c r="E380" s="4">
        <v>852</v>
      </c>
      <c r="F380" s="3" t="s">
        <v>117</v>
      </c>
      <c r="G380" s="3" t="s">
        <v>13</v>
      </c>
      <c r="H380" s="121" t="s">
        <v>170</v>
      </c>
      <c r="I380" s="3" t="s">
        <v>121</v>
      </c>
      <c r="J380" s="21">
        <f t="shared" si="374"/>
        <v>238528.6</v>
      </c>
      <c r="K380" s="21">
        <f t="shared" si="374"/>
        <v>238528.6</v>
      </c>
      <c r="L380" s="21">
        <f t="shared" si="374"/>
        <v>0</v>
      </c>
      <c r="M380" s="21">
        <f t="shared" si="374"/>
        <v>0</v>
      </c>
      <c r="N380" s="21">
        <f t="shared" si="374"/>
        <v>209.88</v>
      </c>
      <c r="O380" s="21">
        <f t="shared" si="374"/>
        <v>209.88</v>
      </c>
      <c r="P380" s="21">
        <f t="shared" si="374"/>
        <v>0</v>
      </c>
      <c r="Q380" s="21">
        <f t="shared" si="374"/>
        <v>0</v>
      </c>
      <c r="R380" s="21">
        <f t="shared" si="374"/>
        <v>238738.48</v>
      </c>
      <c r="S380" s="21">
        <f t="shared" si="363"/>
        <v>238738.48</v>
      </c>
      <c r="T380" s="21">
        <f t="shared" si="364"/>
        <v>0</v>
      </c>
      <c r="U380" s="21">
        <f t="shared" si="365"/>
        <v>0</v>
      </c>
      <c r="V380" s="21">
        <f t="shared" si="375"/>
        <v>200965.84</v>
      </c>
      <c r="W380" s="21">
        <f t="shared" si="375"/>
        <v>55776.76</v>
      </c>
      <c r="X380" s="158">
        <f t="shared" si="353"/>
        <v>27.754348699261527</v>
      </c>
    </row>
    <row r="381" spans="1:24" ht="45" x14ac:dyDescent="0.25">
      <c r="A381" s="73" t="s">
        <v>130</v>
      </c>
      <c r="B381" s="116"/>
      <c r="C381" s="116"/>
      <c r="D381" s="116"/>
      <c r="E381" s="4">
        <v>852</v>
      </c>
      <c r="F381" s="3" t="s">
        <v>117</v>
      </c>
      <c r="G381" s="3" t="s">
        <v>13</v>
      </c>
      <c r="H381" s="121" t="s">
        <v>170</v>
      </c>
      <c r="I381" s="3" t="s">
        <v>131</v>
      </c>
      <c r="J381" s="21">
        <v>238528.6</v>
      </c>
      <c r="K381" s="21">
        <f>J381</f>
        <v>238528.6</v>
      </c>
      <c r="L381" s="21"/>
      <c r="M381" s="21"/>
      <c r="N381" s="21">
        <v>209.88</v>
      </c>
      <c r="O381" s="21">
        <f>N381</f>
        <v>209.88</v>
      </c>
      <c r="P381" s="21"/>
      <c r="Q381" s="21"/>
      <c r="R381" s="21">
        <v>238738.48</v>
      </c>
      <c r="S381" s="21">
        <f t="shared" si="363"/>
        <v>238738.48</v>
      </c>
      <c r="T381" s="21">
        <f t="shared" si="364"/>
        <v>0</v>
      </c>
      <c r="U381" s="21">
        <f t="shared" si="365"/>
        <v>0</v>
      </c>
      <c r="V381" s="21">
        <v>200965.84</v>
      </c>
      <c r="W381" s="21">
        <v>55776.76</v>
      </c>
      <c r="X381" s="158">
        <f t="shared" si="353"/>
        <v>27.754348699261527</v>
      </c>
    </row>
    <row r="382" spans="1:24" ht="42.75" x14ac:dyDescent="0.25">
      <c r="A382" s="88" t="s">
        <v>128</v>
      </c>
      <c r="B382" s="51"/>
      <c r="C382" s="51"/>
      <c r="D382" s="51"/>
      <c r="E382" s="4">
        <v>852</v>
      </c>
      <c r="F382" s="19" t="s">
        <v>117</v>
      </c>
      <c r="G382" s="19" t="s">
        <v>129</v>
      </c>
      <c r="H382" s="121" t="s">
        <v>58</v>
      </c>
      <c r="I382" s="19"/>
      <c r="J382" s="22">
        <f t="shared" ref="J382:M382" si="376">J388+J383</f>
        <v>998520</v>
      </c>
      <c r="K382" s="22">
        <f t="shared" si="376"/>
        <v>998520</v>
      </c>
      <c r="L382" s="22">
        <f t="shared" si="376"/>
        <v>0</v>
      </c>
      <c r="M382" s="22">
        <f t="shared" si="376"/>
        <v>0</v>
      </c>
      <c r="N382" s="22">
        <f t="shared" ref="N382:R382" si="377">N388+N383</f>
        <v>16</v>
      </c>
      <c r="O382" s="22">
        <f t="shared" si="377"/>
        <v>16</v>
      </c>
      <c r="P382" s="22">
        <f t="shared" si="377"/>
        <v>0</v>
      </c>
      <c r="Q382" s="22">
        <f t="shared" si="377"/>
        <v>0</v>
      </c>
      <c r="R382" s="22">
        <f t="shared" si="377"/>
        <v>998536</v>
      </c>
      <c r="S382" s="21">
        <f t="shared" si="363"/>
        <v>998536</v>
      </c>
      <c r="T382" s="21">
        <f t="shared" si="364"/>
        <v>0</v>
      </c>
      <c r="U382" s="21">
        <f t="shared" si="365"/>
        <v>0</v>
      </c>
      <c r="V382" s="22">
        <f t="shared" ref="V382:W382" si="378">V388+V383</f>
        <v>998536</v>
      </c>
      <c r="W382" s="22">
        <f t="shared" si="378"/>
        <v>446166.22</v>
      </c>
      <c r="X382" s="158">
        <f t="shared" si="353"/>
        <v>44.682036501438105</v>
      </c>
    </row>
    <row r="383" spans="1:24" ht="300" x14ac:dyDescent="0.25">
      <c r="A383" s="73" t="s">
        <v>311</v>
      </c>
      <c r="B383" s="116"/>
      <c r="C383" s="116"/>
      <c r="D383" s="116"/>
      <c r="E383" s="4">
        <v>852</v>
      </c>
      <c r="F383" s="3" t="s">
        <v>117</v>
      </c>
      <c r="G383" s="3" t="s">
        <v>129</v>
      </c>
      <c r="H383" s="121" t="s">
        <v>598</v>
      </c>
      <c r="I383" s="3"/>
      <c r="J383" s="21">
        <f t="shared" ref="J383:M383" si="379">J384+J386</f>
        <v>955520</v>
      </c>
      <c r="K383" s="21">
        <f t="shared" si="379"/>
        <v>955520</v>
      </c>
      <c r="L383" s="21">
        <f t="shared" si="379"/>
        <v>0</v>
      </c>
      <c r="M383" s="21">
        <f t="shared" si="379"/>
        <v>0</v>
      </c>
      <c r="N383" s="21">
        <f t="shared" ref="N383:R383" si="380">N384+N386</f>
        <v>16</v>
      </c>
      <c r="O383" s="21">
        <f t="shared" si="380"/>
        <v>16</v>
      </c>
      <c r="P383" s="21">
        <f t="shared" si="380"/>
        <v>0</v>
      </c>
      <c r="Q383" s="21">
        <f t="shared" si="380"/>
        <v>0</v>
      </c>
      <c r="R383" s="21">
        <f t="shared" si="380"/>
        <v>955536</v>
      </c>
      <c r="S383" s="21">
        <f t="shared" si="363"/>
        <v>955536</v>
      </c>
      <c r="T383" s="21">
        <f t="shared" si="364"/>
        <v>0</v>
      </c>
      <c r="U383" s="21">
        <f t="shared" si="365"/>
        <v>0</v>
      </c>
      <c r="V383" s="21">
        <f t="shared" ref="V383:W383" si="381">V384+V386</f>
        <v>955536</v>
      </c>
      <c r="W383" s="21">
        <f t="shared" si="381"/>
        <v>439166.22</v>
      </c>
      <c r="X383" s="158">
        <f t="shared" si="353"/>
        <v>45.960196162154013</v>
      </c>
    </row>
    <row r="384" spans="1:24" ht="135" x14ac:dyDescent="0.25">
      <c r="A384" s="73" t="s">
        <v>16</v>
      </c>
      <c r="B384" s="117"/>
      <c r="C384" s="117"/>
      <c r="D384" s="117"/>
      <c r="E384" s="4">
        <v>852</v>
      </c>
      <c r="F384" s="4" t="s">
        <v>117</v>
      </c>
      <c r="G384" s="4" t="s">
        <v>129</v>
      </c>
      <c r="H384" s="121" t="s">
        <v>598</v>
      </c>
      <c r="I384" s="3" t="s">
        <v>18</v>
      </c>
      <c r="J384" s="21">
        <f t="shared" ref="J384:R384" si="382">J385</f>
        <v>566900</v>
      </c>
      <c r="K384" s="21">
        <f t="shared" si="382"/>
        <v>566900</v>
      </c>
      <c r="L384" s="21">
        <f t="shared" si="382"/>
        <v>0</v>
      </c>
      <c r="M384" s="21">
        <f t="shared" si="382"/>
        <v>0</v>
      </c>
      <c r="N384" s="21">
        <f t="shared" si="382"/>
        <v>0</v>
      </c>
      <c r="O384" s="21">
        <f t="shared" si="382"/>
        <v>0</v>
      </c>
      <c r="P384" s="21">
        <f t="shared" si="382"/>
        <v>0</v>
      </c>
      <c r="Q384" s="21">
        <f t="shared" si="382"/>
        <v>0</v>
      </c>
      <c r="R384" s="21">
        <f t="shared" si="382"/>
        <v>566900</v>
      </c>
      <c r="S384" s="21">
        <f t="shared" si="363"/>
        <v>566900</v>
      </c>
      <c r="T384" s="21">
        <f t="shared" si="364"/>
        <v>0</v>
      </c>
      <c r="U384" s="21">
        <f t="shared" si="365"/>
        <v>0</v>
      </c>
      <c r="V384" s="21">
        <f t="shared" ref="V384:W384" si="383">V385</f>
        <v>566900</v>
      </c>
      <c r="W384" s="21">
        <f t="shared" si="383"/>
        <v>382760.8</v>
      </c>
      <c r="X384" s="158">
        <f t="shared" si="353"/>
        <v>67.518221908625847</v>
      </c>
    </row>
    <row r="385" spans="1:24" ht="45" x14ac:dyDescent="0.25">
      <c r="A385" s="73" t="s">
        <v>579</v>
      </c>
      <c r="B385" s="116"/>
      <c r="C385" s="116"/>
      <c r="D385" s="116"/>
      <c r="E385" s="4">
        <v>852</v>
      </c>
      <c r="F385" s="4" t="s">
        <v>117</v>
      </c>
      <c r="G385" s="4" t="s">
        <v>129</v>
      </c>
      <c r="H385" s="121" t="s">
        <v>598</v>
      </c>
      <c r="I385" s="3" t="s">
        <v>19</v>
      </c>
      <c r="J385" s="21">
        <v>566900</v>
      </c>
      <c r="K385" s="21">
        <f>J385</f>
        <v>566900</v>
      </c>
      <c r="L385" s="21"/>
      <c r="M385" s="21"/>
      <c r="N385" s="21"/>
      <c r="O385" s="21">
        <f>N385</f>
        <v>0</v>
      </c>
      <c r="P385" s="21"/>
      <c r="Q385" s="21"/>
      <c r="R385" s="21">
        <v>566900</v>
      </c>
      <c r="S385" s="21">
        <f t="shared" si="363"/>
        <v>566900</v>
      </c>
      <c r="T385" s="21">
        <f t="shared" si="364"/>
        <v>0</v>
      </c>
      <c r="U385" s="21">
        <f t="shared" si="365"/>
        <v>0</v>
      </c>
      <c r="V385" s="21">
        <v>566900</v>
      </c>
      <c r="W385" s="21">
        <f>301366.37+81394.43</f>
        <v>382760.8</v>
      </c>
      <c r="X385" s="158">
        <f t="shared" si="353"/>
        <v>67.518221908625847</v>
      </c>
    </row>
    <row r="386" spans="1:24" ht="60" x14ac:dyDescent="0.25">
      <c r="A386" s="73" t="s">
        <v>22</v>
      </c>
      <c r="B386" s="116"/>
      <c r="C386" s="116"/>
      <c r="D386" s="116"/>
      <c r="E386" s="4">
        <v>852</v>
      </c>
      <c r="F386" s="4" t="s">
        <v>117</v>
      </c>
      <c r="G386" s="4" t="s">
        <v>129</v>
      </c>
      <c r="H386" s="121" t="s">
        <v>598</v>
      </c>
      <c r="I386" s="3" t="s">
        <v>23</v>
      </c>
      <c r="J386" s="21">
        <f t="shared" ref="J386:R386" si="384">J387</f>
        <v>388620</v>
      </c>
      <c r="K386" s="21">
        <f t="shared" si="384"/>
        <v>388620</v>
      </c>
      <c r="L386" s="21">
        <f t="shared" si="384"/>
        <v>0</v>
      </c>
      <c r="M386" s="21">
        <f t="shared" si="384"/>
        <v>0</v>
      </c>
      <c r="N386" s="21">
        <f t="shared" si="384"/>
        <v>16</v>
      </c>
      <c r="O386" s="21">
        <f t="shared" si="384"/>
        <v>16</v>
      </c>
      <c r="P386" s="21">
        <f t="shared" si="384"/>
        <v>0</v>
      </c>
      <c r="Q386" s="21">
        <f t="shared" si="384"/>
        <v>0</v>
      </c>
      <c r="R386" s="21">
        <f t="shared" si="384"/>
        <v>388636</v>
      </c>
      <c r="S386" s="21">
        <f t="shared" si="363"/>
        <v>388636</v>
      </c>
      <c r="T386" s="21">
        <f t="shared" si="364"/>
        <v>0</v>
      </c>
      <c r="U386" s="21">
        <f t="shared" si="365"/>
        <v>0</v>
      </c>
      <c r="V386" s="21">
        <f t="shared" ref="V386:W386" si="385">V387</f>
        <v>388636</v>
      </c>
      <c r="W386" s="21">
        <f t="shared" si="385"/>
        <v>56405.42</v>
      </c>
      <c r="X386" s="158">
        <f t="shared" si="353"/>
        <v>14.513688901697217</v>
      </c>
    </row>
    <row r="387" spans="1:24" ht="60" x14ac:dyDescent="0.25">
      <c r="A387" s="73" t="s">
        <v>9</v>
      </c>
      <c r="B387" s="117"/>
      <c r="C387" s="117"/>
      <c r="D387" s="117"/>
      <c r="E387" s="4">
        <v>852</v>
      </c>
      <c r="F387" s="4" t="s">
        <v>117</v>
      </c>
      <c r="G387" s="4" t="s">
        <v>129</v>
      </c>
      <c r="H387" s="121" t="s">
        <v>598</v>
      </c>
      <c r="I387" s="3" t="s">
        <v>24</v>
      </c>
      <c r="J387" s="21">
        <v>388620</v>
      </c>
      <c r="K387" s="21">
        <f>J387</f>
        <v>388620</v>
      </c>
      <c r="L387" s="21"/>
      <c r="M387" s="21"/>
      <c r="N387" s="21">
        <v>16</v>
      </c>
      <c r="O387" s="21">
        <f>N387</f>
        <v>16</v>
      </c>
      <c r="P387" s="21"/>
      <c r="Q387" s="21"/>
      <c r="R387" s="21">
        <v>388636</v>
      </c>
      <c r="S387" s="21">
        <f t="shared" si="363"/>
        <v>388636</v>
      </c>
      <c r="T387" s="21">
        <f t="shared" si="364"/>
        <v>0</v>
      </c>
      <c r="U387" s="21">
        <f t="shared" si="365"/>
        <v>0</v>
      </c>
      <c r="V387" s="21">
        <v>388636</v>
      </c>
      <c r="W387" s="21">
        <v>56405.42</v>
      </c>
      <c r="X387" s="158">
        <f t="shared" si="353"/>
        <v>14.513688901697217</v>
      </c>
    </row>
    <row r="388" spans="1:24" ht="315" x14ac:dyDescent="0.25">
      <c r="A388" s="73" t="s">
        <v>319</v>
      </c>
      <c r="B388" s="117"/>
      <c r="C388" s="117"/>
      <c r="D388" s="117"/>
      <c r="E388" s="4">
        <v>852</v>
      </c>
      <c r="F388" s="4" t="s">
        <v>117</v>
      </c>
      <c r="G388" s="4" t="s">
        <v>129</v>
      </c>
      <c r="H388" s="121" t="s">
        <v>599</v>
      </c>
      <c r="I388" s="3"/>
      <c r="J388" s="21">
        <f t="shared" ref="J388:R389" si="386">J389</f>
        <v>43000</v>
      </c>
      <c r="K388" s="21">
        <f t="shared" si="386"/>
        <v>43000</v>
      </c>
      <c r="L388" s="21">
        <f t="shared" si="386"/>
        <v>0</v>
      </c>
      <c r="M388" s="21">
        <f t="shared" si="386"/>
        <v>0</v>
      </c>
      <c r="N388" s="21">
        <f t="shared" si="386"/>
        <v>0</v>
      </c>
      <c r="O388" s="21">
        <f t="shared" si="386"/>
        <v>0</v>
      </c>
      <c r="P388" s="21">
        <f t="shared" si="386"/>
        <v>0</v>
      </c>
      <c r="Q388" s="21">
        <f t="shared" si="386"/>
        <v>0</v>
      </c>
      <c r="R388" s="21">
        <f t="shared" si="386"/>
        <v>43000</v>
      </c>
      <c r="S388" s="21">
        <f t="shared" si="363"/>
        <v>43000</v>
      </c>
      <c r="T388" s="21">
        <f t="shared" si="364"/>
        <v>0</v>
      </c>
      <c r="U388" s="21">
        <f t="shared" si="365"/>
        <v>0</v>
      </c>
      <c r="V388" s="21">
        <f t="shared" ref="V388:W389" si="387">V389</f>
        <v>43000</v>
      </c>
      <c r="W388" s="21">
        <f t="shared" si="387"/>
        <v>7000</v>
      </c>
      <c r="X388" s="158">
        <f t="shared" si="353"/>
        <v>16.279069767441861</v>
      </c>
    </row>
    <row r="389" spans="1:24" ht="60" x14ac:dyDescent="0.25">
      <c r="A389" s="73" t="s">
        <v>22</v>
      </c>
      <c r="B389" s="117"/>
      <c r="C389" s="117"/>
      <c r="D389" s="117"/>
      <c r="E389" s="4">
        <v>852</v>
      </c>
      <c r="F389" s="4" t="s">
        <v>117</v>
      </c>
      <c r="G389" s="4" t="s">
        <v>129</v>
      </c>
      <c r="H389" s="121" t="s">
        <v>599</v>
      </c>
      <c r="I389" s="3" t="s">
        <v>23</v>
      </c>
      <c r="J389" s="21">
        <f t="shared" si="386"/>
        <v>43000</v>
      </c>
      <c r="K389" s="21">
        <f t="shared" si="386"/>
        <v>43000</v>
      </c>
      <c r="L389" s="21">
        <f t="shared" si="386"/>
        <v>0</v>
      </c>
      <c r="M389" s="21">
        <f t="shared" si="386"/>
        <v>0</v>
      </c>
      <c r="N389" s="21">
        <f t="shared" si="386"/>
        <v>0</v>
      </c>
      <c r="O389" s="21">
        <f t="shared" si="386"/>
        <v>0</v>
      </c>
      <c r="P389" s="21">
        <f t="shared" si="386"/>
        <v>0</v>
      </c>
      <c r="Q389" s="21">
        <f t="shared" si="386"/>
        <v>0</v>
      </c>
      <c r="R389" s="21">
        <f t="shared" si="386"/>
        <v>43000</v>
      </c>
      <c r="S389" s="21">
        <f t="shared" si="363"/>
        <v>43000</v>
      </c>
      <c r="T389" s="21">
        <f t="shared" si="364"/>
        <v>0</v>
      </c>
      <c r="U389" s="21">
        <f t="shared" si="365"/>
        <v>0</v>
      </c>
      <c r="V389" s="21">
        <f t="shared" si="387"/>
        <v>43000</v>
      </c>
      <c r="W389" s="21">
        <f t="shared" si="387"/>
        <v>7000</v>
      </c>
      <c r="X389" s="158">
        <f t="shared" si="353"/>
        <v>16.279069767441861</v>
      </c>
    </row>
    <row r="390" spans="1:24" ht="60" x14ac:dyDescent="0.25">
      <c r="A390" s="73" t="s">
        <v>9</v>
      </c>
      <c r="B390" s="117"/>
      <c r="C390" s="117"/>
      <c r="D390" s="117"/>
      <c r="E390" s="4">
        <v>852</v>
      </c>
      <c r="F390" s="4" t="s">
        <v>117</v>
      </c>
      <c r="G390" s="4" t="s">
        <v>129</v>
      </c>
      <c r="H390" s="121" t="s">
        <v>599</v>
      </c>
      <c r="I390" s="3" t="s">
        <v>24</v>
      </c>
      <c r="J390" s="21">
        <v>43000</v>
      </c>
      <c r="K390" s="21">
        <f>J390</f>
        <v>43000</v>
      </c>
      <c r="L390" s="21"/>
      <c r="M390" s="21"/>
      <c r="N390" s="21"/>
      <c r="O390" s="21">
        <f>N390</f>
        <v>0</v>
      </c>
      <c r="P390" s="21"/>
      <c r="Q390" s="21"/>
      <c r="R390" s="21">
        <v>43000</v>
      </c>
      <c r="S390" s="21">
        <f t="shared" si="363"/>
        <v>43000</v>
      </c>
      <c r="T390" s="21">
        <f t="shared" si="364"/>
        <v>0</v>
      </c>
      <c r="U390" s="21">
        <f t="shared" si="365"/>
        <v>0</v>
      </c>
      <c r="V390" s="21">
        <v>43000</v>
      </c>
      <c r="W390" s="21">
        <v>7000</v>
      </c>
      <c r="X390" s="158">
        <f t="shared" si="353"/>
        <v>16.279069767441861</v>
      </c>
    </row>
    <row r="391" spans="1:24" ht="42.75" x14ac:dyDescent="0.25">
      <c r="A391" s="92" t="s">
        <v>171</v>
      </c>
      <c r="B391" s="70"/>
      <c r="C391" s="70"/>
      <c r="D391" s="70"/>
      <c r="E391" s="28">
        <v>853</v>
      </c>
      <c r="F391" s="3"/>
      <c r="G391" s="3"/>
      <c r="H391" s="119" t="s">
        <v>58</v>
      </c>
      <c r="I391" s="3"/>
      <c r="J391" s="26" t="e">
        <f t="shared" ref="J391:R391" si="388">J392+J406</f>
        <v>#REF!</v>
      </c>
      <c r="K391" s="26" t="e">
        <f t="shared" si="388"/>
        <v>#REF!</v>
      </c>
      <c r="L391" s="26" t="e">
        <f t="shared" si="388"/>
        <v>#REF!</v>
      </c>
      <c r="M391" s="26" t="e">
        <f t="shared" si="388"/>
        <v>#REF!</v>
      </c>
      <c r="N391" s="26" t="e">
        <f t="shared" si="388"/>
        <v>#REF!</v>
      </c>
      <c r="O391" s="26" t="e">
        <f t="shared" si="388"/>
        <v>#REF!</v>
      </c>
      <c r="P391" s="26" t="e">
        <f t="shared" si="388"/>
        <v>#REF!</v>
      </c>
      <c r="Q391" s="26" t="e">
        <f t="shared" si="388"/>
        <v>#REF!</v>
      </c>
      <c r="R391" s="26">
        <f t="shared" si="388"/>
        <v>8865900</v>
      </c>
      <c r="S391" s="26">
        <f t="shared" ref="S391:U391" si="389">S392+S406</f>
        <v>833000</v>
      </c>
      <c r="T391" s="26">
        <f t="shared" si="389"/>
        <v>8030500</v>
      </c>
      <c r="U391" s="26">
        <f t="shared" si="389"/>
        <v>2400</v>
      </c>
      <c r="V391" s="26">
        <f>V392+V406</f>
        <v>8702900</v>
      </c>
      <c r="W391" s="26">
        <f>W392+W406</f>
        <v>6021304.790000001</v>
      </c>
      <c r="X391" s="158">
        <f t="shared" si="353"/>
        <v>69.187337439244402</v>
      </c>
    </row>
    <row r="392" spans="1:24" ht="28.5" x14ac:dyDescent="0.25">
      <c r="A392" s="90" t="s">
        <v>10</v>
      </c>
      <c r="B392" s="32"/>
      <c r="C392" s="32"/>
      <c r="D392" s="32"/>
      <c r="E392" s="3">
        <v>853</v>
      </c>
      <c r="F392" s="17" t="s">
        <v>11</v>
      </c>
      <c r="G392" s="17"/>
      <c r="H392" s="121" t="s">
        <v>58</v>
      </c>
      <c r="I392" s="17"/>
      <c r="J392" s="26" t="e">
        <f>J393+J402+#REF!</f>
        <v>#REF!</v>
      </c>
      <c r="K392" s="26" t="e">
        <f>K393+K402+#REF!</f>
        <v>#REF!</v>
      </c>
      <c r="L392" s="26" t="e">
        <f>L393+L402+#REF!</f>
        <v>#REF!</v>
      </c>
      <c r="M392" s="26" t="e">
        <f>M393+M402+#REF!</f>
        <v>#REF!</v>
      </c>
      <c r="N392" s="26" t="e">
        <f>N393+N402+#REF!</f>
        <v>#REF!</v>
      </c>
      <c r="O392" s="26" t="e">
        <f>O393+O402+#REF!</f>
        <v>#REF!</v>
      </c>
      <c r="P392" s="26" t="e">
        <f>P393+P402+#REF!</f>
        <v>#REF!</v>
      </c>
      <c r="Q392" s="26" t="e">
        <f>Q393+Q402+#REF!</f>
        <v>#REF!</v>
      </c>
      <c r="R392" s="26">
        <f>R393+R402</f>
        <v>6258400</v>
      </c>
      <c r="S392" s="26">
        <f t="shared" ref="S392:V392" si="390">S393+S402</f>
        <v>0</v>
      </c>
      <c r="T392" s="26">
        <f t="shared" si="390"/>
        <v>6256000</v>
      </c>
      <c r="U392" s="26">
        <f t="shared" si="390"/>
        <v>2400</v>
      </c>
      <c r="V392" s="26">
        <f t="shared" si="390"/>
        <v>6095400</v>
      </c>
      <c r="W392" s="26">
        <f>W393+W402</f>
        <v>3997051.7900000005</v>
      </c>
      <c r="X392" s="158">
        <f t="shared" si="353"/>
        <v>65.57488909669587</v>
      </c>
    </row>
    <row r="393" spans="1:24" ht="99.75" x14ac:dyDescent="0.25">
      <c r="A393" s="88" t="s">
        <v>172</v>
      </c>
      <c r="B393" s="51"/>
      <c r="C393" s="51"/>
      <c r="D393" s="51"/>
      <c r="E393" s="3">
        <v>853</v>
      </c>
      <c r="F393" s="19" t="s">
        <v>11</v>
      </c>
      <c r="G393" s="19" t="s">
        <v>129</v>
      </c>
      <c r="H393" s="121" t="s">
        <v>58</v>
      </c>
      <c r="I393" s="19"/>
      <c r="J393" s="22">
        <f t="shared" ref="J393:M393" si="391">J394+J399</f>
        <v>5765400</v>
      </c>
      <c r="K393" s="22">
        <f t="shared" si="391"/>
        <v>0</v>
      </c>
      <c r="L393" s="22">
        <f t="shared" si="391"/>
        <v>5763000</v>
      </c>
      <c r="M393" s="22">
        <f t="shared" si="391"/>
        <v>2400</v>
      </c>
      <c r="N393" s="22">
        <f t="shared" ref="N393:R393" si="392">N394+N399</f>
        <v>0</v>
      </c>
      <c r="O393" s="22">
        <f t="shared" si="392"/>
        <v>0</v>
      </c>
      <c r="P393" s="22">
        <f t="shared" si="392"/>
        <v>0</v>
      </c>
      <c r="Q393" s="22">
        <f t="shared" si="392"/>
        <v>0</v>
      </c>
      <c r="R393" s="22">
        <f t="shared" si="392"/>
        <v>5765400</v>
      </c>
      <c r="S393" s="21">
        <f t="shared" ref="S393:S434" si="393">K393+O393</f>
        <v>0</v>
      </c>
      <c r="T393" s="21">
        <f t="shared" ref="T393:T434" si="394">L393+P393</f>
        <v>5763000</v>
      </c>
      <c r="U393" s="21">
        <f t="shared" ref="U393:U434" si="395">M393+Q393</f>
        <v>2400</v>
      </c>
      <c r="V393" s="22">
        <f t="shared" ref="V393:W393" si="396">V394+V399</f>
        <v>5765400</v>
      </c>
      <c r="W393" s="22">
        <f t="shared" si="396"/>
        <v>3997051.7900000005</v>
      </c>
      <c r="X393" s="158">
        <f t="shared" si="353"/>
        <v>69.328264994623098</v>
      </c>
    </row>
    <row r="394" spans="1:24" ht="60" x14ac:dyDescent="0.25">
      <c r="A394" s="73" t="s">
        <v>20</v>
      </c>
      <c r="B394" s="113"/>
      <c r="C394" s="113"/>
      <c r="D394" s="113"/>
      <c r="E394" s="3">
        <v>853</v>
      </c>
      <c r="F394" s="3" t="s">
        <v>17</v>
      </c>
      <c r="G394" s="3" t="s">
        <v>129</v>
      </c>
      <c r="H394" s="121" t="s">
        <v>173</v>
      </c>
      <c r="I394" s="3"/>
      <c r="J394" s="21">
        <f t="shared" ref="J394:M394" si="397">J395+J397</f>
        <v>5763000</v>
      </c>
      <c r="K394" s="21">
        <f t="shared" si="397"/>
        <v>0</v>
      </c>
      <c r="L394" s="21">
        <f t="shared" si="397"/>
        <v>5763000</v>
      </c>
      <c r="M394" s="21">
        <f t="shared" si="397"/>
        <v>0</v>
      </c>
      <c r="N394" s="21">
        <f t="shared" ref="N394:R394" si="398">N395+N397</f>
        <v>0</v>
      </c>
      <c r="O394" s="21">
        <f t="shared" si="398"/>
        <v>0</v>
      </c>
      <c r="P394" s="21">
        <f t="shared" si="398"/>
        <v>0</v>
      </c>
      <c r="Q394" s="21">
        <f t="shared" si="398"/>
        <v>0</v>
      </c>
      <c r="R394" s="21">
        <f t="shared" si="398"/>
        <v>5763000</v>
      </c>
      <c r="S394" s="21">
        <f t="shared" si="393"/>
        <v>0</v>
      </c>
      <c r="T394" s="21">
        <f t="shared" si="394"/>
        <v>5763000</v>
      </c>
      <c r="U394" s="21">
        <f t="shared" si="395"/>
        <v>0</v>
      </c>
      <c r="V394" s="21">
        <f t="shared" ref="V394:W394" si="399">V395+V397</f>
        <v>5763000</v>
      </c>
      <c r="W394" s="21">
        <f t="shared" si="399"/>
        <v>3997051.7900000005</v>
      </c>
      <c r="X394" s="158">
        <f t="shared" si="353"/>
        <v>69.357136734339761</v>
      </c>
    </row>
    <row r="395" spans="1:24" ht="135" x14ac:dyDescent="0.25">
      <c r="A395" s="73" t="s">
        <v>16</v>
      </c>
      <c r="B395" s="113"/>
      <c r="C395" s="113"/>
      <c r="D395" s="113"/>
      <c r="E395" s="3">
        <v>853</v>
      </c>
      <c r="F395" s="3" t="s">
        <v>11</v>
      </c>
      <c r="G395" s="3" t="s">
        <v>129</v>
      </c>
      <c r="H395" s="121" t="s">
        <v>173</v>
      </c>
      <c r="I395" s="3" t="s">
        <v>18</v>
      </c>
      <c r="J395" s="21">
        <f t="shared" ref="J395:R395" si="400">J396</f>
        <v>5460700</v>
      </c>
      <c r="K395" s="21">
        <f t="shared" si="400"/>
        <v>0</v>
      </c>
      <c r="L395" s="21">
        <f t="shared" si="400"/>
        <v>5460700</v>
      </c>
      <c r="M395" s="21">
        <f t="shared" si="400"/>
        <v>0</v>
      </c>
      <c r="N395" s="21">
        <f t="shared" si="400"/>
        <v>0</v>
      </c>
      <c r="O395" s="21">
        <f t="shared" si="400"/>
        <v>0</v>
      </c>
      <c r="P395" s="21">
        <f t="shared" si="400"/>
        <v>0</v>
      </c>
      <c r="Q395" s="21">
        <f t="shared" si="400"/>
        <v>0</v>
      </c>
      <c r="R395" s="21">
        <f t="shared" si="400"/>
        <v>5460700</v>
      </c>
      <c r="S395" s="21">
        <f t="shared" si="393"/>
        <v>0</v>
      </c>
      <c r="T395" s="21">
        <f t="shared" si="394"/>
        <v>5460700</v>
      </c>
      <c r="U395" s="21">
        <f t="shared" si="395"/>
        <v>0</v>
      </c>
      <c r="V395" s="21">
        <f t="shared" ref="V395:W395" si="401">V396</f>
        <v>5460700</v>
      </c>
      <c r="W395" s="21">
        <f t="shared" si="401"/>
        <v>3862702.1500000004</v>
      </c>
      <c r="X395" s="158">
        <f t="shared" si="353"/>
        <v>70.736391854524143</v>
      </c>
    </row>
    <row r="396" spans="1:24" ht="45" x14ac:dyDescent="0.25">
      <c r="A396" s="73" t="s">
        <v>579</v>
      </c>
      <c r="B396" s="113"/>
      <c r="C396" s="113"/>
      <c r="D396" s="113"/>
      <c r="E396" s="3">
        <v>853</v>
      </c>
      <c r="F396" s="3" t="s">
        <v>11</v>
      </c>
      <c r="G396" s="3" t="s">
        <v>129</v>
      </c>
      <c r="H396" s="121" t="s">
        <v>173</v>
      </c>
      <c r="I396" s="3" t="s">
        <v>19</v>
      </c>
      <c r="J396" s="21">
        <v>5460700</v>
      </c>
      <c r="K396" s="21"/>
      <c r="L396" s="21">
        <f>J396</f>
        <v>5460700</v>
      </c>
      <c r="M396" s="21"/>
      <c r="N396" s="21"/>
      <c r="O396" s="21"/>
      <c r="P396" s="21">
        <f>N396</f>
        <v>0</v>
      </c>
      <c r="Q396" s="21"/>
      <c r="R396" s="21">
        <v>5460700</v>
      </c>
      <c r="S396" s="21">
        <f t="shared" si="393"/>
        <v>0</v>
      </c>
      <c r="T396" s="21">
        <f t="shared" si="394"/>
        <v>5460700</v>
      </c>
      <c r="U396" s="21">
        <f t="shared" si="395"/>
        <v>0</v>
      </c>
      <c r="V396" s="21">
        <v>5460700</v>
      </c>
      <c r="W396" s="21">
        <f>2983200.43+879501.72</f>
        <v>3862702.1500000004</v>
      </c>
      <c r="X396" s="158">
        <f t="shared" si="353"/>
        <v>70.736391854524143</v>
      </c>
    </row>
    <row r="397" spans="1:24" ht="60" x14ac:dyDescent="0.25">
      <c r="A397" s="73" t="s">
        <v>22</v>
      </c>
      <c r="B397" s="113"/>
      <c r="C397" s="113"/>
      <c r="D397" s="113"/>
      <c r="E397" s="3">
        <v>853</v>
      </c>
      <c r="F397" s="3" t="s">
        <v>11</v>
      </c>
      <c r="G397" s="3" t="s">
        <v>129</v>
      </c>
      <c r="H397" s="121" t="s">
        <v>173</v>
      </c>
      <c r="I397" s="3" t="s">
        <v>23</v>
      </c>
      <c r="J397" s="21">
        <f t="shared" ref="J397:R397" si="402">J398</f>
        <v>302300</v>
      </c>
      <c r="K397" s="21">
        <f t="shared" si="402"/>
        <v>0</v>
      </c>
      <c r="L397" s="21">
        <f t="shared" si="402"/>
        <v>302300</v>
      </c>
      <c r="M397" s="21">
        <f t="shared" si="402"/>
        <v>0</v>
      </c>
      <c r="N397" s="21">
        <f t="shared" si="402"/>
        <v>0</v>
      </c>
      <c r="O397" s="21">
        <f t="shared" si="402"/>
        <v>0</v>
      </c>
      <c r="P397" s="21">
        <f t="shared" si="402"/>
        <v>0</v>
      </c>
      <c r="Q397" s="21">
        <f t="shared" si="402"/>
        <v>0</v>
      </c>
      <c r="R397" s="21">
        <f t="shared" si="402"/>
        <v>302300</v>
      </c>
      <c r="S397" s="21">
        <f t="shared" si="393"/>
        <v>0</v>
      </c>
      <c r="T397" s="21">
        <f t="shared" si="394"/>
        <v>302300</v>
      </c>
      <c r="U397" s="21">
        <f t="shared" si="395"/>
        <v>0</v>
      </c>
      <c r="V397" s="21">
        <f t="shared" ref="V397:W397" si="403">V398</f>
        <v>302300</v>
      </c>
      <c r="W397" s="21">
        <f t="shared" si="403"/>
        <v>134349.64000000001</v>
      </c>
      <c r="X397" s="158">
        <f t="shared" si="353"/>
        <v>44.442487595104211</v>
      </c>
    </row>
    <row r="398" spans="1:24" ht="60" x14ac:dyDescent="0.25">
      <c r="A398" s="73" t="s">
        <v>9</v>
      </c>
      <c r="B398" s="113"/>
      <c r="C398" s="113"/>
      <c r="D398" s="113"/>
      <c r="E398" s="3">
        <v>853</v>
      </c>
      <c r="F398" s="3" t="s">
        <v>11</v>
      </c>
      <c r="G398" s="3" t="s">
        <v>129</v>
      </c>
      <c r="H398" s="121" t="s">
        <v>173</v>
      </c>
      <c r="I398" s="3" t="s">
        <v>24</v>
      </c>
      <c r="J398" s="21">
        <v>302300</v>
      </c>
      <c r="K398" s="21"/>
      <c r="L398" s="21">
        <f>J398</f>
        <v>302300</v>
      </c>
      <c r="M398" s="21"/>
      <c r="N398" s="21"/>
      <c r="O398" s="21"/>
      <c r="P398" s="21">
        <f>N398</f>
        <v>0</v>
      </c>
      <c r="Q398" s="21"/>
      <c r="R398" s="21">
        <v>302300</v>
      </c>
      <c r="S398" s="21">
        <f t="shared" si="393"/>
        <v>0</v>
      </c>
      <c r="T398" s="21">
        <f t="shared" si="394"/>
        <v>302300</v>
      </c>
      <c r="U398" s="21">
        <f t="shared" si="395"/>
        <v>0</v>
      </c>
      <c r="V398" s="21">
        <v>302300</v>
      </c>
      <c r="W398" s="21">
        <v>134349.64000000001</v>
      </c>
      <c r="X398" s="158">
        <f t="shared" si="353"/>
        <v>44.442487595104211</v>
      </c>
    </row>
    <row r="399" spans="1:24" ht="150" x14ac:dyDescent="0.25">
      <c r="A399" s="73" t="s">
        <v>343</v>
      </c>
      <c r="B399" s="113"/>
      <c r="C399" s="113"/>
      <c r="D399" s="113"/>
      <c r="E399" s="3">
        <v>853</v>
      </c>
      <c r="F399" s="3" t="s">
        <v>11</v>
      </c>
      <c r="G399" s="3" t="s">
        <v>129</v>
      </c>
      <c r="H399" s="121" t="s">
        <v>342</v>
      </c>
      <c r="I399" s="3"/>
      <c r="J399" s="21">
        <f t="shared" ref="J399:R400" si="404">J400</f>
        <v>2400</v>
      </c>
      <c r="K399" s="21">
        <f t="shared" si="404"/>
        <v>0</v>
      </c>
      <c r="L399" s="21">
        <f t="shared" si="404"/>
        <v>0</v>
      </c>
      <c r="M399" s="21">
        <f t="shared" si="404"/>
        <v>2400</v>
      </c>
      <c r="N399" s="21">
        <f t="shared" si="404"/>
        <v>0</v>
      </c>
      <c r="O399" s="21">
        <f t="shared" si="404"/>
        <v>0</v>
      </c>
      <c r="P399" s="21">
        <f t="shared" si="404"/>
        <v>0</v>
      </c>
      <c r="Q399" s="21">
        <f t="shared" si="404"/>
        <v>0</v>
      </c>
      <c r="R399" s="21">
        <f t="shared" si="404"/>
        <v>2400</v>
      </c>
      <c r="S399" s="21">
        <f t="shared" si="393"/>
        <v>0</v>
      </c>
      <c r="T399" s="21">
        <f t="shared" si="394"/>
        <v>0</v>
      </c>
      <c r="U399" s="21">
        <f t="shared" si="395"/>
        <v>2400</v>
      </c>
      <c r="V399" s="21">
        <f t="shared" ref="V399:W400" si="405">V400</f>
        <v>2400</v>
      </c>
      <c r="W399" s="21">
        <f t="shared" si="405"/>
        <v>0</v>
      </c>
      <c r="X399" s="158">
        <f t="shared" si="353"/>
        <v>0</v>
      </c>
    </row>
    <row r="400" spans="1:24" ht="60" x14ac:dyDescent="0.25">
      <c r="A400" s="73" t="s">
        <v>22</v>
      </c>
      <c r="B400" s="113"/>
      <c r="C400" s="113"/>
      <c r="D400" s="113"/>
      <c r="E400" s="3">
        <v>853</v>
      </c>
      <c r="F400" s="3" t="s">
        <v>11</v>
      </c>
      <c r="G400" s="3" t="s">
        <v>129</v>
      </c>
      <c r="H400" s="121" t="s">
        <v>342</v>
      </c>
      <c r="I400" s="3" t="s">
        <v>23</v>
      </c>
      <c r="J400" s="21">
        <f t="shared" si="404"/>
        <v>2400</v>
      </c>
      <c r="K400" s="21">
        <f t="shared" si="404"/>
        <v>0</v>
      </c>
      <c r="L400" s="21">
        <f t="shared" si="404"/>
        <v>0</v>
      </c>
      <c r="M400" s="21">
        <f t="shared" si="404"/>
        <v>2400</v>
      </c>
      <c r="N400" s="21">
        <f t="shared" si="404"/>
        <v>0</v>
      </c>
      <c r="O400" s="21">
        <f t="shared" si="404"/>
        <v>0</v>
      </c>
      <c r="P400" s="21">
        <f t="shared" si="404"/>
        <v>0</v>
      </c>
      <c r="Q400" s="21">
        <f t="shared" si="404"/>
        <v>0</v>
      </c>
      <c r="R400" s="21">
        <f t="shared" si="404"/>
        <v>2400</v>
      </c>
      <c r="S400" s="21">
        <f t="shared" si="393"/>
        <v>0</v>
      </c>
      <c r="T400" s="21">
        <f t="shared" si="394"/>
        <v>0</v>
      </c>
      <c r="U400" s="21">
        <f t="shared" si="395"/>
        <v>2400</v>
      </c>
      <c r="V400" s="21">
        <f t="shared" si="405"/>
        <v>2400</v>
      </c>
      <c r="W400" s="21">
        <f t="shared" si="405"/>
        <v>0</v>
      </c>
      <c r="X400" s="158">
        <f t="shared" si="353"/>
        <v>0</v>
      </c>
    </row>
    <row r="401" spans="1:24" ht="60" x14ac:dyDescent="0.25">
      <c r="A401" s="73" t="s">
        <v>9</v>
      </c>
      <c r="B401" s="113"/>
      <c r="C401" s="113"/>
      <c r="D401" s="113"/>
      <c r="E401" s="3">
        <v>853</v>
      </c>
      <c r="F401" s="3" t="s">
        <v>11</v>
      </c>
      <c r="G401" s="3" t="s">
        <v>129</v>
      </c>
      <c r="H401" s="121" t="s">
        <v>342</v>
      </c>
      <c r="I401" s="3" t="s">
        <v>24</v>
      </c>
      <c r="J401" s="21">
        <v>2400</v>
      </c>
      <c r="K401" s="21"/>
      <c r="L401" s="21"/>
      <c r="M401" s="21">
        <f>J401</f>
        <v>2400</v>
      </c>
      <c r="N401" s="21">
        <f t="shared" ref="N401" si="406">K401</f>
        <v>0</v>
      </c>
      <c r="O401" s="21"/>
      <c r="P401" s="21"/>
      <c r="Q401" s="21">
        <f>N401</f>
        <v>0</v>
      </c>
      <c r="R401" s="21">
        <v>2400</v>
      </c>
      <c r="S401" s="21">
        <f t="shared" si="393"/>
        <v>0</v>
      </c>
      <c r="T401" s="21">
        <f t="shared" si="394"/>
        <v>0</v>
      </c>
      <c r="U401" s="21">
        <f t="shared" si="395"/>
        <v>2400</v>
      </c>
      <c r="V401" s="21">
        <v>2400</v>
      </c>
      <c r="W401" s="21"/>
      <c r="X401" s="158">
        <f t="shared" si="353"/>
        <v>0</v>
      </c>
    </row>
    <row r="402" spans="1:24" x14ac:dyDescent="0.25">
      <c r="A402" s="88" t="s">
        <v>174</v>
      </c>
      <c r="B402" s="51"/>
      <c r="C402" s="51"/>
      <c r="D402" s="51"/>
      <c r="E402" s="3">
        <v>853</v>
      </c>
      <c r="F402" s="19" t="s">
        <v>11</v>
      </c>
      <c r="G402" s="19" t="s">
        <v>133</v>
      </c>
      <c r="H402" s="121" t="s">
        <v>58</v>
      </c>
      <c r="I402" s="19"/>
      <c r="J402" s="22">
        <f t="shared" ref="J402:R404" si="407">J403</f>
        <v>100000</v>
      </c>
      <c r="K402" s="22">
        <f t="shared" si="407"/>
        <v>0</v>
      </c>
      <c r="L402" s="22">
        <f t="shared" si="407"/>
        <v>100000</v>
      </c>
      <c r="M402" s="22">
        <f t="shared" si="407"/>
        <v>0</v>
      </c>
      <c r="N402" s="22">
        <f t="shared" si="407"/>
        <v>393000</v>
      </c>
      <c r="O402" s="22">
        <f t="shared" si="407"/>
        <v>0</v>
      </c>
      <c r="P402" s="22">
        <f t="shared" si="407"/>
        <v>393000</v>
      </c>
      <c r="Q402" s="22">
        <f t="shared" si="407"/>
        <v>0</v>
      </c>
      <c r="R402" s="22">
        <f t="shared" si="407"/>
        <v>493000</v>
      </c>
      <c r="S402" s="21">
        <f t="shared" si="393"/>
        <v>0</v>
      </c>
      <c r="T402" s="21">
        <f t="shared" si="394"/>
        <v>493000</v>
      </c>
      <c r="U402" s="21">
        <f t="shared" si="395"/>
        <v>0</v>
      </c>
      <c r="V402" s="22">
        <f t="shared" ref="V402:W404" si="408">V403</f>
        <v>330000</v>
      </c>
      <c r="W402" s="22">
        <f t="shared" si="408"/>
        <v>0</v>
      </c>
      <c r="X402" s="158">
        <f t="shared" si="353"/>
        <v>0</v>
      </c>
    </row>
    <row r="403" spans="1:24" ht="30" x14ac:dyDescent="0.25">
      <c r="A403" s="73" t="s">
        <v>600</v>
      </c>
      <c r="B403" s="117"/>
      <c r="C403" s="117"/>
      <c r="D403" s="117"/>
      <c r="E403" s="3">
        <v>853</v>
      </c>
      <c r="F403" s="3" t="s">
        <v>11</v>
      </c>
      <c r="G403" s="3" t="s">
        <v>133</v>
      </c>
      <c r="H403" s="121" t="s">
        <v>288</v>
      </c>
      <c r="I403" s="3"/>
      <c r="J403" s="21">
        <f t="shared" si="407"/>
        <v>100000</v>
      </c>
      <c r="K403" s="21">
        <f t="shared" si="407"/>
        <v>0</v>
      </c>
      <c r="L403" s="21">
        <f t="shared" si="407"/>
        <v>100000</v>
      </c>
      <c r="M403" s="21">
        <f t="shared" si="407"/>
        <v>0</v>
      </c>
      <c r="N403" s="21">
        <f t="shared" si="407"/>
        <v>393000</v>
      </c>
      <c r="O403" s="21">
        <f t="shared" si="407"/>
        <v>0</v>
      </c>
      <c r="P403" s="21">
        <f t="shared" si="407"/>
        <v>393000</v>
      </c>
      <c r="Q403" s="21">
        <f t="shared" si="407"/>
        <v>0</v>
      </c>
      <c r="R403" s="21">
        <f t="shared" si="407"/>
        <v>493000</v>
      </c>
      <c r="S403" s="21">
        <f t="shared" si="393"/>
        <v>0</v>
      </c>
      <c r="T403" s="21">
        <f t="shared" si="394"/>
        <v>493000</v>
      </c>
      <c r="U403" s="21">
        <f t="shared" si="395"/>
        <v>0</v>
      </c>
      <c r="V403" s="21">
        <f t="shared" si="408"/>
        <v>330000</v>
      </c>
      <c r="W403" s="21">
        <f t="shared" si="408"/>
        <v>0</v>
      </c>
      <c r="X403" s="158">
        <f t="shared" si="353"/>
        <v>0</v>
      </c>
    </row>
    <row r="404" spans="1:24" ht="30" x14ac:dyDescent="0.25">
      <c r="A404" s="73" t="s">
        <v>25</v>
      </c>
      <c r="B404" s="117"/>
      <c r="C404" s="117"/>
      <c r="D404" s="117"/>
      <c r="E404" s="3">
        <v>853</v>
      </c>
      <c r="F404" s="3" t="s">
        <v>11</v>
      </c>
      <c r="G404" s="3" t="s">
        <v>133</v>
      </c>
      <c r="H404" s="121" t="s">
        <v>288</v>
      </c>
      <c r="I404" s="3" t="s">
        <v>26</v>
      </c>
      <c r="J404" s="21">
        <f t="shared" si="407"/>
        <v>100000</v>
      </c>
      <c r="K404" s="21">
        <f t="shared" si="407"/>
        <v>0</v>
      </c>
      <c r="L404" s="21">
        <f t="shared" si="407"/>
        <v>100000</v>
      </c>
      <c r="M404" s="21">
        <f t="shared" si="407"/>
        <v>0</v>
      </c>
      <c r="N404" s="21">
        <f t="shared" si="407"/>
        <v>393000</v>
      </c>
      <c r="O404" s="21">
        <f t="shared" si="407"/>
        <v>0</v>
      </c>
      <c r="P404" s="21">
        <f t="shared" si="407"/>
        <v>393000</v>
      </c>
      <c r="Q404" s="21">
        <f t="shared" si="407"/>
        <v>0</v>
      </c>
      <c r="R404" s="21">
        <f t="shared" si="407"/>
        <v>493000</v>
      </c>
      <c r="S404" s="21">
        <f t="shared" si="393"/>
        <v>0</v>
      </c>
      <c r="T404" s="21">
        <f t="shared" si="394"/>
        <v>493000</v>
      </c>
      <c r="U404" s="21">
        <f t="shared" si="395"/>
        <v>0</v>
      </c>
      <c r="V404" s="21">
        <f t="shared" si="408"/>
        <v>330000</v>
      </c>
      <c r="W404" s="21">
        <f t="shared" si="408"/>
        <v>0</v>
      </c>
      <c r="X404" s="158">
        <f t="shared" si="353"/>
        <v>0</v>
      </c>
    </row>
    <row r="405" spans="1:24" s="23" customFormat="1" x14ac:dyDescent="0.25">
      <c r="A405" s="73" t="s">
        <v>175</v>
      </c>
      <c r="B405" s="116"/>
      <c r="C405" s="116"/>
      <c r="D405" s="116"/>
      <c r="E405" s="3">
        <v>853</v>
      </c>
      <c r="F405" s="3" t="s">
        <v>11</v>
      </c>
      <c r="G405" s="3" t="s">
        <v>133</v>
      </c>
      <c r="H405" s="121" t="s">
        <v>288</v>
      </c>
      <c r="I405" s="3" t="s">
        <v>176</v>
      </c>
      <c r="J405" s="21">
        <v>100000</v>
      </c>
      <c r="K405" s="21"/>
      <c r="L405" s="21">
        <f>J405</f>
        <v>100000</v>
      </c>
      <c r="M405" s="21"/>
      <c r="N405" s="21">
        <f>400000-7000</f>
        <v>393000</v>
      </c>
      <c r="O405" s="21"/>
      <c r="P405" s="21">
        <f>N405</f>
        <v>393000</v>
      </c>
      <c r="Q405" s="21"/>
      <c r="R405" s="21">
        <v>493000</v>
      </c>
      <c r="S405" s="21">
        <f t="shared" si="393"/>
        <v>0</v>
      </c>
      <c r="T405" s="21">
        <f t="shared" si="394"/>
        <v>493000</v>
      </c>
      <c r="U405" s="21">
        <f t="shared" si="395"/>
        <v>0</v>
      </c>
      <c r="V405" s="21">
        <v>330000</v>
      </c>
      <c r="W405" s="21"/>
      <c r="X405" s="158">
        <f t="shared" si="353"/>
        <v>0</v>
      </c>
    </row>
    <row r="406" spans="1:24" ht="71.25" x14ac:dyDescent="0.25">
      <c r="A406" s="88" t="s">
        <v>601</v>
      </c>
      <c r="B406" s="32"/>
      <c r="C406" s="32"/>
      <c r="D406" s="32"/>
      <c r="E406" s="3">
        <v>853</v>
      </c>
      <c r="F406" s="28" t="s">
        <v>177</v>
      </c>
      <c r="G406" s="28"/>
      <c r="H406" s="121" t="s">
        <v>58</v>
      </c>
      <c r="I406" s="86"/>
      <c r="J406" s="8">
        <f t="shared" ref="J406:M406" si="409">J407+J411</f>
        <v>2333000</v>
      </c>
      <c r="K406" s="8">
        <f t="shared" si="409"/>
        <v>833000</v>
      </c>
      <c r="L406" s="8">
        <f t="shared" si="409"/>
        <v>1500000</v>
      </c>
      <c r="M406" s="8">
        <f t="shared" si="409"/>
        <v>0</v>
      </c>
      <c r="N406" s="8">
        <f t="shared" ref="N406:R406" si="410">N407+N411</f>
        <v>274500</v>
      </c>
      <c r="O406" s="8">
        <f t="shared" si="410"/>
        <v>0</v>
      </c>
      <c r="P406" s="8">
        <f t="shared" si="410"/>
        <v>274500</v>
      </c>
      <c r="Q406" s="8">
        <f t="shared" si="410"/>
        <v>0</v>
      </c>
      <c r="R406" s="8">
        <f t="shared" si="410"/>
        <v>2607500</v>
      </c>
      <c r="S406" s="21">
        <f t="shared" si="393"/>
        <v>833000</v>
      </c>
      <c r="T406" s="21">
        <f t="shared" si="394"/>
        <v>1774500</v>
      </c>
      <c r="U406" s="21">
        <f t="shared" si="395"/>
        <v>0</v>
      </c>
      <c r="V406" s="8">
        <f t="shared" ref="V406:W406" si="411">V407+V411</f>
        <v>2607500</v>
      </c>
      <c r="W406" s="8">
        <f t="shared" si="411"/>
        <v>2024253</v>
      </c>
      <c r="X406" s="158">
        <f t="shared" si="353"/>
        <v>77.631946308724835</v>
      </c>
    </row>
    <row r="407" spans="1:24" ht="114" x14ac:dyDescent="0.25">
      <c r="A407" s="88" t="s">
        <v>178</v>
      </c>
      <c r="B407" s="51"/>
      <c r="C407" s="51"/>
      <c r="D407" s="51"/>
      <c r="E407" s="3">
        <v>853</v>
      </c>
      <c r="F407" s="24" t="s">
        <v>177</v>
      </c>
      <c r="G407" s="24" t="s">
        <v>11</v>
      </c>
      <c r="H407" s="121" t="s">
        <v>58</v>
      </c>
      <c r="I407" s="24"/>
      <c r="J407" s="20">
        <f t="shared" ref="J407:R409" si="412">J408</f>
        <v>833000</v>
      </c>
      <c r="K407" s="20">
        <f t="shared" si="412"/>
        <v>833000</v>
      </c>
      <c r="L407" s="20">
        <f t="shared" si="412"/>
        <v>0</v>
      </c>
      <c r="M407" s="20">
        <f t="shared" si="412"/>
        <v>0</v>
      </c>
      <c r="N407" s="20">
        <f t="shared" si="412"/>
        <v>0</v>
      </c>
      <c r="O407" s="20">
        <f t="shared" si="412"/>
        <v>0</v>
      </c>
      <c r="P407" s="20">
        <f t="shared" si="412"/>
        <v>0</v>
      </c>
      <c r="Q407" s="20">
        <f t="shared" si="412"/>
        <v>0</v>
      </c>
      <c r="R407" s="20">
        <f t="shared" si="412"/>
        <v>833000</v>
      </c>
      <c r="S407" s="21">
        <f t="shared" si="393"/>
        <v>833000</v>
      </c>
      <c r="T407" s="21">
        <f t="shared" si="394"/>
        <v>0</v>
      </c>
      <c r="U407" s="21">
        <f t="shared" si="395"/>
        <v>0</v>
      </c>
      <c r="V407" s="20">
        <f t="shared" ref="V407:W409" si="413">V408</f>
        <v>833000</v>
      </c>
      <c r="W407" s="20">
        <f t="shared" si="413"/>
        <v>624753</v>
      </c>
      <c r="X407" s="158">
        <f t="shared" si="353"/>
        <v>75.000360144057623</v>
      </c>
    </row>
    <row r="408" spans="1:24" ht="57" x14ac:dyDescent="0.25">
      <c r="A408" s="87" t="s">
        <v>602</v>
      </c>
      <c r="B408" s="51"/>
      <c r="C408" s="51"/>
      <c r="D408" s="51"/>
      <c r="E408" s="3">
        <v>853</v>
      </c>
      <c r="F408" s="24" t="s">
        <v>177</v>
      </c>
      <c r="G408" s="24" t="s">
        <v>11</v>
      </c>
      <c r="H408" s="121" t="s">
        <v>287</v>
      </c>
      <c r="I408" s="24"/>
      <c r="J408" s="21">
        <f t="shared" si="412"/>
        <v>833000</v>
      </c>
      <c r="K408" s="21">
        <f t="shared" si="412"/>
        <v>833000</v>
      </c>
      <c r="L408" s="21">
        <f t="shared" si="412"/>
        <v>0</v>
      </c>
      <c r="M408" s="21">
        <f t="shared" si="412"/>
        <v>0</v>
      </c>
      <c r="N408" s="21">
        <f t="shared" si="412"/>
        <v>0</v>
      </c>
      <c r="O408" s="21">
        <f t="shared" si="412"/>
        <v>0</v>
      </c>
      <c r="P408" s="21">
        <f t="shared" si="412"/>
        <v>0</v>
      </c>
      <c r="Q408" s="21">
        <f t="shared" si="412"/>
        <v>0</v>
      </c>
      <c r="R408" s="21">
        <f t="shared" si="412"/>
        <v>833000</v>
      </c>
      <c r="S408" s="21">
        <f t="shared" si="393"/>
        <v>833000</v>
      </c>
      <c r="T408" s="21">
        <f t="shared" si="394"/>
        <v>0</v>
      </c>
      <c r="U408" s="21">
        <f t="shared" si="395"/>
        <v>0</v>
      </c>
      <c r="V408" s="21">
        <f t="shared" si="413"/>
        <v>833000</v>
      </c>
      <c r="W408" s="21">
        <f t="shared" si="413"/>
        <v>624753</v>
      </c>
      <c r="X408" s="158">
        <f t="shared" si="353"/>
        <v>75.000360144057623</v>
      </c>
    </row>
    <row r="409" spans="1:24" ht="30" x14ac:dyDescent="0.25">
      <c r="A409" s="73" t="s">
        <v>41</v>
      </c>
      <c r="B409" s="116"/>
      <c r="C409" s="116"/>
      <c r="D409" s="116"/>
      <c r="E409" s="3">
        <v>853</v>
      </c>
      <c r="F409" s="3" t="s">
        <v>177</v>
      </c>
      <c r="G409" s="3" t="s">
        <v>11</v>
      </c>
      <c r="H409" s="121" t="s">
        <v>287</v>
      </c>
      <c r="I409" s="3" t="s">
        <v>42</v>
      </c>
      <c r="J409" s="21">
        <f t="shared" si="412"/>
        <v>833000</v>
      </c>
      <c r="K409" s="21">
        <f t="shared" si="412"/>
        <v>833000</v>
      </c>
      <c r="L409" s="21">
        <f t="shared" si="412"/>
        <v>0</v>
      </c>
      <c r="M409" s="21">
        <f t="shared" si="412"/>
        <v>0</v>
      </c>
      <c r="N409" s="21">
        <f t="shared" si="412"/>
        <v>0</v>
      </c>
      <c r="O409" s="21">
        <f t="shared" si="412"/>
        <v>0</v>
      </c>
      <c r="P409" s="21">
        <f t="shared" si="412"/>
        <v>0</v>
      </c>
      <c r="Q409" s="21">
        <f t="shared" si="412"/>
        <v>0</v>
      </c>
      <c r="R409" s="21">
        <f t="shared" si="412"/>
        <v>833000</v>
      </c>
      <c r="S409" s="21">
        <f t="shared" si="393"/>
        <v>833000</v>
      </c>
      <c r="T409" s="21">
        <f t="shared" si="394"/>
        <v>0</v>
      </c>
      <c r="U409" s="21">
        <f t="shared" si="395"/>
        <v>0</v>
      </c>
      <c r="V409" s="21">
        <f t="shared" si="413"/>
        <v>833000</v>
      </c>
      <c r="W409" s="21">
        <f t="shared" si="413"/>
        <v>624753</v>
      </c>
      <c r="X409" s="158">
        <f t="shared" si="353"/>
        <v>75.000360144057623</v>
      </c>
    </row>
    <row r="410" spans="1:24" x14ac:dyDescent="0.25">
      <c r="A410" s="73" t="s">
        <v>183</v>
      </c>
      <c r="B410" s="116"/>
      <c r="C410" s="116"/>
      <c r="D410" s="116"/>
      <c r="E410" s="3">
        <v>853</v>
      </c>
      <c r="F410" s="3" t="s">
        <v>177</v>
      </c>
      <c r="G410" s="3" t="s">
        <v>11</v>
      </c>
      <c r="H410" s="121" t="s">
        <v>287</v>
      </c>
      <c r="I410" s="3" t="s">
        <v>181</v>
      </c>
      <c r="J410" s="21">
        <v>833000</v>
      </c>
      <c r="K410" s="21">
        <f>J410</f>
        <v>833000</v>
      </c>
      <c r="L410" s="21"/>
      <c r="M410" s="21"/>
      <c r="N410" s="21"/>
      <c r="O410" s="21">
        <f>N410</f>
        <v>0</v>
      </c>
      <c r="P410" s="21"/>
      <c r="Q410" s="21"/>
      <c r="R410" s="21">
        <v>833000</v>
      </c>
      <c r="S410" s="21">
        <f t="shared" si="393"/>
        <v>833000</v>
      </c>
      <c r="T410" s="21">
        <f t="shared" si="394"/>
        <v>0</v>
      </c>
      <c r="U410" s="21">
        <f t="shared" si="395"/>
        <v>0</v>
      </c>
      <c r="V410" s="21">
        <v>833000</v>
      </c>
      <c r="W410" s="21">
        <v>624753</v>
      </c>
      <c r="X410" s="158">
        <f t="shared" si="353"/>
        <v>75.000360144057623</v>
      </c>
    </row>
    <row r="411" spans="1:24" x14ac:dyDescent="0.25">
      <c r="A411" s="89" t="s">
        <v>182</v>
      </c>
      <c r="B411" s="38"/>
      <c r="C411" s="38"/>
      <c r="D411" s="38"/>
      <c r="E411" s="3">
        <v>853</v>
      </c>
      <c r="F411" s="19" t="s">
        <v>177</v>
      </c>
      <c r="G411" s="19" t="s">
        <v>53</v>
      </c>
      <c r="H411" s="121" t="s">
        <v>58</v>
      </c>
      <c r="I411" s="19"/>
      <c r="J411" s="22">
        <f t="shared" ref="J411:R413" si="414">J412</f>
        <v>1500000</v>
      </c>
      <c r="K411" s="22">
        <f t="shared" si="414"/>
        <v>0</v>
      </c>
      <c r="L411" s="22">
        <f t="shared" si="414"/>
        <v>1500000</v>
      </c>
      <c r="M411" s="22">
        <f t="shared" si="414"/>
        <v>0</v>
      </c>
      <c r="N411" s="22">
        <f t="shared" si="414"/>
        <v>274500</v>
      </c>
      <c r="O411" s="22">
        <f t="shared" si="414"/>
        <v>0</v>
      </c>
      <c r="P411" s="22">
        <f t="shared" si="414"/>
        <v>274500</v>
      </c>
      <c r="Q411" s="22">
        <f t="shared" si="414"/>
        <v>0</v>
      </c>
      <c r="R411" s="22">
        <f t="shared" si="414"/>
        <v>1774500</v>
      </c>
      <c r="S411" s="21">
        <f t="shared" si="393"/>
        <v>0</v>
      </c>
      <c r="T411" s="21">
        <f t="shared" si="394"/>
        <v>1774500</v>
      </c>
      <c r="U411" s="21">
        <f t="shared" si="395"/>
        <v>0</v>
      </c>
      <c r="V411" s="22">
        <f t="shared" ref="V411:W413" si="415">V412</f>
        <v>1774500</v>
      </c>
      <c r="W411" s="22">
        <f t="shared" si="415"/>
        <v>1399500</v>
      </c>
      <c r="X411" s="158">
        <f t="shared" si="353"/>
        <v>78.867286559594248</v>
      </c>
    </row>
    <row r="412" spans="1:24" ht="60" x14ac:dyDescent="0.25">
      <c r="A412" s="73" t="s">
        <v>245</v>
      </c>
      <c r="B412" s="117"/>
      <c r="C412" s="117"/>
      <c r="D412" s="117"/>
      <c r="E412" s="3">
        <v>853</v>
      </c>
      <c r="F412" s="3" t="s">
        <v>177</v>
      </c>
      <c r="G412" s="3" t="s">
        <v>53</v>
      </c>
      <c r="H412" s="121" t="s">
        <v>179</v>
      </c>
      <c r="I412" s="3"/>
      <c r="J412" s="21">
        <f t="shared" si="414"/>
        <v>1500000</v>
      </c>
      <c r="K412" s="21">
        <f t="shared" si="414"/>
        <v>0</v>
      </c>
      <c r="L412" s="21">
        <f t="shared" si="414"/>
        <v>1500000</v>
      </c>
      <c r="M412" s="21">
        <f t="shared" si="414"/>
        <v>0</v>
      </c>
      <c r="N412" s="21">
        <f t="shared" si="414"/>
        <v>274500</v>
      </c>
      <c r="O412" s="21">
        <f t="shared" si="414"/>
        <v>0</v>
      </c>
      <c r="P412" s="21">
        <f t="shared" si="414"/>
        <v>274500</v>
      </c>
      <c r="Q412" s="21">
        <f t="shared" si="414"/>
        <v>0</v>
      </c>
      <c r="R412" s="21">
        <f t="shared" si="414"/>
        <v>1774500</v>
      </c>
      <c r="S412" s="21">
        <f t="shared" si="393"/>
        <v>0</v>
      </c>
      <c r="T412" s="21">
        <f t="shared" si="394"/>
        <v>1774500</v>
      </c>
      <c r="U412" s="21">
        <f t="shared" si="395"/>
        <v>0</v>
      </c>
      <c r="V412" s="21">
        <f t="shared" si="415"/>
        <v>1774500</v>
      </c>
      <c r="W412" s="21">
        <f t="shared" si="415"/>
        <v>1399500</v>
      </c>
      <c r="X412" s="158">
        <f t="shared" si="353"/>
        <v>78.867286559594248</v>
      </c>
    </row>
    <row r="413" spans="1:24" s="31" customFormat="1" ht="30" x14ac:dyDescent="0.25">
      <c r="A413" s="73" t="s">
        <v>41</v>
      </c>
      <c r="B413" s="117"/>
      <c r="C413" s="117"/>
      <c r="D413" s="117"/>
      <c r="E413" s="3">
        <v>853</v>
      </c>
      <c r="F413" s="3" t="s">
        <v>177</v>
      </c>
      <c r="G413" s="3" t="s">
        <v>53</v>
      </c>
      <c r="H413" s="121" t="s">
        <v>179</v>
      </c>
      <c r="I413" s="3" t="s">
        <v>42</v>
      </c>
      <c r="J413" s="21">
        <f t="shared" si="414"/>
        <v>1500000</v>
      </c>
      <c r="K413" s="21">
        <f t="shared" si="414"/>
        <v>0</v>
      </c>
      <c r="L413" s="21">
        <f t="shared" si="414"/>
        <v>1500000</v>
      </c>
      <c r="M413" s="21">
        <f t="shared" si="414"/>
        <v>0</v>
      </c>
      <c r="N413" s="21">
        <f t="shared" si="414"/>
        <v>274500</v>
      </c>
      <c r="O413" s="21">
        <f t="shared" si="414"/>
        <v>0</v>
      </c>
      <c r="P413" s="21">
        <f t="shared" si="414"/>
        <v>274500</v>
      </c>
      <c r="Q413" s="21">
        <f t="shared" si="414"/>
        <v>0</v>
      </c>
      <c r="R413" s="21">
        <f t="shared" si="414"/>
        <v>1774500</v>
      </c>
      <c r="S413" s="21">
        <f t="shared" si="393"/>
        <v>0</v>
      </c>
      <c r="T413" s="21">
        <f t="shared" si="394"/>
        <v>1774500</v>
      </c>
      <c r="U413" s="21">
        <f t="shared" si="395"/>
        <v>0</v>
      </c>
      <c r="V413" s="21">
        <f t="shared" si="415"/>
        <v>1774500</v>
      </c>
      <c r="W413" s="21">
        <f t="shared" si="415"/>
        <v>1399500</v>
      </c>
      <c r="X413" s="158">
        <f t="shared" si="353"/>
        <v>78.867286559594248</v>
      </c>
    </row>
    <row r="414" spans="1:24" s="31" customFormat="1" x14ac:dyDescent="0.25">
      <c r="A414" s="73" t="s">
        <v>183</v>
      </c>
      <c r="B414" s="117"/>
      <c r="C414" s="117"/>
      <c r="D414" s="117"/>
      <c r="E414" s="3">
        <v>853</v>
      </c>
      <c r="F414" s="3" t="s">
        <v>177</v>
      </c>
      <c r="G414" s="3" t="s">
        <v>53</v>
      </c>
      <c r="H414" s="121" t="s">
        <v>179</v>
      </c>
      <c r="I414" s="3" t="s">
        <v>181</v>
      </c>
      <c r="J414" s="21">
        <v>1500000</v>
      </c>
      <c r="K414" s="21"/>
      <c r="L414" s="21">
        <f>J414</f>
        <v>1500000</v>
      </c>
      <c r="M414" s="21"/>
      <c r="N414" s="21">
        <v>274500</v>
      </c>
      <c r="O414" s="21"/>
      <c r="P414" s="21">
        <f>N414</f>
        <v>274500</v>
      </c>
      <c r="Q414" s="21"/>
      <c r="R414" s="21">
        <v>1774500</v>
      </c>
      <c r="S414" s="21">
        <f t="shared" si="393"/>
        <v>0</v>
      </c>
      <c r="T414" s="21">
        <f t="shared" si="394"/>
        <v>1774500</v>
      </c>
      <c r="U414" s="21">
        <f t="shared" si="395"/>
        <v>0</v>
      </c>
      <c r="V414" s="21">
        <v>1774500</v>
      </c>
      <c r="W414" s="21">
        <v>1399500</v>
      </c>
      <c r="X414" s="158">
        <f t="shared" si="353"/>
        <v>78.867286559594248</v>
      </c>
    </row>
    <row r="415" spans="1:24" s="23" customFormat="1" ht="42.75" x14ac:dyDescent="0.25">
      <c r="A415" s="87" t="s">
        <v>184</v>
      </c>
      <c r="B415" s="85"/>
      <c r="C415" s="85"/>
      <c r="D415" s="85"/>
      <c r="E415" s="17">
        <v>854</v>
      </c>
      <c r="F415" s="17"/>
      <c r="G415" s="17"/>
      <c r="H415" s="119" t="s">
        <v>58</v>
      </c>
      <c r="I415" s="17"/>
      <c r="J415" s="26">
        <f t="shared" ref="J415:R417" si="416">J416</f>
        <v>354200</v>
      </c>
      <c r="K415" s="26">
        <f t="shared" si="416"/>
        <v>0</v>
      </c>
      <c r="L415" s="26">
        <f t="shared" si="416"/>
        <v>354200</v>
      </c>
      <c r="M415" s="26">
        <f t="shared" si="416"/>
        <v>0</v>
      </c>
      <c r="N415" s="26">
        <f t="shared" si="416"/>
        <v>0</v>
      </c>
      <c r="O415" s="26">
        <f t="shared" si="416"/>
        <v>0</v>
      </c>
      <c r="P415" s="26">
        <f t="shared" si="416"/>
        <v>0</v>
      </c>
      <c r="Q415" s="26">
        <f t="shared" si="416"/>
        <v>0</v>
      </c>
      <c r="R415" s="26">
        <f t="shared" si="416"/>
        <v>354200</v>
      </c>
      <c r="S415" s="21">
        <f t="shared" si="393"/>
        <v>0</v>
      </c>
      <c r="T415" s="21">
        <f t="shared" si="394"/>
        <v>354200</v>
      </c>
      <c r="U415" s="21">
        <f t="shared" si="395"/>
        <v>0</v>
      </c>
      <c r="V415" s="26">
        <f t="shared" ref="V415:W417" si="417">V416</f>
        <v>354200</v>
      </c>
      <c r="W415" s="26">
        <f t="shared" si="417"/>
        <v>228597.61</v>
      </c>
      <c r="X415" s="158">
        <f t="shared" ref="X415:X433" si="418">W415/V415*100</f>
        <v>64.539133258046306</v>
      </c>
    </row>
    <row r="416" spans="1:24" ht="28.5" x14ac:dyDescent="0.25">
      <c r="A416" s="90" t="s">
        <v>10</v>
      </c>
      <c r="B416" s="32"/>
      <c r="C416" s="32"/>
      <c r="D416" s="32"/>
      <c r="E416" s="123">
        <v>854</v>
      </c>
      <c r="F416" s="17" t="s">
        <v>11</v>
      </c>
      <c r="G416" s="17"/>
      <c r="H416" s="121" t="s">
        <v>58</v>
      </c>
      <c r="I416" s="17"/>
      <c r="J416" s="26">
        <f t="shared" si="416"/>
        <v>354200</v>
      </c>
      <c r="K416" s="26">
        <f t="shared" si="416"/>
        <v>0</v>
      </c>
      <c r="L416" s="26">
        <f t="shared" si="416"/>
        <v>354200</v>
      </c>
      <c r="M416" s="26">
        <f t="shared" si="416"/>
        <v>0</v>
      </c>
      <c r="N416" s="26">
        <f t="shared" si="416"/>
        <v>0</v>
      </c>
      <c r="O416" s="26">
        <f t="shared" si="416"/>
        <v>0</v>
      </c>
      <c r="P416" s="26">
        <f t="shared" si="416"/>
        <v>0</v>
      </c>
      <c r="Q416" s="26">
        <f t="shared" si="416"/>
        <v>0</v>
      </c>
      <c r="R416" s="26">
        <f t="shared" si="416"/>
        <v>354200</v>
      </c>
      <c r="S416" s="21">
        <f t="shared" si="393"/>
        <v>0</v>
      </c>
      <c r="T416" s="21">
        <f t="shared" si="394"/>
        <v>354200</v>
      </c>
      <c r="U416" s="21">
        <f t="shared" si="395"/>
        <v>0</v>
      </c>
      <c r="V416" s="26">
        <f t="shared" si="417"/>
        <v>354200</v>
      </c>
      <c r="W416" s="26">
        <f t="shared" si="417"/>
        <v>228597.61</v>
      </c>
      <c r="X416" s="158">
        <f t="shared" si="418"/>
        <v>64.539133258046306</v>
      </c>
    </row>
    <row r="417" spans="1:24" ht="114" x14ac:dyDescent="0.25">
      <c r="A417" s="88" t="s">
        <v>185</v>
      </c>
      <c r="B417" s="51"/>
      <c r="C417" s="51"/>
      <c r="D417" s="51"/>
      <c r="E417" s="4">
        <v>854</v>
      </c>
      <c r="F417" s="19" t="s">
        <v>11</v>
      </c>
      <c r="G417" s="19" t="s">
        <v>55</v>
      </c>
      <c r="H417" s="121" t="s">
        <v>58</v>
      </c>
      <c r="I417" s="19"/>
      <c r="J417" s="22">
        <f t="shared" si="416"/>
        <v>354200</v>
      </c>
      <c r="K417" s="22">
        <f t="shared" si="416"/>
        <v>0</v>
      </c>
      <c r="L417" s="22">
        <f t="shared" si="416"/>
        <v>354200</v>
      </c>
      <c r="M417" s="22">
        <f t="shared" si="416"/>
        <v>0</v>
      </c>
      <c r="N417" s="22">
        <f t="shared" si="416"/>
        <v>0</v>
      </c>
      <c r="O417" s="22">
        <f t="shared" si="416"/>
        <v>0</v>
      </c>
      <c r="P417" s="22">
        <f t="shared" si="416"/>
        <v>0</v>
      </c>
      <c r="Q417" s="22">
        <f t="shared" si="416"/>
        <v>0</v>
      </c>
      <c r="R417" s="22">
        <f t="shared" si="416"/>
        <v>354200</v>
      </c>
      <c r="S417" s="21">
        <f t="shared" si="393"/>
        <v>0</v>
      </c>
      <c r="T417" s="21">
        <f t="shared" si="394"/>
        <v>354200</v>
      </c>
      <c r="U417" s="21">
        <f t="shared" si="395"/>
        <v>0</v>
      </c>
      <c r="V417" s="22">
        <f t="shared" si="417"/>
        <v>354200</v>
      </c>
      <c r="W417" s="22">
        <f t="shared" si="417"/>
        <v>228597.61</v>
      </c>
      <c r="X417" s="158">
        <f t="shared" si="418"/>
        <v>64.539133258046306</v>
      </c>
    </row>
    <row r="418" spans="1:24" ht="60" x14ac:dyDescent="0.25">
      <c r="A418" s="73" t="s">
        <v>20</v>
      </c>
      <c r="B418" s="113"/>
      <c r="C418" s="113"/>
      <c r="D418" s="113"/>
      <c r="E418" s="4">
        <v>854</v>
      </c>
      <c r="F418" s="3" t="s">
        <v>17</v>
      </c>
      <c r="G418" s="3" t="s">
        <v>55</v>
      </c>
      <c r="H418" s="121" t="s">
        <v>186</v>
      </c>
      <c r="I418" s="3"/>
      <c r="J418" s="21">
        <f t="shared" ref="J418:M418" si="419">J419+J421</f>
        <v>354200</v>
      </c>
      <c r="K418" s="21">
        <f t="shared" si="419"/>
        <v>0</v>
      </c>
      <c r="L418" s="21">
        <f t="shared" si="419"/>
        <v>354200</v>
      </c>
      <c r="M418" s="21">
        <f t="shared" si="419"/>
        <v>0</v>
      </c>
      <c r="N418" s="21">
        <f t="shared" ref="N418:R418" si="420">N419+N421</f>
        <v>0</v>
      </c>
      <c r="O418" s="21">
        <f t="shared" si="420"/>
        <v>0</v>
      </c>
      <c r="P418" s="21">
        <f t="shared" si="420"/>
        <v>0</v>
      </c>
      <c r="Q418" s="21">
        <f t="shared" si="420"/>
        <v>0</v>
      </c>
      <c r="R418" s="21">
        <f t="shared" si="420"/>
        <v>354200</v>
      </c>
      <c r="S418" s="21">
        <f t="shared" si="393"/>
        <v>0</v>
      </c>
      <c r="T418" s="21">
        <f t="shared" si="394"/>
        <v>354200</v>
      </c>
      <c r="U418" s="21">
        <f t="shared" si="395"/>
        <v>0</v>
      </c>
      <c r="V418" s="21">
        <f t="shared" ref="V418:W418" si="421">V419+V421</f>
        <v>354200</v>
      </c>
      <c r="W418" s="21">
        <f t="shared" si="421"/>
        <v>228597.61</v>
      </c>
      <c r="X418" s="158">
        <f t="shared" si="418"/>
        <v>64.539133258046306</v>
      </c>
    </row>
    <row r="419" spans="1:24" ht="135" x14ac:dyDescent="0.25">
      <c r="A419" s="73" t="s">
        <v>16</v>
      </c>
      <c r="B419" s="113"/>
      <c r="C419" s="113"/>
      <c r="D419" s="113"/>
      <c r="E419" s="4">
        <v>854</v>
      </c>
      <c r="F419" s="3" t="s">
        <v>11</v>
      </c>
      <c r="G419" s="3" t="s">
        <v>55</v>
      </c>
      <c r="H419" s="121" t="s">
        <v>186</v>
      </c>
      <c r="I419" s="3" t="s">
        <v>18</v>
      </c>
      <c r="J419" s="21">
        <f t="shared" ref="J419:R419" si="422">J420</f>
        <v>298300</v>
      </c>
      <c r="K419" s="21">
        <f t="shared" si="422"/>
        <v>0</v>
      </c>
      <c r="L419" s="21">
        <f t="shared" si="422"/>
        <v>298300</v>
      </c>
      <c r="M419" s="21">
        <f t="shared" si="422"/>
        <v>0</v>
      </c>
      <c r="N419" s="21">
        <f t="shared" si="422"/>
        <v>0</v>
      </c>
      <c r="O419" s="21">
        <f t="shared" si="422"/>
        <v>0</v>
      </c>
      <c r="P419" s="21">
        <f t="shared" si="422"/>
        <v>0</v>
      </c>
      <c r="Q419" s="21">
        <f t="shared" si="422"/>
        <v>0</v>
      </c>
      <c r="R419" s="21">
        <f t="shared" si="422"/>
        <v>298300</v>
      </c>
      <c r="S419" s="21">
        <f t="shared" si="393"/>
        <v>0</v>
      </c>
      <c r="T419" s="21">
        <f t="shared" si="394"/>
        <v>298300</v>
      </c>
      <c r="U419" s="21">
        <f t="shared" si="395"/>
        <v>0</v>
      </c>
      <c r="V419" s="21">
        <f t="shared" ref="V419:W419" si="423">V420</f>
        <v>298300</v>
      </c>
      <c r="W419" s="21">
        <f t="shared" si="423"/>
        <v>208432.37</v>
      </c>
      <c r="X419" s="158">
        <f t="shared" si="418"/>
        <v>69.873405967147164</v>
      </c>
    </row>
    <row r="420" spans="1:24" ht="45" x14ac:dyDescent="0.25">
      <c r="A420" s="73" t="s">
        <v>579</v>
      </c>
      <c r="B420" s="113"/>
      <c r="C420" s="113"/>
      <c r="D420" s="113"/>
      <c r="E420" s="4">
        <v>854</v>
      </c>
      <c r="F420" s="3" t="s">
        <v>11</v>
      </c>
      <c r="G420" s="3" t="s">
        <v>55</v>
      </c>
      <c r="H420" s="121" t="s">
        <v>186</v>
      </c>
      <c r="I420" s="3" t="s">
        <v>19</v>
      </c>
      <c r="J420" s="21">
        <v>298300</v>
      </c>
      <c r="K420" s="21"/>
      <c r="L420" s="21">
        <f>J420</f>
        <v>298300</v>
      </c>
      <c r="M420" s="21"/>
      <c r="N420" s="21"/>
      <c r="O420" s="21"/>
      <c r="P420" s="21">
        <f>N420</f>
        <v>0</v>
      </c>
      <c r="Q420" s="21"/>
      <c r="R420" s="21">
        <v>298300</v>
      </c>
      <c r="S420" s="21">
        <f t="shared" si="393"/>
        <v>0</v>
      </c>
      <c r="T420" s="21">
        <f t="shared" si="394"/>
        <v>298300</v>
      </c>
      <c r="U420" s="21">
        <f t="shared" si="395"/>
        <v>0</v>
      </c>
      <c r="V420" s="21">
        <v>298300</v>
      </c>
      <c r="W420" s="21">
        <f>161419.61+47012.76</f>
        <v>208432.37</v>
      </c>
      <c r="X420" s="158">
        <f t="shared" si="418"/>
        <v>69.873405967147164</v>
      </c>
    </row>
    <row r="421" spans="1:24" ht="60" x14ac:dyDescent="0.25">
      <c r="A421" s="73" t="s">
        <v>22</v>
      </c>
      <c r="B421" s="113"/>
      <c r="C421" s="113"/>
      <c r="D421" s="113"/>
      <c r="E421" s="4">
        <v>854</v>
      </c>
      <c r="F421" s="3" t="s">
        <v>11</v>
      </c>
      <c r="G421" s="3" t="s">
        <v>55</v>
      </c>
      <c r="H421" s="121" t="s">
        <v>186</v>
      </c>
      <c r="I421" s="3" t="s">
        <v>23</v>
      </c>
      <c r="J421" s="21">
        <f t="shared" ref="J421:R421" si="424">J422</f>
        <v>55900</v>
      </c>
      <c r="K421" s="21">
        <f t="shared" si="424"/>
        <v>0</v>
      </c>
      <c r="L421" s="21">
        <f t="shared" si="424"/>
        <v>55900</v>
      </c>
      <c r="M421" s="21">
        <f t="shared" si="424"/>
        <v>0</v>
      </c>
      <c r="N421" s="21">
        <f t="shared" si="424"/>
        <v>0</v>
      </c>
      <c r="O421" s="21">
        <f t="shared" si="424"/>
        <v>0</v>
      </c>
      <c r="P421" s="21">
        <f t="shared" si="424"/>
        <v>0</v>
      </c>
      <c r="Q421" s="21">
        <f t="shared" si="424"/>
        <v>0</v>
      </c>
      <c r="R421" s="21">
        <f t="shared" si="424"/>
        <v>55900</v>
      </c>
      <c r="S421" s="21">
        <f t="shared" si="393"/>
        <v>0</v>
      </c>
      <c r="T421" s="21">
        <f t="shared" si="394"/>
        <v>55900</v>
      </c>
      <c r="U421" s="21">
        <f t="shared" si="395"/>
        <v>0</v>
      </c>
      <c r="V421" s="21">
        <f t="shared" ref="V421:W421" si="425">V422</f>
        <v>55900</v>
      </c>
      <c r="W421" s="21">
        <f t="shared" si="425"/>
        <v>20165.240000000002</v>
      </c>
      <c r="X421" s="158">
        <f t="shared" si="418"/>
        <v>36.073774597495529</v>
      </c>
    </row>
    <row r="422" spans="1:24" ht="60" x14ac:dyDescent="0.25">
      <c r="A422" s="73" t="s">
        <v>9</v>
      </c>
      <c r="B422" s="113"/>
      <c r="C422" s="113"/>
      <c r="D422" s="113"/>
      <c r="E422" s="4">
        <v>854</v>
      </c>
      <c r="F422" s="3" t="s">
        <v>11</v>
      </c>
      <c r="G422" s="3" t="s">
        <v>55</v>
      </c>
      <c r="H422" s="121" t="s">
        <v>186</v>
      </c>
      <c r="I422" s="3" t="s">
        <v>24</v>
      </c>
      <c r="J422" s="21">
        <v>55900</v>
      </c>
      <c r="K422" s="21"/>
      <c r="L422" s="21">
        <f>J422</f>
        <v>55900</v>
      </c>
      <c r="M422" s="21"/>
      <c r="N422" s="21"/>
      <c r="O422" s="21"/>
      <c r="P422" s="21">
        <f>N422</f>
        <v>0</v>
      </c>
      <c r="Q422" s="21"/>
      <c r="R422" s="21">
        <v>55900</v>
      </c>
      <c r="S422" s="21">
        <f t="shared" si="393"/>
        <v>0</v>
      </c>
      <c r="T422" s="21">
        <f t="shared" si="394"/>
        <v>55900</v>
      </c>
      <c r="U422" s="21">
        <f t="shared" si="395"/>
        <v>0</v>
      </c>
      <c r="V422" s="21">
        <v>55900</v>
      </c>
      <c r="W422" s="21">
        <v>20165.240000000002</v>
      </c>
      <c r="X422" s="158">
        <f t="shared" si="418"/>
        <v>36.073774597495529</v>
      </c>
    </row>
    <row r="423" spans="1:24" s="31" customFormat="1" ht="42.75" x14ac:dyDescent="0.25">
      <c r="A423" s="87" t="s">
        <v>187</v>
      </c>
      <c r="B423" s="85"/>
      <c r="C423" s="85"/>
      <c r="D423" s="85"/>
      <c r="E423" s="28">
        <v>857</v>
      </c>
      <c r="F423" s="17"/>
      <c r="G423" s="17"/>
      <c r="H423" s="119" t="s">
        <v>58</v>
      </c>
      <c r="I423" s="17"/>
      <c r="J423" s="26">
        <f t="shared" ref="J423:R424" si="426">J424</f>
        <v>720400</v>
      </c>
      <c r="K423" s="26">
        <f t="shared" si="426"/>
        <v>0</v>
      </c>
      <c r="L423" s="26">
        <f t="shared" si="426"/>
        <v>702400</v>
      </c>
      <c r="M423" s="26">
        <f t="shared" si="426"/>
        <v>18000</v>
      </c>
      <c r="N423" s="26">
        <f t="shared" si="426"/>
        <v>0</v>
      </c>
      <c r="O423" s="26">
        <f t="shared" si="426"/>
        <v>0</v>
      </c>
      <c r="P423" s="26">
        <f t="shared" si="426"/>
        <v>0</v>
      </c>
      <c r="Q423" s="26">
        <f t="shared" si="426"/>
        <v>0</v>
      </c>
      <c r="R423" s="26">
        <f t="shared" si="426"/>
        <v>720400</v>
      </c>
      <c r="S423" s="21">
        <f t="shared" si="393"/>
        <v>0</v>
      </c>
      <c r="T423" s="21">
        <f t="shared" si="394"/>
        <v>702400</v>
      </c>
      <c r="U423" s="21">
        <f t="shared" si="395"/>
        <v>18000</v>
      </c>
      <c r="V423" s="26">
        <f t="shared" ref="V423:W424" si="427">V424</f>
        <v>720400</v>
      </c>
      <c r="W423" s="26">
        <f t="shared" si="427"/>
        <v>525746.54</v>
      </c>
      <c r="X423" s="158">
        <f t="shared" si="418"/>
        <v>72.979808439755701</v>
      </c>
    </row>
    <row r="424" spans="1:24" s="31" customFormat="1" ht="28.5" x14ac:dyDescent="0.25">
      <c r="A424" s="90" t="s">
        <v>10</v>
      </c>
      <c r="B424" s="32"/>
      <c r="C424" s="32"/>
      <c r="D424" s="32"/>
      <c r="E424" s="28">
        <v>857</v>
      </c>
      <c r="F424" s="17" t="s">
        <v>11</v>
      </c>
      <c r="G424" s="17"/>
      <c r="H424" s="121" t="s">
        <v>58</v>
      </c>
      <c r="I424" s="17"/>
      <c r="J424" s="26">
        <f t="shared" si="426"/>
        <v>720400</v>
      </c>
      <c r="K424" s="26">
        <f t="shared" si="426"/>
        <v>0</v>
      </c>
      <c r="L424" s="26">
        <f t="shared" si="426"/>
        <v>702400</v>
      </c>
      <c r="M424" s="26">
        <f t="shared" si="426"/>
        <v>18000</v>
      </c>
      <c r="N424" s="26">
        <f t="shared" si="426"/>
        <v>0</v>
      </c>
      <c r="O424" s="26">
        <f t="shared" si="426"/>
        <v>0</v>
      </c>
      <c r="P424" s="26">
        <f t="shared" si="426"/>
        <v>0</v>
      </c>
      <c r="Q424" s="26">
        <f t="shared" si="426"/>
        <v>0</v>
      </c>
      <c r="R424" s="26">
        <f t="shared" si="426"/>
        <v>720400</v>
      </c>
      <c r="S424" s="21">
        <f t="shared" si="393"/>
        <v>0</v>
      </c>
      <c r="T424" s="21">
        <f t="shared" si="394"/>
        <v>702400</v>
      </c>
      <c r="U424" s="21">
        <f t="shared" si="395"/>
        <v>18000</v>
      </c>
      <c r="V424" s="26">
        <f t="shared" si="427"/>
        <v>720400</v>
      </c>
      <c r="W424" s="26">
        <f t="shared" si="427"/>
        <v>525746.54</v>
      </c>
      <c r="X424" s="158">
        <f t="shared" si="418"/>
        <v>72.979808439755701</v>
      </c>
    </row>
    <row r="425" spans="1:24" s="23" customFormat="1" ht="99.75" x14ac:dyDescent="0.25">
      <c r="A425" s="88" t="s">
        <v>172</v>
      </c>
      <c r="B425" s="51"/>
      <c r="C425" s="51"/>
      <c r="D425" s="51"/>
      <c r="E425" s="4">
        <v>857</v>
      </c>
      <c r="F425" s="19" t="s">
        <v>11</v>
      </c>
      <c r="G425" s="19" t="s">
        <v>129</v>
      </c>
      <c r="H425" s="121" t="s">
        <v>58</v>
      </c>
      <c r="I425" s="19"/>
      <c r="J425" s="22">
        <f t="shared" ref="J425:M425" si="428">J426+J429+J433</f>
        <v>720400</v>
      </c>
      <c r="K425" s="22">
        <f t="shared" si="428"/>
        <v>0</v>
      </c>
      <c r="L425" s="22">
        <f t="shared" si="428"/>
        <v>702400</v>
      </c>
      <c r="M425" s="22">
        <f t="shared" si="428"/>
        <v>18000</v>
      </c>
      <c r="N425" s="22">
        <f t="shared" ref="N425:R425" si="429">N426+N429+N433</f>
        <v>0</v>
      </c>
      <c r="O425" s="22">
        <f t="shared" si="429"/>
        <v>0</v>
      </c>
      <c r="P425" s="22">
        <f t="shared" si="429"/>
        <v>0</v>
      </c>
      <c r="Q425" s="22">
        <f t="shared" si="429"/>
        <v>0</v>
      </c>
      <c r="R425" s="22">
        <f t="shared" si="429"/>
        <v>720400</v>
      </c>
      <c r="S425" s="21">
        <f t="shared" si="393"/>
        <v>0</v>
      </c>
      <c r="T425" s="21">
        <f t="shared" si="394"/>
        <v>702400</v>
      </c>
      <c r="U425" s="21">
        <f t="shared" si="395"/>
        <v>18000</v>
      </c>
      <c r="V425" s="22">
        <f t="shared" ref="V425:W425" si="430">V426+V429+V433</f>
        <v>720400</v>
      </c>
      <c r="W425" s="22">
        <f t="shared" si="430"/>
        <v>525746.54</v>
      </c>
      <c r="X425" s="158">
        <f t="shared" si="418"/>
        <v>72.979808439755701</v>
      </c>
    </row>
    <row r="426" spans="1:24" s="23" customFormat="1" ht="60" x14ac:dyDescent="0.25">
      <c r="A426" s="73" t="s">
        <v>20</v>
      </c>
      <c r="B426" s="51"/>
      <c r="C426" s="51"/>
      <c r="D426" s="51"/>
      <c r="E426" s="4">
        <v>857</v>
      </c>
      <c r="F426" s="3" t="s">
        <v>11</v>
      </c>
      <c r="G426" s="3" t="s">
        <v>129</v>
      </c>
      <c r="H426" s="121" t="s">
        <v>186</v>
      </c>
      <c r="I426" s="3"/>
      <c r="J426" s="21">
        <f t="shared" ref="J426:R427" si="431">J427</f>
        <v>24400</v>
      </c>
      <c r="K426" s="21">
        <f t="shared" si="431"/>
        <v>0</v>
      </c>
      <c r="L426" s="21">
        <f t="shared" si="431"/>
        <v>24400</v>
      </c>
      <c r="M426" s="21">
        <f t="shared" si="431"/>
        <v>0</v>
      </c>
      <c r="N426" s="21">
        <f t="shared" si="431"/>
        <v>0</v>
      </c>
      <c r="O426" s="21">
        <f t="shared" si="431"/>
        <v>0</v>
      </c>
      <c r="P426" s="21">
        <f t="shared" si="431"/>
        <v>0</v>
      </c>
      <c r="Q426" s="21">
        <f t="shared" si="431"/>
        <v>0</v>
      </c>
      <c r="R426" s="21">
        <f t="shared" si="431"/>
        <v>24400</v>
      </c>
      <c r="S426" s="21">
        <f t="shared" si="393"/>
        <v>0</v>
      </c>
      <c r="T426" s="21">
        <f t="shared" si="394"/>
        <v>24400</v>
      </c>
      <c r="U426" s="21">
        <f t="shared" si="395"/>
        <v>0</v>
      </c>
      <c r="V426" s="21">
        <f t="shared" ref="V426:W427" si="432">V427</f>
        <v>24400</v>
      </c>
      <c r="W426" s="21">
        <f t="shared" si="432"/>
        <v>8024.5</v>
      </c>
      <c r="X426" s="158">
        <f t="shared" si="418"/>
        <v>32.88729508196721</v>
      </c>
    </row>
    <row r="427" spans="1:24" s="23" customFormat="1" ht="60" x14ac:dyDescent="0.25">
      <c r="A427" s="73" t="s">
        <v>22</v>
      </c>
      <c r="B427" s="116"/>
      <c r="C427" s="116"/>
      <c r="D427" s="3" t="s">
        <v>11</v>
      </c>
      <c r="E427" s="4">
        <v>857</v>
      </c>
      <c r="F427" s="3" t="s">
        <v>11</v>
      </c>
      <c r="G427" s="3" t="s">
        <v>129</v>
      </c>
      <c r="H427" s="121" t="s">
        <v>186</v>
      </c>
      <c r="I427" s="3" t="s">
        <v>23</v>
      </c>
      <c r="J427" s="21">
        <f t="shared" si="431"/>
        <v>24400</v>
      </c>
      <c r="K427" s="21">
        <f t="shared" si="431"/>
        <v>0</v>
      </c>
      <c r="L427" s="21">
        <f t="shared" si="431"/>
        <v>24400</v>
      </c>
      <c r="M427" s="21">
        <f t="shared" si="431"/>
        <v>0</v>
      </c>
      <c r="N427" s="21">
        <f t="shared" si="431"/>
        <v>0</v>
      </c>
      <c r="O427" s="21">
        <f t="shared" si="431"/>
        <v>0</v>
      </c>
      <c r="P427" s="21">
        <f t="shared" si="431"/>
        <v>0</v>
      </c>
      <c r="Q427" s="21">
        <f t="shared" si="431"/>
        <v>0</v>
      </c>
      <c r="R427" s="21">
        <f t="shared" si="431"/>
        <v>24400</v>
      </c>
      <c r="S427" s="21">
        <f t="shared" si="393"/>
        <v>0</v>
      </c>
      <c r="T427" s="21">
        <f t="shared" si="394"/>
        <v>24400</v>
      </c>
      <c r="U427" s="21">
        <f t="shared" si="395"/>
        <v>0</v>
      </c>
      <c r="V427" s="21">
        <f t="shared" si="432"/>
        <v>24400</v>
      </c>
      <c r="W427" s="21">
        <f t="shared" si="432"/>
        <v>8024.5</v>
      </c>
      <c r="X427" s="158">
        <f t="shared" si="418"/>
        <v>32.88729508196721</v>
      </c>
    </row>
    <row r="428" spans="1:24" s="23" customFormat="1" ht="60" x14ac:dyDescent="0.25">
      <c r="A428" s="73" t="s">
        <v>9</v>
      </c>
      <c r="B428" s="117"/>
      <c r="C428" s="117"/>
      <c r="D428" s="3" t="s">
        <v>11</v>
      </c>
      <c r="E428" s="4">
        <v>857</v>
      </c>
      <c r="F428" s="3" t="s">
        <v>11</v>
      </c>
      <c r="G428" s="3" t="s">
        <v>129</v>
      </c>
      <c r="H428" s="121" t="s">
        <v>186</v>
      </c>
      <c r="I428" s="3" t="s">
        <v>24</v>
      </c>
      <c r="J428" s="21">
        <v>24400</v>
      </c>
      <c r="K428" s="21"/>
      <c r="L428" s="21">
        <f>J428</f>
        <v>24400</v>
      </c>
      <c r="M428" s="21"/>
      <c r="N428" s="21"/>
      <c r="O428" s="21"/>
      <c r="P428" s="21">
        <f>N428</f>
        <v>0</v>
      </c>
      <c r="Q428" s="21"/>
      <c r="R428" s="21">
        <v>24400</v>
      </c>
      <c r="S428" s="21">
        <f t="shared" si="393"/>
        <v>0</v>
      </c>
      <c r="T428" s="21">
        <f t="shared" si="394"/>
        <v>24400</v>
      </c>
      <c r="U428" s="21">
        <f t="shared" si="395"/>
        <v>0</v>
      </c>
      <c r="V428" s="21">
        <v>24400</v>
      </c>
      <c r="W428" s="21">
        <v>8024.5</v>
      </c>
      <c r="X428" s="158">
        <f t="shared" si="418"/>
        <v>32.88729508196721</v>
      </c>
    </row>
    <row r="429" spans="1:24" ht="75" x14ac:dyDescent="0.25">
      <c r="A429" s="73" t="s">
        <v>188</v>
      </c>
      <c r="B429" s="117"/>
      <c r="C429" s="117"/>
      <c r="D429" s="117"/>
      <c r="E429" s="4">
        <v>857</v>
      </c>
      <c r="F429" s="3" t="s">
        <v>11</v>
      </c>
      <c r="G429" s="3" t="s">
        <v>129</v>
      </c>
      <c r="H429" s="121" t="s">
        <v>189</v>
      </c>
      <c r="I429" s="3"/>
      <c r="J429" s="21">
        <f t="shared" ref="J429:R430" si="433">J430</f>
        <v>678000</v>
      </c>
      <c r="K429" s="21">
        <f t="shared" si="433"/>
        <v>0</v>
      </c>
      <c r="L429" s="21">
        <f t="shared" si="433"/>
        <v>678000</v>
      </c>
      <c r="M429" s="21">
        <f t="shared" si="433"/>
        <v>0</v>
      </c>
      <c r="N429" s="21">
        <f t="shared" si="433"/>
        <v>0</v>
      </c>
      <c r="O429" s="21">
        <f t="shared" si="433"/>
        <v>0</v>
      </c>
      <c r="P429" s="21">
        <f t="shared" si="433"/>
        <v>0</v>
      </c>
      <c r="Q429" s="21">
        <f t="shared" si="433"/>
        <v>0</v>
      </c>
      <c r="R429" s="21">
        <f t="shared" si="433"/>
        <v>678000</v>
      </c>
      <c r="S429" s="21">
        <f t="shared" si="393"/>
        <v>0</v>
      </c>
      <c r="T429" s="21">
        <f t="shared" si="394"/>
        <v>678000</v>
      </c>
      <c r="U429" s="21">
        <f t="shared" si="395"/>
        <v>0</v>
      </c>
      <c r="V429" s="21">
        <f t="shared" ref="V429:W430" si="434">V430</f>
        <v>678000</v>
      </c>
      <c r="W429" s="21">
        <f t="shared" si="434"/>
        <v>517722.04000000004</v>
      </c>
      <c r="X429" s="158">
        <f t="shared" si="418"/>
        <v>76.360182890855469</v>
      </c>
    </row>
    <row r="430" spans="1:24" ht="135" x14ac:dyDescent="0.25">
      <c r="A430" s="73" t="s">
        <v>16</v>
      </c>
      <c r="B430" s="117"/>
      <c r="C430" s="117"/>
      <c r="D430" s="117"/>
      <c r="E430" s="4">
        <v>857</v>
      </c>
      <c r="F430" s="3" t="s">
        <v>17</v>
      </c>
      <c r="G430" s="3" t="s">
        <v>129</v>
      </c>
      <c r="H430" s="121" t="s">
        <v>189</v>
      </c>
      <c r="I430" s="3" t="s">
        <v>18</v>
      </c>
      <c r="J430" s="21">
        <f t="shared" si="433"/>
        <v>678000</v>
      </c>
      <c r="K430" s="21">
        <f t="shared" si="433"/>
        <v>0</v>
      </c>
      <c r="L430" s="21">
        <f t="shared" si="433"/>
        <v>678000</v>
      </c>
      <c r="M430" s="21">
        <f t="shared" si="433"/>
        <v>0</v>
      </c>
      <c r="N430" s="21">
        <f t="shared" si="433"/>
        <v>0</v>
      </c>
      <c r="O430" s="21">
        <f t="shared" si="433"/>
        <v>0</v>
      </c>
      <c r="P430" s="21">
        <f t="shared" si="433"/>
        <v>0</v>
      </c>
      <c r="Q430" s="21">
        <f t="shared" si="433"/>
        <v>0</v>
      </c>
      <c r="R430" s="21">
        <f t="shared" si="433"/>
        <v>678000</v>
      </c>
      <c r="S430" s="21">
        <f t="shared" si="393"/>
        <v>0</v>
      </c>
      <c r="T430" s="21">
        <f t="shared" si="394"/>
        <v>678000</v>
      </c>
      <c r="U430" s="21">
        <f t="shared" si="395"/>
        <v>0</v>
      </c>
      <c r="V430" s="21">
        <f t="shared" si="434"/>
        <v>678000</v>
      </c>
      <c r="W430" s="21">
        <f t="shared" si="434"/>
        <v>517722.04000000004</v>
      </c>
      <c r="X430" s="158">
        <f t="shared" si="418"/>
        <v>76.360182890855469</v>
      </c>
    </row>
    <row r="431" spans="1:24" ht="45" x14ac:dyDescent="0.25">
      <c r="A431" s="73" t="s">
        <v>579</v>
      </c>
      <c r="B431" s="116"/>
      <c r="C431" s="116"/>
      <c r="D431" s="116"/>
      <c r="E431" s="4">
        <v>857</v>
      </c>
      <c r="F431" s="3" t="s">
        <v>11</v>
      </c>
      <c r="G431" s="3" t="s">
        <v>129</v>
      </c>
      <c r="H431" s="121" t="s">
        <v>189</v>
      </c>
      <c r="I431" s="3" t="s">
        <v>19</v>
      </c>
      <c r="J431" s="21">
        <v>678000</v>
      </c>
      <c r="K431" s="21"/>
      <c r="L431" s="21">
        <f>J431</f>
        <v>678000</v>
      </c>
      <c r="M431" s="21"/>
      <c r="N431" s="21"/>
      <c r="O431" s="21"/>
      <c r="P431" s="21">
        <f>N431</f>
        <v>0</v>
      </c>
      <c r="Q431" s="21"/>
      <c r="R431" s="21">
        <v>678000</v>
      </c>
      <c r="S431" s="21">
        <f t="shared" si="393"/>
        <v>0</v>
      </c>
      <c r="T431" s="21">
        <f t="shared" si="394"/>
        <v>678000</v>
      </c>
      <c r="U431" s="21">
        <f t="shared" si="395"/>
        <v>0</v>
      </c>
      <c r="V431" s="21">
        <v>678000</v>
      </c>
      <c r="W431" s="21">
        <f>412548.03+500+104674.01</f>
        <v>517722.04000000004</v>
      </c>
      <c r="X431" s="158">
        <f t="shared" si="418"/>
        <v>76.360182890855469</v>
      </c>
    </row>
    <row r="432" spans="1:24" ht="150" x14ac:dyDescent="0.25">
      <c r="A432" s="73" t="s">
        <v>190</v>
      </c>
      <c r="B432" s="117"/>
      <c r="C432" s="117"/>
      <c r="D432" s="3" t="s">
        <v>11</v>
      </c>
      <c r="E432" s="4">
        <v>857</v>
      </c>
      <c r="F432" s="3" t="s">
        <v>17</v>
      </c>
      <c r="G432" s="3" t="s">
        <v>129</v>
      </c>
      <c r="H432" s="121" t="s">
        <v>191</v>
      </c>
      <c r="I432" s="3"/>
      <c r="J432" s="21">
        <f t="shared" ref="J432:R433" si="435">J433</f>
        <v>18000</v>
      </c>
      <c r="K432" s="21">
        <f t="shared" si="435"/>
        <v>0</v>
      </c>
      <c r="L432" s="21">
        <f t="shared" si="435"/>
        <v>0</v>
      </c>
      <c r="M432" s="21">
        <f t="shared" si="435"/>
        <v>18000</v>
      </c>
      <c r="N432" s="21">
        <f t="shared" si="435"/>
        <v>0</v>
      </c>
      <c r="O432" s="21">
        <f t="shared" si="435"/>
        <v>0</v>
      </c>
      <c r="P432" s="21">
        <f t="shared" si="435"/>
        <v>0</v>
      </c>
      <c r="Q432" s="21">
        <f t="shared" si="435"/>
        <v>0</v>
      </c>
      <c r="R432" s="21">
        <f t="shared" si="435"/>
        <v>18000</v>
      </c>
      <c r="S432" s="21">
        <f t="shared" si="393"/>
        <v>0</v>
      </c>
      <c r="T432" s="21">
        <f t="shared" si="394"/>
        <v>0</v>
      </c>
      <c r="U432" s="21">
        <f t="shared" si="395"/>
        <v>18000</v>
      </c>
      <c r="V432" s="21">
        <f t="shared" ref="V432:W433" si="436">V433</f>
        <v>18000</v>
      </c>
      <c r="W432" s="21">
        <f t="shared" si="436"/>
        <v>0</v>
      </c>
      <c r="X432" s="158">
        <f t="shared" si="418"/>
        <v>0</v>
      </c>
    </row>
    <row r="433" spans="1:24" ht="60" x14ac:dyDescent="0.25">
      <c r="A433" s="73" t="s">
        <v>22</v>
      </c>
      <c r="B433" s="116"/>
      <c r="C433" s="116"/>
      <c r="D433" s="3" t="s">
        <v>11</v>
      </c>
      <c r="E433" s="4">
        <v>857</v>
      </c>
      <c r="F433" s="3" t="s">
        <v>11</v>
      </c>
      <c r="G433" s="3" t="s">
        <v>129</v>
      </c>
      <c r="H433" s="121" t="s">
        <v>191</v>
      </c>
      <c r="I433" s="3" t="s">
        <v>23</v>
      </c>
      <c r="J433" s="21">
        <f t="shared" si="435"/>
        <v>18000</v>
      </c>
      <c r="K433" s="21">
        <f t="shared" si="435"/>
        <v>0</v>
      </c>
      <c r="L433" s="21">
        <f t="shared" si="435"/>
        <v>0</v>
      </c>
      <c r="M433" s="21">
        <f t="shared" si="435"/>
        <v>18000</v>
      </c>
      <c r="N433" s="21">
        <f t="shared" si="435"/>
        <v>0</v>
      </c>
      <c r="O433" s="21">
        <f t="shared" si="435"/>
        <v>0</v>
      </c>
      <c r="P433" s="21">
        <f t="shared" si="435"/>
        <v>0</v>
      </c>
      <c r="Q433" s="21">
        <f t="shared" si="435"/>
        <v>0</v>
      </c>
      <c r="R433" s="21">
        <f t="shared" si="435"/>
        <v>18000</v>
      </c>
      <c r="S433" s="21">
        <f t="shared" si="393"/>
        <v>0</v>
      </c>
      <c r="T433" s="21">
        <f t="shared" si="394"/>
        <v>0</v>
      </c>
      <c r="U433" s="21">
        <f t="shared" si="395"/>
        <v>18000</v>
      </c>
      <c r="V433" s="21">
        <f t="shared" si="436"/>
        <v>18000</v>
      </c>
      <c r="W433" s="21">
        <f t="shared" si="436"/>
        <v>0</v>
      </c>
      <c r="X433" s="158">
        <f t="shared" si="418"/>
        <v>0</v>
      </c>
    </row>
    <row r="434" spans="1:24" ht="60" x14ac:dyDescent="0.25">
      <c r="A434" s="73" t="s">
        <v>9</v>
      </c>
      <c r="B434" s="117"/>
      <c r="C434" s="117"/>
      <c r="D434" s="3" t="s">
        <v>11</v>
      </c>
      <c r="E434" s="4">
        <v>857</v>
      </c>
      <c r="F434" s="3" t="s">
        <v>11</v>
      </c>
      <c r="G434" s="3" t="s">
        <v>129</v>
      </c>
      <c r="H434" s="121" t="s">
        <v>191</v>
      </c>
      <c r="I434" s="3" t="s">
        <v>24</v>
      </c>
      <c r="J434" s="21">
        <v>18000</v>
      </c>
      <c r="K434" s="21"/>
      <c r="L434" s="21"/>
      <c r="M434" s="21">
        <f>J434</f>
        <v>18000</v>
      </c>
      <c r="N434" s="21">
        <f t="shared" ref="N434" si="437">K434</f>
        <v>0</v>
      </c>
      <c r="O434" s="21"/>
      <c r="P434" s="21"/>
      <c r="Q434" s="21">
        <f>N434</f>
        <v>0</v>
      </c>
      <c r="R434" s="21">
        <v>18000</v>
      </c>
      <c r="S434" s="21">
        <f t="shared" si="393"/>
        <v>0</v>
      </c>
      <c r="T434" s="21">
        <f t="shared" si="394"/>
        <v>0</v>
      </c>
      <c r="U434" s="21">
        <f t="shared" si="395"/>
        <v>18000</v>
      </c>
      <c r="V434" s="21">
        <v>18000</v>
      </c>
      <c r="W434" s="21">
        <v>0</v>
      </c>
      <c r="X434" s="158">
        <f>W434/V434*100</f>
        <v>0</v>
      </c>
    </row>
    <row r="435" spans="1:24" x14ac:dyDescent="0.25">
      <c r="A435" s="6" t="s">
        <v>192</v>
      </c>
      <c r="B435" s="6"/>
      <c r="C435" s="6"/>
      <c r="D435" s="6"/>
      <c r="E435" s="24"/>
      <c r="F435" s="19"/>
      <c r="G435" s="19"/>
      <c r="H435" s="24"/>
      <c r="I435" s="19"/>
      <c r="J435" s="22" t="e">
        <f t="shared" ref="J435:W435" si="438">J6+J261+J391+J415+J423</f>
        <v>#REF!</v>
      </c>
      <c r="K435" s="22" t="e">
        <f t="shared" si="438"/>
        <v>#REF!</v>
      </c>
      <c r="L435" s="22" t="e">
        <f t="shared" si="438"/>
        <v>#REF!</v>
      </c>
      <c r="M435" s="22" t="e">
        <f t="shared" si="438"/>
        <v>#REF!</v>
      </c>
      <c r="N435" s="22" t="e">
        <f t="shared" si="438"/>
        <v>#REF!</v>
      </c>
      <c r="O435" s="22" t="e">
        <f t="shared" si="438"/>
        <v>#REF!</v>
      </c>
      <c r="P435" s="22" t="e">
        <f t="shared" si="438"/>
        <v>#REF!</v>
      </c>
      <c r="Q435" s="22" t="e">
        <f t="shared" si="438"/>
        <v>#REF!</v>
      </c>
      <c r="R435" s="22">
        <f t="shared" si="438"/>
        <v>338243947.40999997</v>
      </c>
      <c r="S435" s="22" t="e">
        <f t="shared" si="438"/>
        <v>#REF!</v>
      </c>
      <c r="T435" s="22" t="e">
        <f t="shared" si="438"/>
        <v>#REF!</v>
      </c>
      <c r="U435" s="22" t="e">
        <f t="shared" si="438"/>
        <v>#REF!</v>
      </c>
      <c r="V435" s="22">
        <f t="shared" si="438"/>
        <v>338980739.12</v>
      </c>
      <c r="W435" s="22">
        <f t="shared" si="438"/>
        <v>225942077.58000004</v>
      </c>
      <c r="X435" s="158">
        <f>W435/V435*100</f>
        <v>66.653367435137952</v>
      </c>
    </row>
    <row r="436" spans="1:24" s="69" customFormat="1" ht="17.25" hidden="1" customHeight="1" x14ac:dyDescent="0.25">
      <c r="A436" s="83" t="s">
        <v>623</v>
      </c>
      <c r="E436" s="99"/>
      <c r="F436" s="99"/>
      <c r="G436" s="99"/>
      <c r="H436" s="99"/>
      <c r="I436" s="99"/>
      <c r="J436" s="68">
        <f>K436+L436+M436</f>
        <v>298692613.02999997</v>
      </c>
      <c r="K436" s="66">
        <f>'1.Дох'!C170+'1.Дох'!C171+'1.Дох'!C172</f>
        <v>0</v>
      </c>
      <c r="L436" s="66">
        <f>'1.Дох'!C166+'1.Дох'!C169</f>
        <v>298692613.02999997</v>
      </c>
      <c r="M436" s="66">
        <f>'1.Дох'!C173</f>
        <v>0</v>
      </c>
      <c r="N436" s="108"/>
      <c r="O436" s="66"/>
      <c r="P436" s="66" t="e">
        <f>P435-#REF!</f>
        <v>#REF!</v>
      </c>
      <c r="Q436" s="66"/>
      <c r="R436" s="66"/>
      <c r="S436" s="66" t="e">
        <f>S435-K435-O435</f>
        <v>#REF!</v>
      </c>
      <c r="T436" s="66" t="e">
        <f>T435-L435-P435</f>
        <v>#REF!</v>
      </c>
      <c r="U436" s="66" t="e">
        <f>U435-M435-Q435</f>
        <v>#REF!</v>
      </c>
      <c r="V436" s="68" t="e">
        <f>W436+X436+#REF!</f>
        <v>#REF!</v>
      </c>
      <c r="W436" s="68" t="e">
        <f>X436+#REF!+#REF!</f>
        <v>#REF!</v>
      </c>
    </row>
    <row r="437" spans="1:24" s="103" customFormat="1" ht="17.25" hidden="1" customHeight="1" x14ac:dyDescent="0.25">
      <c r="E437" s="104"/>
      <c r="F437" s="104"/>
      <c r="G437" s="104"/>
      <c r="H437" s="104"/>
      <c r="I437" s="104"/>
      <c r="J437" s="105" t="e">
        <f>J435-J436</f>
        <v>#REF!</v>
      </c>
      <c r="K437" s="106" t="e">
        <f t="shared" ref="K437:M437" si="439">K435-K436</f>
        <v>#REF!</v>
      </c>
      <c r="L437" s="106" t="e">
        <f t="shared" si="439"/>
        <v>#REF!</v>
      </c>
      <c r="M437" s="106" t="e">
        <f t="shared" si="439"/>
        <v>#REF!</v>
      </c>
      <c r="N437" s="109"/>
      <c r="O437" s="106"/>
      <c r="P437" s="106" t="e">
        <f>P435-#REF!</f>
        <v>#REF!</v>
      </c>
      <c r="Q437" s="106"/>
      <c r="R437" s="105">
        <f t="shared" ref="R437:U437" si="440">R435-R438</f>
        <v>0</v>
      </c>
      <c r="S437" s="105" t="e">
        <f t="shared" si="440"/>
        <v>#REF!</v>
      </c>
      <c r="T437" s="105" t="e">
        <f t="shared" si="440"/>
        <v>#REF!</v>
      </c>
      <c r="U437" s="105" t="e">
        <f t="shared" si="440"/>
        <v>#REF!</v>
      </c>
      <c r="V437" s="105">
        <f>V435-V438</f>
        <v>0</v>
      </c>
      <c r="W437" s="105">
        <f>W435-W438</f>
        <v>0</v>
      </c>
    </row>
    <row r="438" spans="1:24" s="69" customFormat="1" ht="17.25" hidden="1" customHeight="1" x14ac:dyDescent="0.25">
      <c r="A438" s="83" t="s">
        <v>675</v>
      </c>
      <c r="E438" s="99"/>
      <c r="F438" s="99"/>
      <c r="G438" s="99"/>
      <c r="H438" s="99"/>
      <c r="I438" s="99"/>
      <c r="J438" s="68">
        <f>'1.Дох'!C164</f>
        <v>0</v>
      </c>
      <c r="K438" s="66">
        <f>'1.Дох'!C170+'1.Дох'!C171+'1.Дох'!C172</f>
        <v>0</v>
      </c>
      <c r="L438" s="66">
        <f>'1.Дох'!C166+'1.Дох'!C169</f>
        <v>298692613.02999997</v>
      </c>
      <c r="M438" s="66">
        <f>'1.Дох'!C173</f>
        <v>0</v>
      </c>
      <c r="N438" s="108">
        <f>'1.Дох'!D164</f>
        <v>-1000</v>
      </c>
      <c r="O438" s="66">
        <f>'1.Дох'!D170+'1.Дох'!D171+'1.Дох'!D172</f>
        <v>0</v>
      </c>
      <c r="P438" s="66" t="e">
        <f>'1.Дох'!D166+'1.Дох'!D169+#REF!</f>
        <v>#REF!</v>
      </c>
      <c r="Q438" s="66">
        <f>'1.Дох'!D173</f>
        <v>0</v>
      </c>
      <c r="R438" s="66">
        <v>338243947.41000003</v>
      </c>
      <c r="S438" s="66">
        <f>'1.Дох'!E170+'1.Дох'!E171+'1.Дох'!E172</f>
        <v>0</v>
      </c>
      <c r="T438" s="66" t="e">
        <f>'1.Дох'!E166+'1.Дох'!E169+#REF!</f>
        <v>#REF!</v>
      </c>
      <c r="U438" s="66">
        <f>'1.Дох'!E173</f>
        <v>0</v>
      </c>
      <c r="V438" s="68">
        <v>338980739.12</v>
      </c>
      <c r="W438" s="68">
        <v>225942077.58000001</v>
      </c>
    </row>
    <row r="439" spans="1:24" x14ac:dyDescent="0.25">
      <c r="E439" s="99"/>
      <c r="F439" s="99"/>
      <c r="G439" s="99"/>
      <c r="I439" s="99"/>
    </row>
    <row r="440" spans="1:24" x14ac:dyDescent="0.25">
      <c r="E440" s="99"/>
      <c r="F440" s="99"/>
      <c r="G440" s="99"/>
      <c r="I440" s="99"/>
      <c r="M440" s="101"/>
      <c r="N440" s="111"/>
      <c r="O440" s="101"/>
      <c r="P440" s="101"/>
      <c r="Q440" s="101"/>
      <c r="R440" s="101"/>
      <c r="S440" s="101"/>
      <c r="T440" s="101"/>
      <c r="U440" s="101"/>
    </row>
    <row r="441" spans="1:24" x14ac:dyDescent="0.25">
      <c r="E441" s="99"/>
      <c r="F441" s="99"/>
      <c r="G441" s="99"/>
      <c r="I441" s="99"/>
      <c r="M441" s="101"/>
      <c r="N441" s="111"/>
      <c r="O441" s="101"/>
      <c r="P441" s="101"/>
      <c r="Q441" s="101"/>
      <c r="R441" s="101"/>
      <c r="S441" s="101"/>
      <c r="T441" s="101"/>
      <c r="U441" s="101"/>
    </row>
    <row r="442" spans="1:24" x14ac:dyDescent="0.25">
      <c r="A442" s="83"/>
      <c r="E442" s="99"/>
      <c r="F442" s="99"/>
      <c r="G442" s="99"/>
      <c r="I442" s="99"/>
      <c r="M442" s="101"/>
      <c r="N442" s="111"/>
      <c r="O442" s="101"/>
      <c r="P442" s="101"/>
      <c r="Q442" s="101"/>
      <c r="R442" s="101"/>
      <c r="S442" s="101"/>
      <c r="T442" s="101"/>
      <c r="U442" s="101"/>
    </row>
    <row r="443" spans="1:24" x14ac:dyDescent="0.25">
      <c r="A443" s="83"/>
      <c r="E443" s="99"/>
      <c r="F443" s="99"/>
      <c r="G443" s="99"/>
      <c r="I443" s="99"/>
      <c r="M443" s="101"/>
      <c r="N443" s="111"/>
      <c r="O443" s="101"/>
      <c r="P443" s="101"/>
      <c r="Q443" s="101"/>
      <c r="R443" s="101"/>
      <c r="S443" s="101"/>
      <c r="T443" s="101"/>
      <c r="U443" s="101"/>
    </row>
    <row r="444" spans="1:24" x14ac:dyDescent="0.25">
      <c r="A444" s="83"/>
      <c r="E444" s="99"/>
      <c r="F444" s="99"/>
      <c r="G444" s="99"/>
      <c r="I444" s="99"/>
      <c r="M444" s="101"/>
      <c r="N444" s="111"/>
      <c r="O444" s="101"/>
      <c r="P444" s="101"/>
      <c r="Q444" s="101"/>
      <c r="R444" s="101"/>
      <c r="S444" s="101"/>
      <c r="T444" s="101"/>
      <c r="U444" s="101"/>
    </row>
    <row r="445" spans="1:24" x14ac:dyDescent="0.25">
      <c r="A445" s="83"/>
      <c r="E445" s="99"/>
      <c r="F445" s="99"/>
      <c r="G445" s="99"/>
      <c r="I445" s="99"/>
      <c r="M445" s="101"/>
      <c r="N445" s="111"/>
      <c r="O445" s="101"/>
      <c r="P445" s="101"/>
      <c r="Q445" s="101"/>
      <c r="R445" s="101"/>
      <c r="S445" s="101"/>
      <c r="T445" s="101"/>
      <c r="U445" s="101"/>
    </row>
    <row r="446" spans="1:24" x14ac:dyDescent="0.25">
      <c r="A446" s="83"/>
      <c r="E446" s="99"/>
      <c r="F446" s="99"/>
      <c r="G446" s="99"/>
      <c r="I446" s="99"/>
      <c r="M446" s="101"/>
      <c r="N446" s="111"/>
      <c r="O446" s="101"/>
      <c r="P446" s="101"/>
      <c r="Q446" s="101"/>
      <c r="R446" s="101"/>
      <c r="S446" s="101"/>
      <c r="T446" s="101"/>
      <c r="U446" s="101"/>
    </row>
    <row r="447" spans="1:24" x14ac:dyDescent="0.25">
      <c r="A447" s="83"/>
      <c r="E447" s="99"/>
      <c r="F447" s="99"/>
      <c r="G447" s="99"/>
      <c r="I447" s="99"/>
      <c r="M447" s="101"/>
      <c r="N447" s="111"/>
      <c r="O447" s="101"/>
      <c r="P447" s="101"/>
      <c r="Q447" s="101"/>
      <c r="R447" s="101"/>
      <c r="S447" s="101"/>
      <c r="T447" s="101"/>
      <c r="U447" s="101"/>
    </row>
    <row r="448" spans="1:24" x14ac:dyDescent="0.25">
      <c r="A448" s="83"/>
      <c r="E448" s="99"/>
      <c r="F448" s="99"/>
      <c r="G448" s="99"/>
      <c r="I448" s="99"/>
      <c r="M448" s="101"/>
      <c r="N448" s="111"/>
      <c r="O448" s="101"/>
      <c r="P448" s="101"/>
      <c r="Q448" s="101"/>
      <c r="R448" s="101"/>
      <c r="S448" s="101"/>
      <c r="T448" s="101"/>
      <c r="U448" s="101"/>
    </row>
    <row r="449" spans="1:21" x14ac:dyDescent="0.25">
      <c r="A449" s="83"/>
      <c r="E449" s="99"/>
      <c r="F449" s="99"/>
      <c r="G449" s="99"/>
      <c r="I449" s="99"/>
      <c r="M449" s="101"/>
      <c r="N449" s="111"/>
      <c r="O449" s="101"/>
      <c r="P449" s="101"/>
      <c r="Q449" s="101"/>
      <c r="R449" s="101"/>
      <c r="S449" s="101"/>
      <c r="T449" s="101"/>
      <c r="U449" s="101"/>
    </row>
    <row r="450" spans="1:21" x14ac:dyDescent="0.25">
      <c r="A450" s="83"/>
      <c r="E450" s="99"/>
      <c r="F450" s="99"/>
      <c r="G450" s="99"/>
      <c r="I450" s="99"/>
    </row>
    <row r="451" spans="1:21" x14ac:dyDescent="0.25">
      <c r="A451" s="83"/>
      <c r="E451" s="99"/>
      <c r="F451" s="99"/>
      <c r="G451" s="99"/>
      <c r="I451" s="99"/>
    </row>
    <row r="452" spans="1:21" x14ac:dyDescent="0.25">
      <c r="A452" s="83"/>
      <c r="E452" s="99"/>
      <c r="F452" s="99"/>
      <c r="G452" s="99"/>
      <c r="I452" s="99"/>
    </row>
    <row r="453" spans="1:21" x14ac:dyDescent="0.25">
      <c r="A453" s="83"/>
      <c r="E453" s="99"/>
      <c r="F453" s="99"/>
      <c r="G453" s="99"/>
      <c r="I453" s="99"/>
    </row>
    <row r="454" spans="1:21" x14ac:dyDescent="0.25">
      <c r="A454" s="83"/>
      <c r="E454" s="99"/>
      <c r="F454" s="99"/>
      <c r="G454" s="99"/>
      <c r="I454" s="99"/>
    </row>
    <row r="455" spans="1:21" x14ac:dyDescent="0.25">
      <c r="A455" s="83"/>
      <c r="E455" s="99"/>
      <c r="F455" s="99"/>
      <c r="G455" s="99"/>
      <c r="I455" s="99"/>
    </row>
    <row r="456" spans="1:21" x14ac:dyDescent="0.25">
      <c r="A456" s="83"/>
      <c r="E456" s="99"/>
      <c r="F456" s="99"/>
      <c r="G456" s="99"/>
      <c r="I456" s="99"/>
    </row>
    <row r="457" spans="1:21" x14ac:dyDescent="0.25">
      <c r="A457" s="83"/>
      <c r="E457" s="99"/>
      <c r="F457" s="99"/>
      <c r="G457" s="99"/>
      <c r="I457" s="99"/>
    </row>
    <row r="458" spans="1:21" x14ac:dyDescent="0.25">
      <c r="A458" s="83"/>
      <c r="E458" s="99"/>
      <c r="F458" s="99"/>
      <c r="G458" s="99"/>
      <c r="I458" s="99"/>
    </row>
    <row r="459" spans="1:21" x14ac:dyDescent="0.25">
      <c r="A459" s="83"/>
      <c r="E459" s="99"/>
      <c r="F459" s="99"/>
      <c r="G459" s="99"/>
      <c r="I459" s="99"/>
    </row>
    <row r="460" spans="1:21" x14ac:dyDescent="0.25">
      <c r="A460" s="83"/>
      <c r="E460" s="99"/>
      <c r="F460" s="99"/>
      <c r="G460" s="99"/>
      <c r="I460" s="99"/>
    </row>
    <row r="461" spans="1:21" x14ac:dyDescent="0.25">
      <c r="A461" s="83"/>
      <c r="E461" s="99"/>
      <c r="F461" s="99"/>
      <c r="G461" s="99"/>
      <c r="I461" s="99"/>
    </row>
    <row r="462" spans="1:21" x14ac:dyDescent="0.25">
      <c r="A462" s="83"/>
      <c r="E462" s="99"/>
      <c r="F462" s="99"/>
      <c r="G462" s="99"/>
      <c r="I462" s="99"/>
    </row>
    <row r="463" spans="1:21" x14ac:dyDescent="0.25">
      <c r="A463" s="83"/>
      <c r="E463" s="99"/>
      <c r="F463" s="99"/>
      <c r="G463" s="99"/>
      <c r="I463" s="99"/>
    </row>
    <row r="464" spans="1:21" x14ac:dyDescent="0.25">
      <c r="A464" s="83"/>
      <c r="E464" s="99"/>
      <c r="F464" s="99"/>
      <c r="G464" s="99"/>
      <c r="I464" s="99"/>
    </row>
    <row r="465" spans="1:9" x14ac:dyDescent="0.25">
      <c r="A465" s="83"/>
      <c r="E465" s="99"/>
      <c r="F465" s="99"/>
      <c r="G465" s="99"/>
      <c r="I465" s="99"/>
    </row>
    <row r="466" spans="1:9" x14ac:dyDescent="0.25">
      <c r="A466" s="83"/>
      <c r="E466" s="99"/>
      <c r="F466" s="99"/>
      <c r="G466" s="99"/>
      <c r="I466" s="99"/>
    </row>
    <row r="467" spans="1:9" x14ac:dyDescent="0.25">
      <c r="A467" s="83"/>
      <c r="E467" s="99"/>
      <c r="F467" s="99"/>
      <c r="G467" s="99"/>
      <c r="I467" s="99"/>
    </row>
    <row r="468" spans="1:9" x14ac:dyDescent="0.25">
      <c r="A468" s="83"/>
      <c r="E468" s="99"/>
      <c r="F468" s="99"/>
      <c r="G468" s="99"/>
      <c r="I468" s="99"/>
    </row>
    <row r="469" spans="1:9" x14ac:dyDescent="0.25">
      <c r="A469" s="83"/>
      <c r="E469" s="99"/>
      <c r="F469" s="99"/>
      <c r="G469" s="99"/>
      <c r="I469" s="99"/>
    </row>
    <row r="470" spans="1:9" x14ac:dyDescent="0.25">
      <c r="A470" s="83"/>
      <c r="E470" s="99"/>
      <c r="F470" s="99"/>
      <c r="G470" s="99"/>
      <c r="I470" s="99"/>
    </row>
    <row r="471" spans="1:9" x14ac:dyDescent="0.25">
      <c r="A471" s="83"/>
      <c r="E471" s="99"/>
      <c r="F471" s="99"/>
      <c r="G471" s="99"/>
      <c r="I471" s="99"/>
    </row>
    <row r="472" spans="1:9" x14ac:dyDescent="0.25">
      <c r="A472" s="83"/>
      <c r="E472" s="99"/>
      <c r="F472" s="99"/>
      <c r="G472" s="99"/>
      <c r="I472" s="99"/>
    </row>
    <row r="473" spans="1:9" x14ac:dyDescent="0.25">
      <c r="A473" s="83"/>
      <c r="E473" s="99"/>
      <c r="F473" s="99"/>
      <c r="G473" s="99"/>
      <c r="I473" s="99"/>
    </row>
    <row r="474" spans="1:9" x14ac:dyDescent="0.25">
      <c r="A474" s="83"/>
      <c r="E474" s="99"/>
      <c r="F474" s="99"/>
      <c r="G474" s="99"/>
      <c r="I474" s="99"/>
    </row>
    <row r="475" spans="1:9" x14ac:dyDescent="0.25">
      <c r="A475" s="83"/>
      <c r="E475" s="99"/>
      <c r="F475" s="99"/>
      <c r="G475" s="99"/>
      <c r="I475" s="99"/>
    </row>
    <row r="476" spans="1:9" x14ac:dyDescent="0.25">
      <c r="A476" s="83"/>
      <c r="E476" s="99"/>
      <c r="F476" s="99"/>
      <c r="G476" s="99"/>
      <c r="I476" s="99"/>
    </row>
    <row r="477" spans="1:9" x14ac:dyDescent="0.25">
      <c r="A477" s="83"/>
      <c r="E477" s="99"/>
      <c r="F477" s="99"/>
      <c r="G477" s="99"/>
      <c r="I477" s="99"/>
    </row>
    <row r="478" spans="1:9" x14ac:dyDescent="0.25">
      <c r="A478" s="83"/>
      <c r="E478" s="99"/>
      <c r="F478" s="99"/>
      <c r="G478" s="99"/>
      <c r="I478" s="99"/>
    </row>
    <row r="479" spans="1:9" x14ac:dyDescent="0.25">
      <c r="A479" s="83"/>
      <c r="E479" s="99"/>
      <c r="F479" s="99"/>
      <c r="G479" s="99"/>
      <c r="I479" s="99"/>
    </row>
    <row r="480" spans="1:9" x14ac:dyDescent="0.25">
      <c r="A480" s="83"/>
      <c r="E480" s="99"/>
      <c r="F480" s="99"/>
      <c r="G480" s="99"/>
      <c r="I480" s="99"/>
    </row>
    <row r="481" spans="1:9" x14ac:dyDescent="0.25">
      <c r="A481" s="83"/>
      <c r="E481" s="99"/>
      <c r="F481" s="99"/>
      <c r="G481" s="99"/>
      <c r="I481" s="99"/>
    </row>
    <row r="482" spans="1:9" x14ac:dyDescent="0.25">
      <c r="A482" s="83"/>
      <c r="E482" s="99"/>
      <c r="F482" s="99"/>
      <c r="G482" s="99"/>
      <c r="I482" s="99"/>
    </row>
    <row r="483" spans="1:9" x14ac:dyDescent="0.25">
      <c r="A483" s="83"/>
      <c r="E483" s="99"/>
      <c r="F483" s="99"/>
      <c r="G483" s="99"/>
      <c r="I483" s="99"/>
    </row>
    <row r="484" spans="1:9" x14ac:dyDescent="0.25">
      <c r="A484" s="83"/>
      <c r="E484" s="99"/>
      <c r="F484" s="99"/>
      <c r="G484" s="99"/>
      <c r="I484" s="99"/>
    </row>
    <row r="485" spans="1:9" x14ac:dyDescent="0.25">
      <c r="A485" s="83"/>
      <c r="E485" s="99"/>
      <c r="F485" s="99"/>
      <c r="G485" s="99"/>
      <c r="I485" s="99"/>
    </row>
    <row r="486" spans="1:9" x14ac:dyDescent="0.25">
      <c r="A486" s="83"/>
      <c r="E486" s="99"/>
      <c r="F486" s="99"/>
      <c r="G486" s="99"/>
      <c r="I486" s="99"/>
    </row>
    <row r="487" spans="1:9" x14ac:dyDescent="0.25">
      <c r="A487" s="83"/>
      <c r="E487" s="99"/>
      <c r="F487" s="99"/>
      <c r="G487" s="99"/>
      <c r="I487" s="99"/>
    </row>
    <row r="488" spans="1:9" x14ac:dyDescent="0.25">
      <c r="A488" s="83"/>
      <c r="E488" s="99"/>
      <c r="F488" s="99"/>
      <c r="G488" s="99"/>
      <c r="I488" s="99"/>
    </row>
    <row r="489" spans="1:9" x14ac:dyDescent="0.25">
      <c r="A489" s="83"/>
      <c r="E489" s="99"/>
      <c r="F489" s="99"/>
      <c r="G489" s="99"/>
      <c r="I489" s="99"/>
    </row>
    <row r="490" spans="1:9" x14ac:dyDescent="0.25">
      <c r="A490" s="83"/>
      <c r="E490" s="99"/>
      <c r="F490" s="99"/>
      <c r="G490" s="99"/>
      <c r="I490" s="99"/>
    </row>
    <row r="491" spans="1:9" x14ac:dyDescent="0.25">
      <c r="A491" s="83"/>
      <c r="E491" s="99"/>
      <c r="F491" s="99"/>
      <c r="G491" s="99"/>
      <c r="I491" s="99"/>
    </row>
    <row r="492" spans="1:9" x14ac:dyDescent="0.25">
      <c r="A492" s="83"/>
      <c r="E492" s="99"/>
      <c r="F492" s="99"/>
      <c r="G492" s="99"/>
      <c r="I492" s="99"/>
    </row>
    <row r="493" spans="1:9" x14ac:dyDescent="0.25">
      <c r="A493" s="83"/>
      <c r="E493" s="99"/>
      <c r="F493" s="99"/>
      <c r="G493" s="99"/>
      <c r="I493" s="99"/>
    </row>
    <row r="494" spans="1:9" x14ac:dyDescent="0.25">
      <c r="A494" s="83"/>
      <c r="E494" s="99"/>
      <c r="F494" s="99"/>
      <c r="G494" s="99"/>
      <c r="I494" s="99"/>
    </row>
    <row r="495" spans="1:9" x14ac:dyDescent="0.25">
      <c r="A495" s="83"/>
      <c r="E495" s="99"/>
      <c r="F495" s="99"/>
      <c r="G495" s="99"/>
      <c r="I495" s="99"/>
    </row>
    <row r="496" spans="1:9" x14ac:dyDescent="0.25">
      <c r="A496" s="83"/>
      <c r="E496" s="99"/>
      <c r="F496" s="99"/>
      <c r="G496" s="99"/>
      <c r="I496" s="99"/>
    </row>
    <row r="497" spans="1:9" x14ac:dyDescent="0.25">
      <c r="A497" s="83"/>
      <c r="E497" s="99"/>
      <c r="F497" s="99"/>
      <c r="G497" s="99"/>
      <c r="I497" s="99"/>
    </row>
    <row r="498" spans="1:9" x14ac:dyDescent="0.25">
      <c r="A498" s="83"/>
      <c r="E498" s="99"/>
      <c r="F498" s="99"/>
      <c r="G498" s="99"/>
      <c r="I498" s="99"/>
    </row>
    <row r="499" spans="1:9" x14ac:dyDescent="0.25">
      <c r="A499" s="83"/>
      <c r="E499" s="99"/>
      <c r="F499" s="99"/>
      <c r="G499" s="99"/>
      <c r="I499" s="99"/>
    </row>
    <row r="500" spans="1:9" x14ac:dyDescent="0.25">
      <c r="A500" s="83"/>
      <c r="E500" s="99"/>
      <c r="F500" s="99"/>
      <c r="G500" s="99"/>
      <c r="I500" s="99"/>
    </row>
    <row r="501" spans="1:9" x14ac:dyDescent="0.25">
      <c r="A501" s="83"/>
      <c r="E501" s="99"/>
      <c r="F501" s="99"/>
      <c r="G501" s="99"/>
      <c r="I501" s="99"/>
    </row>
    <row r="502" spans="1:9" x14ac:dyDescent="0.25">
      <c r="A502" s="83"/>
      <c r="E502" s="99"/>
      <c r="F502" s="99"/>
      <c r="G502" s="99"/>
      <c r="I502" s="99"/>
    </row>
    <row r="503" spans="1:9" x14ac:dyDescent="0.25">
      <c r="A503" s="83"/>
      <c r="E503" s="99"/>
      <c r="F503" s="99"/>
      <c r="G503" s="99"/>
      <c r="I503" s="99"/>
    </row>
    <row r="504" spans="1:9" x14ac:dyDescent="0.25">
      <c r="A504" s="83"/>
      <c r="E504" s="99"/>
      <c r="F504" s="99"/>
      <c r="G504" s="99"/>
      <c r="I504" s="99"/>
    </row>
    <row r="505" spans="1:9" x14ac:dyDescent="0.25">
      <c r="A505" s="83"/>
      <c r="E505" s="99"/>
      <c r="F505" s="99"/>
      <c r="G505" s="99"/>
      <c r="I505" s="99"/>
    </row>
    <row r="506" spans="1:9" x14ac:dyDescent="0.25">
      <c r="A506" s="83"/>
      <c r="E506" s="99"/>
      <c r="F506" s="99"/>
      <c r="G506" s="99"/>
      <c r="I506" s="99"/>
    </row>
    <row r="507" spans="1:9" x14ac:dyDescent="0.25">
      <c r="A507" s="83"/>
      <c r="E507" s="99"/>
      <c r="F507" s="99"/>
      <c r="G507" s="99"/>
      <c r="I507" s="99"/>
    </row>
    <row r="508" spans="1:9" x14ac:dyDescent="0.25">
      <c r="A508" s="83"/>
      <c r="E508" s="99"/>
      <c r="F508" s="99"/>
      <c r="G508" s="99"/>
      <c r="I508" s="99"/>
    </row>
    <row r="509" spans="1:9" x14ac:dyDescent="0.25">
      <c r="A509" s="83"/>
      <c r="E509" s="99"/>
      <c r="F509" s="99"/>
      <c r="G509" s="99"/>
      <c r="I509" s="99"/>
    </row>
    <row r="510" spans="1:9" x14ac:dyDescent="0.25">
      <c r="A510" s="83"/>
      <c r="E510" s="99"/>
      <c r="F510" s="99"/>
      <c r="G510" s="99"/>
      <c r="I510" s="99"/>
    </row>
    <row r="511" spans="1:9" x14ac:dyDescent="0.25">
      <c r="A511" s="83"/>
      <c r="E511" s="99"/>
      <c r="F511" s="99"/>
      <c r="G511" s="99"/>
      <c r="I511" s="99"/>
    </row>
    <row r="512" spans="1:9" x14ac:dyDescent="0.25">
      <c r="A512" s="83"/>
      <c r="E512" s="99"/>
      <c r="F512" s="99"/>
      <c r="G512" s="99"/>
      <c r="I512" s="99"/>
    </row>
    <row r="513" spans="1:9" x14ac:dyDescent="0.25">
      <c r="A513" s="83"/>
      <c r="E513" s="99"/>
      <c r="F513" s="99"/>
      <c r="G513" s="99"/>
      <c r="I513" s="99"/>
    </row>
    <row r="514" spans="1:9" x14ac:dyDescent="0.25">
      <c r="A514" s="83"/>
      <c r="E514" s="99"/>
      <c r="F514" s="99"/>
      <c r="G514" s="99"/>
      <c r="I514" s="99"/>
    </row>
    <row r="515" spans="1:9" x14ac:dyDescent="0.25">
      <c r="A515" s="83"/>
      <c r="E515" s="99"/>
      <c r="F515" s="99"/>
      <c r="G515" s="99"/>
      <c r="I515" s="99"/>
    </row>
    <row r="516" spans="1:9" x14ac:dyDescent="0.25">
      <c r="A516" s="83"/>
      <c r="E516" s="99"/>
      <c r="F516" s="99"/>
      <c r="G516" s="99"/>
      <c r="I516" s="99"/>
    </row>
    <row r="517" spans="1:9" x14ac:dyDescent="0.25">
      <c r="A517" s="83"/>
      <c r="E517" s="99"/>
      <c r="F517" s="99"/>
      <c r="G517" s="99"/>
      <c r="I517" s="99"/>
    </row>
    <row r="518" spans="1:9" x14ac:dyDescent="0.25">
      <c r="A518" s="83"/>
      <c r="E518" s="99"/>
      <c r="F518" s="99"/>
      <c r="G518" s="99"/>
      <c r="I518" s="99"/>
    </row>
    <row r="519" spans="1:9" x14ac:dyDescent="0.25">
      <c r="A519" s="83"/>
      <c r="E519" s="99"/>
      <c r="F519" s="99"/>
      <c r="G519" s="99"/>
      <c r="I519" s="99"/>
    </row>
    <row r="520" spans="1:9" x14ac:dyDescent="0.25">
      <c r="A520" s="83"/>
      <c r="E520" s="99"/>
      <c r="F520" s="99"/>
      <c r="G520" s="99"/>
      <c r="I520" s="99"/>
    </row>
    <row r="521" spans="1:9" x14ac:dyDescent="0.25">
      <c r="A521" s="83"/>
      <c r="E521" s="99"/>
      <c r="F521" s="99"/>
      <c r="G521" s="99"/>
      <c r="I521" s="99"/>
    </row>
    <row r="522" spans="1:9" x14ac:dyDescent="0.25">
      <c r="A522" s="83"/>
      <c r="E522" s="99"/>
      <c r="F522" s="99"/>
      <c r="G522" s="99"/>
      <c r="I522" s="99"/>
    </row>
    <row r="523" spans="1:9" x14ac:dyDescent="0.25">
      <c r="A523" s="83"/>
      <c r="E523" s="99"/>
      <c r="F523" s="99"/>
      <c r="G523" s="99"/>
      <c r="I523" s="99"/>
    </row>
    <row r="524" spans="1:9" x14ac:dyDescent="0.25">
      <c r="A524" s="83"/>
      <c r="E524" s="99"/>
      <c r="F524" s="99"/>
      <c r="G524" s="99"/>
      <c r="I524" s="99"/>
    </row>
    <row r="525" spans="1:9" x14ac:dyDescent="0.25">
      <c r="A525" s="83"/>
      <c r="E525" s="99"/>
      <c r="F525" s="99"/>
      <c r="G525" s="99"/>
      <c r="I525" s="99"/>
    </row>
    <row r="526" spans="1:9" x14ac:dyDescent="0.25">
      <c r="A526" s="83"/>
      <c r="E526" s="99"/>
      <c r="F526" s="99"/>
      <c r="G526" s="99"/>
      <c r="I526" s="99"/>
    </row>
    <row r="527" spans="1:9" x14ac:dyDescent="0.25">
      <c r="A527" s="83"/>
      <c r="E527" s="99"/>
      <c r="F527" s="99"/>
      <c r="G527" s="99"/>
      <c r="I527" s="99"/>
    </row>
    <row r="528" spans="1:9" x14ac:dyDescent="0.25">
      <c r="A528" s="83"/>
      <c r="E528" s="99"/>
      <c r="F528" s="99"/>
      <c r="G528" s="99"/>
      <c r="I528" s="99"/>
    </row>
    <row r="529" spans="1:9" x14ac:dyDescent="0.25">
      <c r="A529" s="83"/>
      <c r="E529" s="99"/>
      <c r="F529" s="99"/>
      <c r="G529" s="99"/>
      <c r="I529" s="99"/>
    </row>
    <row r="530" spans="1:9" x14ac:dyDescent="0.25">
      <c r="A530" s="83"/>
      <c r="E530" s="99"/>
      <c r="F530" s="99"/>
      <c r="G530" s="99"/>
      <c r="I530" s="99"/>
    </row>
    <row r="531" spans="1:9" x14ac:dyDescent="0.25">
      <c r="A531" s="83"/>
      <c r="E531" s="99"/>
      <c r="F531" s="99"/>
      <c r="G531" s="99"/>
      <c r="I531" s="99"/>
    </row>
    <row r="532" spans="1:9" x14ac:dyDescent="0.25">
      <c r="A532" s="83"/>
      <c r="E532" s="99"/>
      <c r="F532" s="99"/>
      <c r="G532" s="99"/>
      <c r="I532" s="99"/>
    </row>
    <row r="533" spans="1:9" x14ac:dyDescent="0.25">
      <c r="A533" s="83"/>
      <c r="E533" s="99"/>
      <c r="F533" s="99"/>
      <c r="G533" s="99"/>
      <c r="I533" s="99"/>
    </row>
    <row r="534" spans="1:9" x14ac:dyDescent="0.25">
      <c r="A534" s="83"/>
      <c r="E534" s="99"/>
      <c r="F534" s="99"/>
      <c r="G534" s="99"/>
      <c r="I534" s="99"/>
    </row>
    <row r="535" spans="1:9" x14ac:dyDescent="0.25">
      <c r="A535" s="83"/>
      <c r="E535" s="99"/>
      <c r="F535" s="99"/>
      <c r="G535" s="99"/>
      <c r="I535" s="99"/>
    </row>
    <row r="536" spans="1:9" x14ac:dyDescent="0.25">
      <c r="A536" s="83"/>
      <c r="E536" s="99"/>
      <c r="F536" s="99"/>
      <c r="G536" s="99"/>
      <c r="I536" s="99"/>
    </row>
    <row r="537" spans="1:9" x14ac:dyDescent="0.25">
      <c r="A537" s="83"/>
      <c r="E537" s="99"/>
      <c r="F537" s="99"/>
      <c r="G537" s="99"/>
      <c r="I537" s="99"/>
    </row>
    <row r="538" spans="1:9" x14ac:dyDescent="0.25">
      <c r="A538" s="83"/>
      <c r="E538" s="99"/>
      <c r="F538" s="99"/>
      <c r="G538" s="99"/>
      <c r="I538" s="99"/>
    </row>
    <row r="539" spans="1:9" x14ac:dyDescent="0.25">
      <c r="A539" s="83"/>
      <c r="E539" s="99"/>
      <c r="F539" s="99"/>
      <c r="G539" s="99"/>
      <c r="I539" s="99"/>
    </row>
    <row r="540" spans="1:9" x14ac:dyDescent="0.25">
      <c r="A540" s="83"/>
      <c r="E540" s="99"/>
      <c r="F540" s="99"/>
      <c r="G540" s="99"/>
      <c r="I540" s="99"/>
    </row>
    <row r="541" spans="1:9" x14ac:dyDescent="0.25">
      <c r="A541" s="83"/>
      <c r="E541" s="99"/>
      <c r="F541" s="99"/>
      <c r="G541" s="99"/>
      <c r="I541" s="99"/>
    </row>
    <row r="542" spans="1:9" x14ac:dyDescent="0.25">
      <c r="A542" s="83"/>
      <c r="E542" s="99"/>
      <c r="F542" s="99"/>
      <c r="G542" s="99"/>
      <c r="I542" s="99"/>
    </row>
    <row r="543" spans="1:9" x14ac:dyDescent="0.25">
      <c r="A543" s="83"/>
      <c r="E543" s="99"/>
      <c r="F543" s="99"/>
      <c r="G543" s="99"/>
      <c r="I543" s="99"/>
    </row>
    <row r="544" spans="1:9" x14ac:dyDescent="0.25">
      <c r="A544" s="83"/>
      <c r="E544" s="99"/>
      <c r="F544" s="99"/>
      <c r="G544" s="99"/>
      <c r="I544" s="99"/>
    </row>
    <row r="545" spans="1:9" x14ac:dyDescent="0.25">
      <c r="A545" s="83"/>
      <c r="E545" s="99"/>
      <c r="F545" s="99"/>
      <c r="G545" s="99"/>
      <c r="I545" s="99"/>
    </row>
    <row r="546" spans="1:9" x14ac:dyDescent="0.25">
      <c r="A546" s="83"/>
      <c r="E546" s="99"/>
      <c r="F546" s="99"/>
      <c r="G546" s="99"/>
      <c r="I546" s="99"/>
    </row>
    <row r="547" spans="1:9" x14ac:dyDescent="0.25">
      <c r="A547" s="83"/>
      <c r="E547" s="99"/>
      <c r="F547" s="99"/>
      <c r="G547" s="99"/>
      <c r="I547" s="99"/>
    </row>
    <row r="548" spans="1:9" x14ac:dyDescent="0.25">
      <c r="A548" s="83"/>
      <c r="E548" s="99"/>
      <c r="F548" s="99"/>
      <c r="G548" s="99"/>
      <c r="I548" s="99"/>
    </row>
    <row r="549" spans="1:9" x14ac:dyDescent="0.25">
      <c r="A549" s="83"/>
      <c r="E549" s="99"/>
      <c r="F549" s="99"/>
      <c r="G549" s="99"/>
      <c r="I549" s="99"/>
    </row>
    <row r="550" spans="1:9" x14ac:dyDescent="0.25">
      <c r="A550" s="83"/>
      <c r="E550" s="99"/>
      <c r="F550" s="99"/>
      <c r="G550" s="99"/>
      <c r="I550" s="99"/>
    </row>
    <row r="551" spans="1:9" x14ac:dyDescent="0.25">
      <c r="A551" s="83"/>
      <c r="E551" s="99"/>
      <c r="F551" s="99"/>
      <c r="G551" s="99"/>
      <c r="I551" s="99"/>
    </row>
    <row r="552" spans="1:9" x14ac:dyDescent="0.25">
      <c r="A552" s="83"/>
      <c r="E552" s="99"/>
      <c r="F552" s="99"/>
      <c r="G552" s="99"/>
      <c r="I552" s="99"/>
    </row>
    <row r="553" spans="1:9" x14ac:dyDescent="0.25">
      <c r="A553" s="83"/>
      <c r="E553" s="99"/>
      <c r="F553" s="99"/>
      <c r="G553" s="99"/>
      <c r="I553" s="99"/>
    </row>
    <row r="554" spans="1:9" x14ac:dyDescent="0.25">
      <c r="A554" s="83"/>
      <c r="E554" s="99"/>
      <c r="F554" s="99"/>
      <c r="G554" s="99"/>
      <c r="I554" s="99"/>
    </row>
    <row r="555" spans="1:9" x14ac:dyDescent="0.25">
      <c r="A555" s="83"/>
      <c r="E555" s="99"/>
      <c r="F555" s="99"/>
      <c r="G555" s="99"/>
      <c r="I555" s="99"/>
    </row>
    <row r="556" spans="1:9" x14ac:dyDescent="0.25">
      <c r="A556" s="83"/>
      <c r="E556" s="99"/>
      <c r="F556" s="99"/>
      <c r="G556" s="99"/>
      <c r="I556" s="99"/>
    </row>
    <row r="557" spans="1:9" x14ac:dyDescent="0.25">
      <c r="A557" s="83"/>
      <c r="E557" s="99"/>
      <c r="F557" s="99"/>
      <c r="G557" s="99"/>
      <c r="I557" s="99"/>
    </row>
    <row r="558" spans="1:9" x14ac:dyDescent="0.25">
      <c r="A558" s="83"/>
      <c r="E558" s="99"/>
      <c r="F558" s="99"/>
      <c r="G558" s="99"/>
      <c r="I558" s="99"/>
    </row>
    <row r="559" spans="1:9" x14ac:dyDescent="0.25">
      <c r="A559" s="83"/>
      <c r="E559" s="99"/>
      <c r="F559" s="99"/>
      <c r="G559" s="99"/>
      <c r="I559" s="99"/>
    </row>
    <row r="560" spans="1:9" x14ac:dyDescent="0.25">
      <c r="A560" s="83"/>
      <c r="E560" s="99"/>
      <c r="F560" s="99"/>
      <c r="G560" s="99"/>
      <c r="I560" s="99"/>
    </row>
    <row r="561" spans="1:9" x14ac:dyDescent="0.25">
      <c r="A561" s="83"/>
      <c r="E561" s="99"/>
      <c r="F561" s="99"/>
      <c r="G561" s="99"/>
      <c r="I561" s="99"/>
    </row>
    <row r="562" spans="1:9" x14ac:dyDescent="0.25">
      <c r="A562" s="83"/>
      <c r="E562" s="99"/>
      <c r="F562" s="99"/>
      <c r="G562" s="99"/>
      <c r="I562" s="99"/>
    </row>
    <row r="563" spans="1:9" x14ac:dyDescent="0.25">
      <c r="A563" s="83"/>
      <c r="E563" s="99"/>
      <c r="F563" s="99"/>
      <c r="G563" s="99"/>
      <c r="I563" s="99"/>
    </row>
    <row r="564" spans="1:9" x14ac:dyDescent="0.25">
      <c r="A564" s="83"/>
      <c r="E564" s="99"/>
      <c r="F564" s="99"/>
      <c r="G564" s="99"/>
      <c r="I564" s="99"/>
    </row>
    <row r="565" spans="1:9" x14ac:dyDescent="0.25">
      <c r="A565" s="83"/>
      <c r="E565" s="99"/>
      <c r="F565" s="99"/>
      <c r="G565" s="99"/>
      <c r="I565" s="99"/>
    </row>
    <row r="566" spans="1:9" x14ac:dyDescent="0.25">
      <c r="A566" s="83"/>
      <c r="E566" s="99"/>
      <c r="F566" s="99"/>
      <c r="G566" s="99"/>
      <c r="I566" s="99"/>
    </row>
    <row r="567" spans="1:9" x14ac:dyDescent="0.25">
      <c r="A567" s="83"/>
      <c r="E567" s="99"/>
      <c r="F567" s="99"/>
      <c r="G567" s="99"/>
      <c r="I567" s="99"/>
    </row>
    <row r="568" spans="1:9" x14ac:dyDescent="0.25">
      <c r="A568" s="83"/>
      <c r="E568" s="99"/>
      <c r="F568" s="99"/>
      <c r="G568" s="99"/>
      <c r="I568" s="99"/>
    </row>
    <row r="569" spans="1:9" x14ac:dyDescent="0.25">
      <c r="A569" s="83"/>
      <c r="E569" s="99"/>
      <c r="F569" s="99"/>
      <c r="G569" s="99"/>
      <c r="I569" s="99"/>
    </row>
    <row r="570" spans="1:9" x14ac:dyDescent="0.25">
      <c r="A570" s="83"/>
      <c r="E570" s="99"/>
      <c r="F570" s="99"/>
      <c r="G570" s="99"/>
      <c r="I570" s="99"/>
    </row>
    <row r="571" spans="1:9" x14ac:dyDescent="0.25">
      <c r="A571" s="83"/>
      <c r="E571" s="99"/>
      <c r="F571" s="99"/>
      <c r="G571" s="99"/>
      <c r="I571" s="99"/>
    </row>
    <row r="572" spans="1:9" x14ac:dyDescent="0.25">
      <c r="A572" s="83"/>
      <c r="E572" s="99"/>
      <c r="F572" s="99"/>
      <c r="G572" s="99"/>
      <c r="I572" s="99"/>
    </row>
    <row r="573" spans="1:9" x14ac:dyDescent="0.25">
      <c r="A573" s="83"/>
      <c r="E573" s="99"/>
      <c r="F573" s="99"/>
      <c r="G573" s="99"/>
      <c r="I573" s="99"/>
    </row>
    <row r="574" spans="1:9" x14ac:dyDescent="0.25">
      <c r="A574" s="83"/>
      <c r="E574" s="99"/>
      <c r="F574" s="99"/>
      <c r="G574" s="99"/>
      <c r="I574" s="99"/>
    </row>
    <row r="575" spans="1:9" x14ac:dyDescent="0.25">
      <c r="A575" s="83"/>
      <c r="E575" s="99"/>
      <c r="F575" s="99"/>
      <c r="G575" s="99"/>
      <c r="I575" s="99"/>
    </row>
    <row r="576" spans="1:9" x14ac:dyDescent="0.25">
      <c r="A576" s="83"/>
      <c r="E576" s="99"/>
      <c r="F576" s="99"/>
      <c r="G576" s="99"/>
      <c r="I576" s="99"/>
    </row>
    <row r="577" spans="1:9" x14ac:dyDescent="0.25">
      <c r="A577" s="83"/>
      <c r="E577" s="99"/>
      <c r="F577" s="99"/>
      <c r="G577" s="99"/>
      <c r="I577" s="99"/>
    </row>
    <row r="578" spans="1:9" x14ac:dyDescent="0.25">
      <c r="A578" s="83"/>
      <c r="E578" s="99"/>
      <c r="F578" s="99"/>
      <c r="G578" s="99"/>
      <c r="I578" s="99"/>
    </row>
    <row r="579" spans="1:9" x14ac:dyDescent="0.25">
      <c r="A579" s="83"/>
      <c r="E579" s="99"/>
      <c r="F579" s="99"/>
      <c r="G579" s="99"/>
      <c r="I579" s="99"/>
    </row>
    <row r="580" spans="1:9" x14ac:dyDescent="0.25">
      <c r="A580" s="83"/>
      <c r="E580" s="99"/>
      <c r="F580" s="99"/>
      <c r="G580" s="99"/>
      <c r="I580" s="99"/>
    </row>
    <row r="581" spans="1:9" x14ac:dyDescent="0.25">
      <c r="A581" s="83"/>
      <c r="E581" s="99"/>
      <c r="F581" s="99"/>
      <c r="G581" s="99"/>
      <c r="I581" s="99"/>
    </row>
    <row r="582" spans="1:9" x14ac:dyDescent="0.25">
      <c r="A582" s="83"/>
      <c r="E582" s="99"/>
      <c r="F582" s="99"/>
      <c r="G582" s="99"/>
      <c r="I582" s="99"/>
    </row>
    <row r="583" spans="1:9" x14ac:dyDescent="0.25">
      <c r="A583" s="83"/>
      <c r="E583" s="99"/>
      <c r="F583" s="99"/>
      <c r="G583" s="99"/>
      <c r="I583" s="99"/>
    </row>
    <row r="584" spans="1:9" x14ac:dyDescent="0.25">
      <c r="A584" s="83"/>
      <c r="E584" s="99"/>
      <c r="F584" s="99"/>
      <c r="G584" s="99"/>
      <c r="I584" s="99"/>
    </row>
    <row r="585" spans="1:9" x14ac:dyDescent="0.25">
      <c r="A585" s="83"/>
      <c r="E585" s="99"/>
      <c r="F585" s="99"/>
      <c r="G585" s="99"/>
      <c r="I585" s="99"/>
    </row>
    <row r="586" spans="1:9" x14ac:dyDescent="0.25">
      <c r="A586" s="83"/>
      <c r="E586" s="99"/>
      <c r="F586" s="99"/>
      <c r="G586" s="99"/>
      <c r="I586" s="99"/>
    </row>
    <row r="587" spans="1:9" x14ac:dyDescent="0.25">
      <c r="A587" s="83"/>
      <c r="E587" s="99"/>
      <c r="F587" s="99"/>
      <c r="G587" s="99"/>
      <c r="I587" s="99"/>
    </row>
    <row r="588" spans="1:9" x14ac:dyDescent="0.25">
      <c r="A588" s="83"/>
      <c r="E588" s="99"/>
      <c r="F588" s="99"/>
      <c r="G588" s="99"/>
      <c r="I588" s="99"/>
    </row>
    <row r="589" spans="1:9" x14ac:dyDescent="0.25">
      <c r="A589" s="83"/>
      <c r="E589" s="99"/>
      <c r="F589" s="99"/>
      <c r="G589" s="99"/>
      <c r="I589" s="99"/>
    </row>
    <row r="590" spans="1:9" x14ac:dyDescent="0.25">
      <c r="A590" s="83"/>
      <c r="E590" s="99"/>
      <c r="F590" s="99"/>
      <c r="G590" s="99"/>
      <c r="I590" s="99"/>
    </row>
    <row r="591" spans="1:9" x14ac:dyDescent="0.25">
      <c r="A591" s="83"/>
      <c r="E591" s="99"/>
      <c r="F591" s="99"/>
      <c r="G591" s="99"/>
      <c r="I591" s="99"/>
    </row>
    <row r="592" spans="1:9" x14ac:dyDescent="0.25">
      <c r="A592" s="83"/>
      <c r="E592" s="99"/>
      <c r="F592" s="99"/>
      <c r="G592" s="99"/>
      <c r="I592" s="99"/>
    </row>
    <row r="593" spans="1:9" x14ac:dyDescent="0.25">
      <c r="A593" s="83"/>
      <c r="E593" s="99"/>
      <c r="F593" s="99"/>
      <c r="G593" s="99"/>
      <c r="I593" s="99"/>
    </row>
    <row r="594" spans="1:9" x14ac:dyDescent="0.25">
      <c r="A594" s="83"/>
      <c r="E594" s="99"/>
      <c r="F594" s="99"/>
      <c r="G594" s="99"/>
      <c r="I594" s="99"/>
    </row>
    <row r="595" spans="1:9" x14ac:dyDescent="0.25">
      <c r="A595" s="83"/>
      <c r="E595" s="99"/>
      <c r="F595" s="99"/>
      <c r="G595" s="99"/>
      <c r="I595" s="99"/>
    </row>
    <row r="596" spans="1:9" x14ac:dyDescent="0.25">
      <c r="A596" s="83"/>
      <c r="E596" s="99"/>
      <c r="F596" s="99"/>
      <c r="G596" s="99"/>
      <c r="I596" s="99"/>
    </row>
    <row r="597" spans="1:9" x14ac:dyDescent="0.25">
      <c r="A597" s="83"/>
      <c r="E597" s="99"/>
      <c r="F597" s="99"/>
      <c r="G597" s="99"/>
      <c r="I597" s="99"/>
    </row>
    <row r="598" spans="1:9" x14ac:dyDescent="0.25">
      <c r="A598" s="83"/>
      <c r="E598" s="99"/>
      <c r="F598" s="99"/>
      <c r="G598" s="99"/>
      <c r="I598" s="99"/>
    </row>
    <row r="599" spans="1:9" x14ac:dyDescent="0.25">
      <c r="A599" s="83"/>
      <c r="E599" s="99"/>
      <c r="F599" s="99"/>
      <c r="G599" s="99"/>
      <c r="I599" s="99"/>
    </row>
    <row r="600" spans="1:9" x14ac:dyDescent="0.25">
      <c r="A600" s="83"/>
      <c r="E600" s="99"/>
      <c r="F600" s="99"/>
      <c r="G600" s="99"/>
      <c r="I600" s="99"/>
    </row>
    <row r="601" spans="1:9" x14ac:dyDescent="0.25">
      <c r="A601" s="83"/>
      <c r="E601" s="99"/>
      <c r="F601" s="99"/>
      <c r="G601" s="99"/>
      <c r="I601" s="99"/>
    </row>
    <row r="602" spans="1:9" x14ac:dyDescent="0.25">
      <c r="A602" s="83"/>
      <c r="E602" s="99"/>
      <c r="F602" s="99"/>
      <c r="G602" s="99"/>
      <c r="I602" s="99"/>
    </row>
    <row r="603" spans="1:9" x14ac:dyDescent="0.25">
      <c r="A603" s="83"/>
      <c r="E603" s="99"/>
      <c r="F603" s="99"/>
      <c r="G603" s="99"/>
      <c r="I603" s="99"/>
    </row>
    <row r="604" spans="1:9" x14ac:dyDescent="0.25">
      <c r="A604" s="83"/>
      <c r="E604" s="99"/>
      <c r="F604" s="99"/>
      <c r="G604" s="99"/>
      <c r="I604" s="99"/>
    </row>
    <row r="605" spans="1:9" x14ac:dyDescent="0.25">
      <c r="A605" s="83"/>
      <c r="E605" s="99"/>
      <c r="F605" s="99"/>
      <c r="G605" s="99"/>
      <c r="I605" s="99"/>
    </row>
    <row r="606" spans="1:9" x14ac:dyDescent="0.25">
      <c r="A606" s="83"/>
      <c r="E606" s="99"/>
      <c r="F606" s="99"/>
      <c r="G606" s="99"/>
      <c r="I606" s="99"/>
    </row>
    <row r="607" spans="1:9" x14ac:dyDescent="0.25">
      <c r="A607" s="83"/>
      <c r="E607" s="99"/>
      <c r="F607" s="99"/>
      <c r="G607" s="99"/>
      <c r="I607" s="99"/>
    </row>
    <row r="608" spans="1:9" x14ac:dyDescent="0.25">
      <c r="A608" s="83"/>
      <c r="E608" s="99"/>
      <c r="F608" s="99"/>
      <c r="G608" s="99"/>
      <c r="I608" s="99"/>
    </row>
    <row r="609" spans="1:9" x14ac:dyDescent="0.25">
      <c r="A609" s="83"/>
      <c r="E609" s="99"/>
      <c r="F609" s="99"/>
      <c r="G609" s="99"/>
      <c r="I609" s="99"/>
    </row>
    <row r="610" spans="1:9" x14ac:dyDescent="0.25">
      <c r="A610" s="83"/>
      <c r="E610" s="99"/>
      <c r="F610" s="99"/>
      <c r="G610" s="99"/>
      <c r="I610" s="99"/>
    </row>
    <row r="611" spans="1:9" x14ac:dyDescent="0.25">
      <c r="A611" s="83"/>
      <c r="E611" s="99"/>
      <c r="F611" s="99"/>
      <c r="G611" s="99"/>
      <c r="I611" s="99"/>
    </row>
    <row r="612" spans="1:9" x14ac:dyDescent="0.25">
      <c r="A612" s="83"/>
      <c r="E612" s="99"/>
      <c r="F612" s="99"/>
      <c r="G612" s="99"/>
      <c r="I612" s="99"/>
    </row>
    <row r="613" spans="1:9" x14ac:dyDescent="0.25">
      <c r="A613" s="83"/>
      <c r="E613" s="99"/>
      <c r="F613" s="99"/>
      <c r="G613" s="99"/>
      <c r="I613" s="99"/>
    </row>
    <row r="614" spans="1:9" x14ac:dyDescent="0.25">
      <c r="A614" s="83"/>
      <c r="E614" s="99"/>
      <c r="F614" s="99"/>
      <c r="G614" s="99"/>
      <c r="I614" s="99"/>
    </row>
    <row r="615" spans="1:9" x14ac:dyDescent="0.25">
      <c r="A615" s="83"/>
      <c r="E615" s="99"/>
      <c r="F615" s="99"/>
      <c r="G615" s="99"/>
      <c r="I615" s="99"/>
    </row>
    <row r="616" spans="1:9" x14ac:dyDescent="0.25">
      <c r="A616" s="83"/>
      <c r="E616" s="99"/>
      <c r="F616" s="99"/>
      <c r="G616" s="99"/>
      <c r="I616" s="99"/>
    </row>
    <row r="617" spans="1:9" x14ac:dyDescent="0.25">
      <c r="A617" s="83"/>
      <c r="E617" s="99"/>
      <c r="F617" s="99"/>
      <c r="G617" s="99"/>
      <c r="I617" s="99"/>
    </row>
    <row r="618" spans="1:9" x14ac:dyDescent="0.25">
      <c r="A618" s="83"/>
      <c r="E618" s="99"/>
      <c r="F618" s="99"/>
      <c r="G618" s="99"/>
      <c r="I618" s="99"/>
    </row>
    <row r="619" spans="1:9" x14ac:dyDescent="0.25">
      <c r="A619" s="83"/>
      <c r="E619" s="99"/>
      <c r="F619" s="99"/>
      <c r="G619" s="99"/>
      <c r="I619" s="99"/>
    </row>
    <row r="620" spans="1:9" x14ac:dyDescent="0.25">
      <c r="A620" s="83"/>
      <c r="E620" s="99"/>
      <c r="F620" s="99"/>
      <c r="G620" s="99"/>
      <c r="I620" s="99"/>
    </row>
    <row r="621" spans="1:9" x14ac:dyDescent="0.25">
      <c r="A621" s="83"/>
      <c r="E621" s="99"/>
      <c r="F621" s="99"/>
      <c r="G621" s="99"/>
      <c r="I621" s="99"/>
    </row>
    <row r="622" spans="1:9" x14ac:dyDescent="0.25">
      <c r="A622" s="83"/>
      <c r="E622" s="99"/>
      <c r="F622" s="99"/>
      <c r="G622" s="99"/>
      <c r="I622" s="99"/>
    </row>
    <row r="623" spans="1:9" x14ac:dyDescent="0.25">
      <c r="A623" s="83"/>
      <c r="E623" s="99"/>
      <c r="F623" s="99"/>
      <c r="G623" s="99"/>
      <c r="I623" s="99"/>
    </row>
    <row r="624" spans="1:9" x14ac:dyDescent="0.25">
      <c r="A624" s="83"/>
      <c r="E624" s="99"/>
      <c r="F624" s="99"/>
      <c r="G624" s="99"/>
      <c r="I624" s="99"/>
    </row>
    <row r="625" spans="1:9" x14ac:dyDescent="0.25">
      <c r="A625" s="83"/>
      <c r="E625" s="99"/>
      <c r="F625" s="99"/>
      <c r="G625" s="99"/>
      <c r="I625" s="99"/>
    </row>
    <row r="626" spans="1:9" x14ac:dyDescent="0.25">
      <c r="A626" s="83"/>
      <c r="E626" s="99"/>
      <c r="F626" s="99"/>
      <c r="G626" s="99"/>
      <c r="I626" s="99"/>
    </row>
    <row r="627" spans="1:9" x14ac:dyDescent="0.25">
      <c r="A627" s="83"/>
      <c r="E627" s="99"/>
      <c r="F627" s="99"/>
      <c r="G627" s="99"/>
      <c r="I627" s="99"/>
    </row>
    <row r="628" spans="1:9" x14ac:dyDescent="0.25">
      <c r="A628" s="83"/>
      <c r="E628" s="99"/>
      <c r="F628" s="99"/>
      <c r="G628" s="99"/>
      <c r="I628" s="99"/>
    </row>
    <row r="629" spans="1:9" x14ac:dyDescent="0.25">
      <c r="A629" s="83"/>
      <c r="E629" s="99"/>
      <c r="F629" s="99"/>
      <c r="G629" s="99"/>
      <c r="I629" s="99"/>
    </row>
    <row r="630" spans="1:9" x14ac:dyDescent="0.25">
      <c r="A630" s="83"/>
      <c r="E630" s="99"/>
      <c r="F630" s="99"/>
      <c r="G630" s="99"/>
      <c r="I630" s="99"/>
    </row>
    <row r="631" spans="1:9" x14ac:dyDescent="0.25">
      <c r="A631" s="83"/>
      <c r="E631" s="99"/>
      <c r="F631" s="99"/>
      <c r="G631" s="99"/>
      <c r="I631" s="99"/>
    </row>
    <row r="632" spans="1:9" x14ac:dyDescent="0.25">
      <c r="A632" s="83"/>
      <c r="E632" s="99"/>
      <c r="F632" s="99"/>
      <c r="G632" s="99"/>
      <c r="I632" s="99"/>
    </row>
    <row r="633" spans="1:9" x14ac:dyDescent="0.25">
      <c r="A633" s="83"/>
      <c r="E633" s="99"/>
      <c r="F633" s="99"/>
      <c r="G633" s="99"/>
      <c r="I633" s="99"/>
    </row>
    <row r="634" spans="1:9" x14ac:dyDescent="0.25">
      <c r="A634" s="83"/>
      <c r="E634" s="99"/>
      <c r="F634" s="99"/>
      <c r="G634" s="99"/>
      <c r="I634" s="99"/>
    </row>
    <row r="635" spans="1:9" x14ac:dyDescent="0.25">
      <c r="A635" s="83"/>
      <c r="E635" s="99"/>
      <c r="F635" s="99"/>
      <c r="G635" s="99"/>
      <c r="I635" s="99"/>
    </row>
    <row r="636" spans="1:9" x14ac:dyDescent="0.25">
      <c r="A636" s="83"/>
      <c r="E636" s="99"/>
      <c r="F636" s="99"/>
      <c r="G636" s="99"/>
      <c r="I636" s="99"/>
    </row>
    <row r="637" spans="1:9" x14ac:dyDescent="0.25">
      <c r="A637" s="83"/>
      <c r="E637" s="99"/>
      <c r="F637" s="99"/>
      <c r="G637" s="99"/>
      <c r="I637" s="99"/>
    </row>
    <row r="638" spans="1:9" x14ac:dyDescent="0.25">
      <c r="A638" s="83"/>
      <c r="E638" s="99"/>
      <c r="F638" s="99"/>
      <c r="G638" s="99"/>
      <c r="I638" s="99"/>
    </row>
    <row r="639" spans="1:9" x14ac:dyDescent="0.25">
      <c r="A639" s="83"/>
      <c r="E639" s="99"/>
      <c r="F639" s="99"/>
      <c r="G639" s="99"/>
      <c r="I639" s="99"/>
    </row>
    <row r="640" spans="1:9" x14ac:dyDescent="0.25">
      <c r="A640" s="83"/>
      <c r="E640" s="99"/>
      <c r="F640" s="99"/>
      <c r="G640" s="99"/>
      <c r="I640" s="99"/>
    </row>
    <row r="641" spans="1:9" x14ac:dyDescent="0.25">
      <c r="A641" s="83"/>
      <c r="E641" s="99"/>
      <c r="F641" s="99"/>
      <c r="G641" s="99"/>
      <c r="I641" s="99"/>
    </row>
    <row r="642" spans="1:9" x14ac:dyDescent="0.25">
      <c r="A642" s="83"/>
      <c r="E642" s="99"/>
      <c r="F642" s="99"/>
      <c r="G642" s="99"/>
      <c r="I642" s="99"/>
    </row>
    <row r="643" spans="1:9" x14ac:dyDescent="0.25">
      <c r="A643" s="83"/>
      <c r="E643" s="99"/>
      <c r="F643" s="99"/>
      <c r="G643" s="99"/>
      <c r="I643" s="99"/>
    </row>
    <row r="644" spans="1:9" x14ac:dyDescent="0.25">
      <c r="A644" s="83"/>
      <c r="E644" s="99"/>
      <c r="F644" s="99"/>
      <c r="G644" s="99"/>
      <c r="I644" s="99"/>
    </row>
    <row r="645" spans="1:9" x14ac:dyDescent="0.25">
      <c r="A645" s="83"/>
      <c r="E645" s="99"/>
      <c r="F645" s="99"/>
      <c r="G645" s="99"/>
      <c r="I645" s="99"/>
    </row>
    <row r="646" spans="1:9" x14ac:dyDescent="0.25">
      <c r="A646" s="83"/>
      <c r="E646" s="99"/>
      <c r="F646" s="99"/>
      <c r="G646" s="99"/>
      <c r="I646" s="99"/>
    </row>
    <row r="647" spans="1:9" x14ac:dyDescent="0.25">
      <c r="A647" s="83"/>
      <c r="E647" s="99"/>
      <c r="F647" s="99"/>
      <c r="G647" s="99"/>
      <c r="I647" s="99"/>
    </row>
    <row r="648" spans="1:9" x14ac:dyDescent="0.25">
      <c r="A648" s="83"/>
      <c r="E648" s="99"/>
      <c r="F648" s="99"/>
      <c r="G648" s="99"/>
      <c r="I648" s="99"/>
    </row>
    <row r="649" spans="1:9" x14ac:dyDescent="0.25">
      <c r="A649" s="83"/>
      <c r="E649" s="99"/>
      <c r="F649" s="99"/>
      <c r="G649" s="99"/>
      <c r="I649" s="99"/>
    </row>
    <row r="650" spans="1:9" x14ac:dyDescent="0.25">
      <c r="A650" s="83"/>
      <c r="E650" s="99"/>
      <c r="F650" s="99"/>
      <c r="G650" s="99"/>
      <c r="I650" s="99"/>
    </row>
    <row r="651" spans="1:9" x14ac:dyDescent="0.25">
      <c r="A651" s="83"/>
      <c r="E651" s="99"/>
      <c r="F651" s="99"/>
      <c r="G651" s="99"/>
      <c r="I651" s="99"/>
    </row>
    <row r="652" spans="1:9" x14ac:dyDescent="0.25">
      <c r="A652" s="83"/>
      <c r="E652" s="99"/>
      <c r="F652" s="99"/>
      <c r="G652" s="99"/>
      <c r="I652" s="99"/>
    </row>
    <row r="653" spans="1:9" x14ac:dyDescent="0.25">
      <c r="A653" s="83"/>
      <c r="E653" s="99"/>
      <c r="F653" s="99"/>
      <c r="G653" s="99"/>
      <c r="I653" s="99"/>
    </row>
    <row r="654" spans="1:9" x14ac:dyDescent="0.25">
      <c r="A654" s="83"/>
      <c r="E654" s="99"/>
      <c r="F654" s="99"/>
      <c r="G654" s="99"/>
      <c r="I654" s="99"/>
    </row>
    <row r="655" spans="1:9" x14ac:dyDescent="0.25">
      <c r="A655" s="83"/>
      <c r="E655" s="99"/>
      <c r="F655" s="99"/>
      <c r="G655" s="99"/>
      <c r="I655" s="99"/>
    </row>
    <row r="656" spans="1:9" x14ac:dyDescent="0.25">
      <c r="A656" s="83"/>
      <c r="E656" s="99"/>
      <c r="F656" s="99"/>
      <c r="G656" s="99"/>
      <c r="I656" s="99"/>
    </row>
    <row r="657" spans="1:9" x14ac:dyDescent="0.25">
      <c r="A657" s="83"/>
      <c r="E657" s="99"/>
      <c r="F657" s="99"/>
      <c r="G657" s="99"/>
      <c r="I657" s="99"/>
    </row>
    <row r="658" spans="1:9" x14ac:dyDescent="0.25">
      <c r="A658" s="83"/>
      <c r="E658" s="99"/>
      <c r="F658" s="99"/>
      <c r="G658" s="99"/>
      <c r="I658" s="99"/>
    </row>
    <row r="659" spans="1:9" x14ac:dyDescent="0.25">
      <c r="A659" s="83"/>
      <c r="E659" s="99"/>
      <c r="F659" s="99"/>
      <c r="G659" s="99"/>
      <c r="I659" s="99"/>
    </row>
    <row r="660" spans="1:9" x14ac:dyDescent="0.25">
      <c r="A660" s="83"/>
      <c r="E660" s="99"/>
      <c r="F660" s="99"/>
      <c r="G660" s="99"/>
      <c r="I660" s="99"/>
    </row>
    <row r="661" spans="1:9" x14ac:dyDescent="0.25">
      <c r="A661" s="83"/>
      <c r="E661" s="99"/>
      <c r="F661" s="99"/>
      <c r="G661" s="99"/>
      <c r="I661" s="99"/>
    </row>
    <row r="662" spans="1:9" x14ac:dyDescent="0.25">
      <c r="A662" s="83"/>
      <c r="E662" s="99"/>
      <c r="F662" s="99"/>
      <c r="G662" s="99"/>
      <c r="I662" s="99"/>
    </row>
    <row r="663" spans="1:9" x14ac:dyDescent="0.25">
      <c r="A663" s="83"/>
      <c r="E663" s="99"/>
      <c r="F663" s="99"/>
      <c r="G663" s="99"/>
      <c r="I663" s="99"/>
    </row>
    <row r="664" spans="1:9" x14ac:dyDescent="0.25">
      <c r="A664" s="83"/>
      <c r="E664" s="99"/>
      <c r="F664" s="99"/>
      <c r="G664" s="99"/>
      <c r="I664" s="99"/>
    </row>
    <row r="665" spans="1:9" x14ac:dyDescent="0.25">
      <c r="A665" s="83"/>
      <c r="E665" s="99"/>
      <c r="F665" s="99"/>
      <c r="G665" s="99"/>
      <c r="I665" s="99"/>
    </row>
    <row r="666" spans="1:9" x14ac:dyDescent="0.25">
      <c r="A666" s="83"/>
      <c r="E666" s="99"/>
      <c r="F666" s="99"/>
      <c r="G666" s="99"/>
      <c r="I666" s="99"/>
    </row>
    <row r="667" spans="1:9" x14ac:dyDescent="0.25">
      <c r="A667" s="83"/>
      <c r="E667" s="99"/>
      <c r="F667" s="99"/>
      <c r="G667" s="99"/>
      <c r="I667" s="99"/>
    </row>
    <row r="668" spans="1:9" x14ac:dyDescent="0.25">
      <c r="A668" s="83"/>
      <c r="E668" s="99"/>
      <c r="F668" s="99"/>
      <c r="G668" s="99"/>
      <c r="I668" s="99"/>
    </row>
    <row r="669" spans="1:9" x14ac:dyDescent="0.25">
      <c r="A669" s="83"/>
      <c r="E669" s="99"/>
      <c r="F669" s="99"/>
      <c r="G669" s="99"/>
      <c r="I669" s="99"/>
    </row>
    <row r="670" spans="1:9" x14ac:dyDescent="0.25">
      <c r="A670" s="83"/>
      <c r="E670" s="99"/>
      <c r="F670" s="99"/>
      <c r="G670" s="99"/>
      <c r="I670" s="99"/>
    </row>
    <row r="671" spans="1:9" x14ac:dyDescent="0.25">
      <c r="A671" s="83"/>
      <c r="E671" s="99"/>
      <c r="F671" s="99"/>
      <c r="G671" s="99"/>
      <c r="I671" s="99"/>
    </row>
    <row r="672" spans="1:9" x14ac:dyDescent="0.25">
      <c r="A672" s="83"/>
      <c r="E672" s="99"/>
      <c r="F672" s="99"/>
      <c r="G672" s="99"/>
      <c r="I672" s="99"/>
    </row>
    <row r="673" spans="1:9" x14ac:dyDescent="0.25">
      <c r="A673" s="83"/>
      <c r="E673" s="99"/>
      <c r="F673" s="99"/>
      <c r="G673" s="99"/>
      <c r="I673" s="99"/>
    </row>
    <row r="674" spans="1:9" x14ac:dyDescent="0.25">
      <c r="A674" s="83"/>
      <c r="E674" s="99"/>
      <c r="F674" s="99"/>
      <c r="G674" s="99"/>
      <c r="I674" s="99"/>
    </row>
    <row r="675" spans="1:9" x14ac:dyDescent="0.25">
      <c r="A675" s="83"/>
      <c r="E675" s="99"/>
      <c r="F675" s="99"/>
      <c r="G675" s="99"/>
      <c r="I675" s="99"/>
    </row>
    <row r="676" spans="1:9" x14ac:dyDescent="0.25">
      <c r="A676" s="83"/>
      <c r="E676" s="99"/>
      <c r="F676" s="99"/>
      <c r="G676" s="99"/>
      <c r="I676" s="99"/>
    </row>
    <row r="677" spans="1:9" x14ac:dyDescent="0.25">
      <c r="A677" s="83"/>
      <c r="E677" s="99"/>
      <c r="F677" s="99"/>
      <c r="G677" s="99"/>
      <c r="I677" s="99"/>
    </row>
    <row r="678" spans="1:9" x14ac:dyDescent="0.25">
      <c r="A678" s="83"/>
      <c r="E678" s="99"/>
      <c r="F678" s="99"/>
      <c r="G678" s="99"/>
      <c r="I678" s="99"/>
    </row>
    <row r="679" spans="1:9" x14ac:dyDescent="0.25">
      <c r="A679" s="83"/>
      <c r="E679" s="99"/>
      <c r="F679" s="99"/>
      <c r="G679" s="99"/>
      <c r="I679" s="99"/>
    </row>
    <row r="680" spans="1:9" x14ac:dyDescent="0.25">
      <c r="A680" s="83"/>
      <c r="E680" s="99"/>
      <c r="F680" s="99"/>
      <c r="G680" s="99"/>
      <c r="I680" s="99"/>
    </row>
    <row r="681" spans="1:9" x14ac:dyDescent="0.25">
      <c r="A681" s="83"/>
      <c r="E681" s="99"/>
      <c r="F681" s="99"/>
      <c r="G681" s="99"/>
      <c r="I681" s="99"/>
    </row>
    <row r="682" spans="1:9" x14ac:dyDescent="0.25">
      <c r="A682" s="83"/>
      <c r="E682" s="99"/>
      <c r="F682" s="99"/>
      <c r="G682" s="99"/>
      <c r="I682" s="99"/>
    </row>
    <row r="683" spans="1:9" x14ac:dyDescent="0.25">
      <c r="A683" s="83"/>
      <c r="E683" s="99"/>
      <c r="F683" s="99"/>
      <c r="G683" s="99"/>
      <c r="I683" s="99"/>
    </row>
    <row r="684" spans="1:9" x14ac:dyDescent="0.25">
      <c r="A684" s="83"/>
      <c r="E684" s="99"/>
      <c r="F684" s="99"/>
      <c r="G684" s="99"/>
      <c r="I684" s="99"/>
    </row>
    <row r="685" spans="1:9" x14ac:dyDescent="0.25">
      <c r="A685" s="83"/>
      <c r="E685" s="99"/>
      <c r="F685" s="99"/>
      <c r="G685" s="99"/>
      <c r="I685" s="99"/>
    </row>
    <row r="686" spans="1:9" x14ac:dyDescent="0.25">
      <c r="A686" s="83"/>
      <c r="E686" s="99"/>
      <c r="F686" s="99"/>
      <c r="G686" s="99"/>
      <c r="I686" s="99"/>
    </row>
    <row r="687" spans="1:9" x14ac:dyDescent="0.25">
      <c r="A687" s="83"/>
      <c r="E687" s="99"/>
      <c r="F687" s="99"/>
      <c r="G687" s="99"/>
      <c r="I687" s="99"/>
    </row>
    <row r="688" spans="1:9" x14ac:dyDescent="0.25">
      <c r="A688" s="83"/>
      <c r="E688" s="99"/>
      <c r="F688" s="99"/>
      <c r="G688" s="99"/>
      <c r="I688" s="99"/>
    </row>
    <row r="689" spans="1:9" x14ac:dyDescent="0.25">
      <c r="A689" s="83"/>
      <c r="E689" s="99"/>
      <c r="F689" s="99"/>
      <c r="G689" s="99"/>
      <c r="I689" s="99"/>
    </row>
    <row r="690" spans="1:9" x14ac:dyDescent="0.25">
      <c r="A690" s="83"/>
      <c r="E690" s="99"/>
      <c r="F690" s="99"/>
      <c r="G690" s="99"/>
      <c r="I690" s="99"/>
    </row>
    <row r="691" spans="1:9" x14ac:dyDescent="0.25">
      <c r="A691" s="83"/>
      <c r="E691" s="99"/>
      <c r="F691" s="99"/>
      <c r="G691" s="99"/>
      <c r="I691" s="99"/>
    </row>
    <row r="692" spans="1:9" x14ac:dyDescent="0.25">
      <c r="A692" s="83"/>
      <c r="E692" s="99"/>
      <c r="F692" s="99"/>
      <c r="G692" s="99"/>
      <c r="I692" s="99"/>
    </row>
    <row r="693" spans="1:9" x14ac:dyDescent="0.25">
      <c r="A693" s="83"/>
      <c r="E693" s="99"/>
      <c r="F693" s="99"/>
      <c r="G693" s="99"/>
      <c r="I693" s="99"/>
    </row>
    <row r="694" spans="1:9" x14ac:dyDescent="0.25">
      <c r="A694" s="83"/>
      <c r="E694" s="99"/>
      <c r="F694" s="99"/>
      <c r="G694" s="99"/>
      <c r="I694" s="99"/>
    </row>
    <row r="695" spans="1:9" x14ac:dyDescent="0.25">
      <c r="A695" s="83"/>
      <c r="E695" s="99"/>
      <c r="F695" s="99"/>
      <c r="G695" s="99"/>
      <c r="I695" s="99"/>
    </row>
    <row r="696" spans="1:9" x14ac:dyDescent="0.25">
      <c r="A696" s="83"/>
      <c r="E696" s="99"/>
      <c r="F696" s="99"/>
      <c r="G696" s="99"/>
      <c r="I696" s="99"/>
    </row>
    <row r="697" spans="1:9" x14ac:dyDescent="0.25">
      <c r="A697" s="83"/>
      <c r="E697" s="99"/>
      <c r="F697" s="99"/>
      <c r="G697" s="99"/>
      <c r="I697" s="99"/>
    </row>
    <row r="698" spans="1:9" x14ac:dyDescent="0.25">
      <c r="A698" s="83"/>
      <c r="E698" s="99"/>
      <c r="F698" s="99"/>
      <c r="G698" s="99"/>
      <c r="I698" s="99"/>
    </row>
    <row r="699" spans="1:9" x14ac:dyDescent="0.25">
      <c r="A699" s="83"/>
      <c r="E699" s="99"/>
      <c r="F699" s="99"/>
      <c r="G699" s="99"/>
      <c r="I699" s="99"/>
    </row>
    <row r="700" spans="1:9" x14ac:dyDescent="0.25">
      <c r="A700" s="83"/>
      <c r="E700" s="99"/>
      <c r="F700" s="99"/>
      <c r="G700" s="99"/>
      <c r="I700" s="99"/>
    </row>
    <row r="701" spans="1:9" x14ac:dyDescent="0.25">
      <c r="A701" s="83"/>
      <c r="E701" s="99"/>
      <c r="F701" s="99"/>
      <c r="G701" s="99"/>
      <c r="I701" s="99"/>
    </row>
    <row r="702" spans="1:9" x14ac:dyDescent="0.25">
      <c r="A702" s="83"/>
      <c r="E702" s="99"/>
      <c r="F702" s="99"/>
      <c r="G702" s="99"/>
      <c r="I702" s="99"/>
    </row>
    <row r="703" spans="1:9" x14ac:dyDescent="0.25">
      <c r="A703" s="83"/>
      <c r="E703" s="99"/>
      <c r="F703" s="99"/>
      <c r="G703" s="99"/>
      <c r="I703" s="99"/>
    </row>
    <row r="704" spans="1:9" x14ac:dyDescent="0.25">
      <c r="A704" s="83"/>
      <c r="E704" s="99"/>
      <c r="F704" s="99"/>
      <c r="G704" s="99"/>
      <c r="I704" s="99"/>
    </row>
    <row r="705" spans="1:9" x14ac:dyDescent="0.25">
      <c r="A705" s="83"/>
      <c r="E705" s="99"/>
      <c r="F705" s="99"/>
      <c r="G705" s="99"/>
      <c r="I705" s="99"/>
    </row>
    <row r="706" spans="1:9" x14ac:dyDescent="0.25">
      <c r="A706" s="83"/>
      <c r="E706" s="99"/>
      <c r="F706" s="99"/>
      <c r="G706" s="99"/>
      <c r="I706" s="99"/>
    </row>
    <row r="707" spans="1:9" x14ac:dyDescent="0.25">
      <c r="A707" s="83"/>
      <c r="E707" s="99"/>
      <c r="F707" s="99"/>
      <c r="G707" s="99"/>
      <c r="I707" s="99"/>
    </row>
    <row r="708" spans="1:9" x14ac:dyDescent="0.25">
      <c r="A708" s="83"/>
      <c r="E708" s="99"/>
      <c r="F708" s="99"/>
      <c r="G708" s="99"/>
      <c r="I708" s="99"/>
    </row>
    <row r="709" spans="1:9" x14ac:dyDescent="0.25">
      <c r="A709" s="83"/>
      <c r="E709" s="99"/>
      <c r="F709" s="99"/>
      <c r="G709" s="99"/>
      <c r="I709" s="99"/>
    </row>
    <row r="710" spans="1:9" x14ac:dyDescent="0.25">
      <c r="A710" s="83"/>
      <c r="E710" s="99"/>
      <c r="F710" s="99"/>
      <c r="G710" s="99"/>
      <c r="I710" s="99"/>
    </row>
    <row r="711" spans="1:9" x14ac:dyDescent="0.25">
      <c r="A711" s="83"/>
      <c r="E711" s="99"/>
      <c r="F711" s="99"/>
      <c r="G711" s="99"/>
      <c r="I711" s="99"/>
    </row>
    <row r="712" spans="1:9" x14ac:dyDescent="0.25">
      <c r="A712" s="83"/>
      <c r="E712" s="99"/>
      <c r="F712" s="99"/>
      <c r="G712" s="99"/>
      <c r="I712" s="99"/>
    </row>
    <row r="713" spans="1:9" x14ac:dyDescent="0.25">
      <c r="A713" s="83"/>
      <c r="E713" s="99"/>
      <c r="F713" s="99"/>
      <c r="G713" s="99"/>
      <c r="I713" s="99"/>
    </row>
    <row r="714" spans="1:9" x14ac:dyDescent="0.25">
      <c r="A714" s="83"/>
      <c r="E714" s="99"/>
      <c r="F714" s="99"/>
      <c r="G714" s="99"/>
      <c r="I714" s="99"/>
    </row>
    <row r="715" spans="1:9" x14ac:dyDescent="0.25">
      <c r="A715" s="83"/>
      <c r="E715" s="99"/>
      <c r="F715" s="99"/>
      <c r="G715" s="99"/>
      <c r="I715" s="99"/>
    </row>
    <row r="716" spans="1:9" x14ac:dyDescent="0.25">
      <c r="A716" s="83"/>
      <c r="E716" s="99"/>
      <c r="F716" s="99"/>
      <c r="G716" s="99"/>
      <c r="I716" s="99"/>
    </row>
    <row r="717" spans="1:9" x14ac:dyDescent="0.25">
      <c r="A717" s="83"/>
      <c r="E717" s="99"/>
      <c r="F717" s="99"/>
      <c r="G717" s="99"/>
      <c r="I717" s="99"/>
    </row>
    <row r="718" spans="1:9" x14ac:dyDescent="0.25">
      <c r="A718" s="83"/>
      <c r="E718" s="99"/>
      <c r="F718" s="99"/>
      <c r="G718" s="99"/>
      <c r="I718" s="99"/>
    </row>
    <row r="719" spans="1:9" x14ac:dyDescent="0.25">
      <c r="A719" s="83"/>
      <c r="E719" s="99"/>
      <c r="F719" s="99"/>
      <c r="G719" s="99"/>
      <c r="I719" s="99"/>
    </row>
    <row r="720" spans="1:9" x14ac:dyDescent="0.25">
      <c r="A720" s="83"/>
      <c r="E720" s="99"/>
      <c r="F720" s="99"/>
      <c r="G720" s="99"/>
      <c r="I720" s="99"/>
    </row>
    <row r="721" spans="1:9" x14ac:dyDescent="0.25">
      <c r="A721" s="83"/>
      <c r="E721" s="99"/>
      <c r="F721" s="99"/>
      <c r="G721" s="99"/>
      <c r="I721" s="99"/>
    </row>
    <row r="722" spans="1:9" x14ac:dyDescent="0.25">
      <c r="A722" s="83"/>
      <c r="E722" s="99"/>
      <c r="F722" s="99"/>
      <c r="G722" s="99"/>
      <c r="I722" s="99"/>
    </row>
    <row r="723" spans="1:9" x14ac:dyDescent="0.25">
      <c r="A723" s="83"/>
      <c r="E723" s="99"/>
      <c r="F723" s="99"/>
      <c r="G723" s="99"/>
      <c r="I723" s="99"/>
    </row>
    <row r="724" spans="1:9" x14ac:dyDescent="0.25">
      <c r="A724" s="83"/>
      <c r="E724" s="99"/>
      <c r="F724" s="99"/>
      <c r="G724" s="99"/>
      <c r="I724" s="99"/>
    </row>
    <row r="725" spans="1:9" x14ac:dyDescent="0.25">
      <c r="A725" s="83"/>
      <c r="E725" s="99"/>
      <c r="F725" s="99"/>
      <c r="G725" s="99"/>
      <c r="I725" s="99"/>
    </row>
    <row r="726" spans="1:9" x14ac:dyDescent="0.25">
      <c r="A726" s="83"/>
      <c r="E726" s="99"/>
      <c r="F726" s="99"/>
      <c r="G726" s="99"/>
      <c r="I726" s="99"/>
    </row>
    <row r="727" spans="1:9" x14ac:dyDescent="0.25">
      <c r="A727" s="83"/>
      <c r="E727" s="99"/>
      <c r="F727" s="99"/>
      <c r="G727" s="99"/>
      <c r="I727" s="99"/>
    </row>
    <row r="728" spans="1:9" x14ac:dyDescent="0.25">
      <c r="A728" s="83"/>
      <c r="E728" s="99"/>
      <c r="F728" s="99"/>
      <c r="G728" s="99"/>
      <c r="I728" s="99"/>
    </row>
    <row r="729" spans="1:9" x14ac:dyDescent="0.25">
      <c r="A729" s="83"/>
      <c r="E729" s="99"/>
      <c r="F729" s="99"/>
      <c r="G729" s="99"/>
      <c r="I729" s="99"/>
    </row>
    <row r="730" spans="1:9" x14ac:dyDescent="0.25">
      <c r="A730" s="83"/>
      <c r="E730" s="99"/>
      <c r="F730" s="99"/>
      <c r="G730" s="99"/>
      <c r="I730" s="99"/>
    </row>
    <row r="731" spans="1:9" x14ac:dyDescent="0.25">
      <c r="A731" s="83"/>
      <c r="E731" s="99"/>
      <c r="F731" s="99"/>
      <c r="G731" s="99"/>
      <c r="I731" s="99"/>
    </row>
    <row r="732" spans="1:9" x14ac:dyDescent="0.25">
      <c r="A732" s="83"/>
      <c r="E732" s="99"/>
      <c r="F732" s="99"/>
      <c r="G732" s="99"/>
      <c r="I732" s="99"/>
    </row>
    <row r="733" spans="1:9" x14ac:dyDescent="0.25">
      <c r="A733" s="83"/>
      <c r="E733" s="99"/>
      <c r="F733" s="99"/>
      <c r="G733" s="99"/>
      <c r="I733" s="99"/>
    </row>
    <row r="734" spans="1:9" x14ac:dyDescent="0.25">
      <c r="A734" s="83"/>
      <c r="E734" s="99"/>
      <c r="F734" s="99"/>
      <c r="G734" s="99"/>
      <c r="I734" s="99"/>
    </row>
    <row r="735" spans="1:9" x14ac:dyDescent="0.25">
      <c r="A735" s="83"/>
      <c r="E735" s="99"/>
      <c r="F735" s="99"/>
      <c r="G735" s="99"/>
      <c r="I735" s="99"/>
    </row>
    <row r="736" spans="1:9" x14ac:dyDescent="0.25">
      <c r="A736" s="83"/>
      <c r="E736" s="99"/>
      <c r="F736" s="99"/>
      <c r="G736" s="99"/>
      <c r="I736" s="99"/>
    </row>
    <row r="737" spans="1:9" x14ac:dyDescent="0.25">
      <c r="A737" s="83"/>
      <c r="E737" s="99"/>
      <c r="F737" s="99"/>
      <c r="G737" s="99"/>
      <c r="I737" s="99"/>
    </row>
    <row r="738" spans="1:9" x14ac:dyDescent="0.25">
      <c r="A738" s="83"/>
      <c r="E738" s="99"/>
      <c r="F738" s="99"/>
      <c r="G738" s="99"/>
      <c r="I738" s="99"/>
    </row>
    <row r="739" spans="1:9" x14ac:dyDescent="0.25">
      <c r="A739" s="83"/>
      <c r="E739" s="99"/>
      <c r="F739" s="99"/>
      <c r="G739" s="99"/>
      <c r="I739" s="99"/>
    </row>
    <row r="740" spans="1:9" x14ac:dyDescent="0.25">
      <c r="A740" s="83"/>
      <c r="E740" s="99"/>
      <c r="F740" s="99"/>
      <c r="G740" s="99"/>
      <c r="I740" s="99"/>
    </row>
    <row r="741" spans="1:9" x14ac:dyDescent="0.25">
      <c r="A741" s="83"/>
      <c r="E741" s="99"/>
      <c r="F741" s="99"/>
      <c r="G741" s="99"/>
      <c r="I741" s="99"/>
    </row>
    <row r="742" spans="1:9" x14ac:dyDescent="0.25">
      <c r="A742" s="83"/>
      <c r="E742" s="99"/>
      <c r="F742" s="99"/>
      <c r="G742" s="99"/>
      <c r="I742" s="99"/>
    </row>
    <row r="743" spans="1:9" x14ac:dyDescent="0.25">
      <c r="A743" s="83"/>
      <c r="E743" s="99"/>
      <c r="F743" s="99"/>
      <c r="G743" s="99"/>
      <c r="I743" s="99"/>
    </row>
    <row r="744" spans="1:9" x14ac:dyDescent="0.25">
      <c r="A744" s="83"/>
      <c r="E744" s="99"/>
      <c r="F744" s="99"/>
      <c r="G744" s="99"/>
      <c r="I744" s="99"/>
    </row>
    <row r="745" spans="1:9" x14ac:dyDescent="0.25">
      <c r="A745" s="83"/>
      <c r="E745" s="99"/>
      <c r="F745" s="99"/>
      <c r="G745" s="99"/>
      <c r="I745" s="99"/>
    </row>
    <row r="746" spans="1:9" x14ac:dyDescent="0.25">
      <c r="A746" s="83"/>
      <c r="E746" s="99"/>
      <c r="F746" s="99"/>
      <c r="G746" s="99"/>
      <c r="I746" s="99"/>
    </row>
    <row r="747" spans="1:9" x14ac:dyDescent="0.25">
      <c r="A747" s="83"/>
      <c r="E747" s="99"/>
      <c r="F747" s="99"/>
      <c r="G747" s="99"/>
      <c r="I747" s="99"/>
    </row>
    <row r="748" spans="1:9" x14ac:dyDescent="0.25">
      <c r="A748" s="83"/>
      <c r="E748" s="99"/>
      <c r="F748" s="99"/>
      <c r="G748" s="99"/>
      <c r="I748" s="99"/>
    </row>
    <row r="749" spans="1:9" x14ac:dyDescent="0.25">
      <c r="A749" s="83"/>
      <c r="E749" s="99"/>
      <c r="F749" s="99"/>
      <c r="G749" s="99"/>
      <c r="I749" s="99"/>
    </row>
    <row r="750" spans="1:9" x14ac:dyDescent="0.25">
      <c r="A750" s="83"/>
      <c r="E750" s="99"/>
      <c r="F750" s="99"/>
      <c r="G750" s="99"/>
      <c r="I750" s="99"/>
    </row>
    <row r="751" spans="1:9" x14ac:dyDescent="0.25">
      <c r="A751" s="83"/>
      <c r="E751" s="99"/>
      <c r="F751" s="99"/>
      <c r="G751" s="99"/>
      <c r="I751" s="99"/>
    </row>
    <row r="752" spans="1:9" x14ac:dyDescent="0.25">
      <c r="A752" s="83"/>
      <c r="E752" s="99"/>
      <c r="F752" s="99"/>
      <c r="G752" s="99"/>
      <c r="I752" s="99"/>
    </row>
    <row r="753" spans="1:9" x14ac:dyDescent="0.25">
      <c r="A753" s="83"/>
      <c r="E753" s="99"/>
      <c r="F753" s="99"/>
      <c r="G753" s="99"/>
      <c r="I753" s="99"/>
    </row>
    <row r="754" spans="1:9" x14ac:dyDescent="0.25">
      <c r="A754" s="83"/>
      <c r="E754" s="99"/>
      <c r="F754" s="99"/>
      <c r="G754" s="99"/>
      <c r="I754" s="99"/>
    </row>
    <row r="755" spans="1:9" x14ac:dyDescent="0.25">
      <c r="A755" s="83"/>
      <c r="E755" s="99"/>
      <c r="F755" s="99"/>
      <c r="G755" s="99"/>
      <c r="I755" s="99"/>
    </row>
    <row r="756" spans="1:9" x14ac:dyDescent="0.25">
      <c r="A756" s="83"/>
      <c r="E756" s="99"/>
      <c r="F756" s="99"/>
      <c r="G756" s="99"/>
      <c r="I756" s="99"/>
    </row>
    <row r="757" spans="1:9" x14ac:dyDescent="0.25">
      <c r="A757" s="83"/>
      <c r="E757" s="99"/>
      <c r="F757" s="99"/>
      <c r="G757" s="99"/>
      <c r="I757" s="99"/>
    </row>
    <row r="758" spans="1:9" x14ac:dyDescent="0.25">
      <c r="A758" s="83"/>
      <c r="E758" s="99"/>
      <c r="F758" s="99"/>
      <c r="G758" s="99"/>
      <c r="I758" s="99"/>
    </row>
    <row r="759" spans="1:9" x14ac:dyDescent="0.25">
      <c r="A759" s="83"/>
      <c r="E759" s="99"/>
      <c r="F759" s="99"/>
      <c r="G759" s="99"/>
      <c r="I759" s="99"/>
    </row>
    <row r="760" spans="1:9" x14ac:dyDescent="0.25">
      <c r="A760" s="83"/>
      <c r="E760" s="99"/>
      <c r="F760" s="99"/>
      <c r="G760" s="99"/>
      <c r="I760" s="99"/>
    </row>
    <row r="761" spans="1:9" x14ac:dyDescent="0.25">
      <c r="A761" s="83"/>
      <c r="E761" s="99"/>
      <c r="F761" s="99"/>
      <c r="G761" s="99"/>
      <c r="I761" s="99"/>
    </row>
    <row r="762" spans="1:9" x14ac:dyDescent="0.25">
      <c r="A762" s="83"/>
      <c r="E762" s="99"/>
      <c r="F762" s="99"/>
      <c r="G762" s="99"/>
      <c r="I762" s="99"/>
    </row>
    <row r="763" spans="1:9" x14ac:dyDescent="0.25">
      <c r="A763" s="83"/>
      <c r="E763" s="99"/>
      <c r="F763" s="99"/>
      <c r="G763" s="99"/>
      <c r="I763" s="99"/>
    </row>
    <row r="764" spans="1:9" x14ac:dyDescent="0.25">
      <c r="A764" s="83"/>
      <c r="E764" s="99"/>
      <c r="F764" s="99"/>
      <c r="G764" s="99"/>
      <c r="I764" s="99"/>
    </row>
    <row r="765" spans="1:9" x14ac:dyDescent="0.25">
      <c r="A765" s="83"/>
      <c r="E765" s="99"/>
      <c r="F765" s="99"/>
      <c r="G765" s="99"/>
      <c r="I765" s="99"/>
    </row>
    <row r="766" spans="1:9" x14ac:dyDescent="0.25">
      <c r="A766" s="83"/>
      <c r="E766" s="99"/>
      <c r="F766" s="99"/>
      <c r="G766" s="99"/>
      <c r="I766" s="99"/>
    </row>
    <row r="767" spans="1:9" x14ac:dyDescent="0.25">
      <c r="A767" s="83"/>
      <c r="E767" s="99"/>
      <c r="F767" s="99"/>
      <c r="G767" s="99"/>
      <c r="I767" s="99"/>
    </row>
    <row r="768" spans="1:9" x14ac:dyDescent="0.25">
      <c r="A768" s="83"/>
      <c r="E768" s="99"/>
      <c r="F768" s="99"/>
      <c r="G768" s="99"/>
      <c r="I768" s="99"/>
    </row>
    <row r="769" spans="1:9" x14ac:dyDescent="0.25">
      <c r="A769" s="83"/>
      <c r="E769" s="99"/>
      <c r="F769" s="99"/>
      <c r="G769" s="99"/>
      <c r="I769" s="99"/>
    </row>
    <row r="770" spans="1:9" x14ac:dyDescent="0.25">
      <c r="A770" s="83"/>
      <c r="E770" s="99"/>
      <c r="F770" s="99"/>
      <c r="G770" s="99"/>
      <c r="I770" s="99"/>
    </row>
    <row r="771" spans="1:9" x14ac:dyDescent="0.25">
      <c r="A771" s="83"/>
      <c r="E771" s="99"/>
      <c r="F771" s="99"/>
      <c r="G771" s="99"/>
      <c r="I771" s="99"/>
    </row>
    <row r="772" spans="1:9" x14ac:dyDescent="0.25">
      <c r="A772" s="83"/>
      <c r="E772" s="99"/>
      <c r="F772" s="99"/>
      <c r="G772" s="99"/>
      <c r="I772" s="99"/>
    </row>
    <row r="773" spans="1:9" x14ac:dyDescent="0.25">
      <c r="A773" s="83"/>
      <c r="E773" s="99"/>
      <c r="F773" s="99"/>
      <c r="G773" s="99"/>
      <c r="I773" s="99"/>
    </row>
    <row r="774" spans="1:9" x14ac:dyDescent="0.25">
      <c r="A774" s="83"/>
      <c r="E774" s="99"/>
      <c r="F774" s="99"/>
      <c r="G774" s="99"/>
      <c r="I774" s="99"/>
    </row>
    <row r="775" spans="1:9" x14ac:dyDescent="0.25">
      <c r="A775" s="83"/>
      <c r="E775" s="99"/>
      <c r="F775" s="99"/>
      <c r="G775" s="99"/>
      <c r="I775" s="99"/>
    </row>
    <row r="776" spans="1:9" x14ac:dyDescent="0.25">
      <c r="A776" s="83"/>
      <c r="E776" s="99"/>
      <c r="F776" s="99"/>
      <c r="G776" s="99"/>
      <c r="I776" s="99"/>
    </row>
    <row r="777" spans="1:9" x14ac:dyDescent="0.25">
      <c r="A777" s="83"/>
      <c r="E777" s="99"/>
      <c r="F777" s="99"/>
      <c r="G777" s="99"/>
      <c r="I777" s="99"/>
    </row>
    <row r="778" spans="1:9" x14ac:dyDescent="0.25">
      <c r="A778" s="83"/>
      <c r="E778" s="99"/>
      <c r="F778" s="99"/>
      <c r="G778" s="99"/>
      <c r="I778" s="99"/>
    </row>
    <row r="779" spans="1:9" x14ac:dyDescent="0.25">
      <c r="A779" s="83"/>
      <c r="E779" s="99"/>
      <c r="F779" s="99"/>
      <c r="G779" s="99"/>
      <c r="I779" s="99"/>
    </row>
    <row r="780" spans="1:9" x14ac:dyDescent="0.25">
      <c r="A780" s="83"/>
      <c r="E780" s="99"/>
      <c r="F780" s="99"/>
      <c r="G780" s="99"/>
      <c r="I780" s="99"/>
    </row>
    <row r="781" spans="1:9" x14ac:dyDescent="0.25">
      <c r="A781" s="83"/>
      <c r="E781" s="99"/>
      <c r="F781" s="99"/>
      <c r="G781" s="99"/>
      <c r="I781" s="99"/>
    </row>
    <row r="782" spans="1:9" x14ac:dyDescent="0.25">
      <c r="A782" s="83"/>
      <c r="E782" s="99"/>
      <c r="F782" s="99"/>
      <c r="G782" s="99"/>
      <c r="I782" s="99"/>
    </row>
    <row r="783" spans="1:9" x14ac:dyDescent="0.25">
      <c r="A783" s="83"/>
      <c r="E783" s="99"/>
      <c r="F783" s="99"/>
      <c r="G783" s="99"/>
      <c r="I783" s="99"/>
    </row>
    <row r="784" spans="1:9" x14ac:dyDescent="0.25">
      <c r="A784" s="83"/>
      <c r="E784" s="99"/>
      <c r="F784" s="99"/>
      <c r="G784" s="99"/>
      <c r="I784" s="99"/>
    </row>
    <row r="785" spans="1:9" x14ac:dyDescent="0.25">
      <c r="A785" s="83"/>
      <c r="E785" s="99"/>
      <c r="F785" s="99"/>
      <c r="G785" s="99"/>
      <c r="I785" s="99"/>
    </row>
    <row r="786" spans="1:9" x14ac:dyDescent="0.25">
      <c r="A786" s="83"/>
      <c r="E786" s="99"/>
      <c r="F786" s="99"/>
      <c r="G786" s="99"/>
      <c r="I786" s="99"/>
    </row>
    <row r="787" spans="1:9" x14ac:dyDescent="0.25">
      <c r="A787" s="83"/>
      <c r="E787" s="99"/>
      <c r="F787" s="99"/>
      <c r="G787" s="99"/>
      <c r="I787" s="99"/>
    </row>
    <row r="788" spans="1:9" x14ac:dyDescent="0.25">
      <c r="A788" s="83"/>
      <c r="E788" s="99"/>
      <c r="F788" s="99"/>
      <c r="G788" s="99"/>
      <c r="I788" s="99"/>
    </row>
    <row r="789" spans="1:9" x14ac:dyDescent="0.25">
      <c r="A789" s="83"/>
      <c r="E789" s="99"/>
      <c r="F789" s="99"/>
      <c r="G789" s="99"/>
      <c r="I789" s="99"/>
    </row>
    <row r="790" spans="1:9" x14ac:dyDescent="0.25">
      <c r="A790" s="83"/>
      <c r="E790" s="99"/>
      <c r="F790" s="99"/>
      <c r="G790" s="99"/>
      <c r="I790" s="99"/>
    </row>
    <row r="791" spans="1:9" x14ac:dyDescent="0.25">
      <c r="A791" s="83"/>
      <c r="E791" s="99"/>
      <c r="F791" s="99"/>
      <c r="G791" s="99"/>
      <c r="I791" s="99"/>
    </row>
    <row r="792" spans="1:9" x14ac:dyDescent="0.25">
      <c r="A792" s="83"/>
      <c r="E792" s="99"/>
      <c r="F792" s="99"/>
      <c r="G792" s="99"/>
      <c r="I792" s="99"/>
    </row>
    <row r="793" spans="1:9" x14ac:dyDescent="0.25">
      <c r="A793" s="83"/>
      <c r="E793" s="99"/>
      <c r="F793" s="99"/>
      <c r="G793" s="99"/>
      <c r="I793" s="99"/>
    </row>
    <row r="794" spans="1:9" x14ac:dyDescent="0.25">
      <c r="A794" s="83"/>
      <c r="E794" s="99"/>
      <c r="F794" s="99"/>
      <c r="G794" s="99"/>
      <c r="I794" s="99"/>
    </row>
    <row r="795" spans="1:9" x14ac:dyDescent="0.25">
      <c r="A795" s="83"/>
      <c r="E795" s="99"/>
      <c r="F795" s="99"/>
      <c r="G795" s="99"/>
      <c r="I795" s="99"/>
    </row>
    <row r="796" spans="1:9" x14ac:dyDescent="0.25">
      <c r="A796" s="83"/>
      <c r="E796" s="99"/>
      <c r="F796" s="99"/>
      <c r="G796" s="99"/>
      <c r="I796" s="99"/>
    </row>
    <row r="797" spans="1:9" x14ac:dyDescent="0.25">
      <c r="A797" s="83"/>
      <c r="E797" s="99"/>
      <c r="F797" s="99"/>
      <c r="G797" s="99"/>
      <c r="I797" s="99"/>
    </row>
    <row r="798" spans="1:9" x14ac:dyDescent="0.25">
      <c r="A798" s="83"/>
      <c r="E798" s="99"/>
      <c r="F798" s="99"/>
      <c r="G798" s="99"/>
      <c r="I798" s="99"/>
    </row>
    <row r="799" spans="1:9" x14ac:dyDescent="0.25">
      <c r="A799" s="83"/>
      <c r="E799" s="99"/>
      <c r="F799" s="99"/>
      <c r="G799" s="99"/>
      <c r="I799" s="99"/>
    </row>
    <row r="800" spans="1:9" x14ac:dyDescent="0.25">
      <c r="A800" s="83"/>
      <c r="E800" s="99"/>
      <c r="F800" s="99"/>
      <c r="G800" s="99"/>
      <c r="I800" s="99"/>
    </row>
    <row r="801" spans="1:9" x14ac:dyDescent="0.25">
      <c r="A801" s="83"/>
      <c r="E801" s="99"/>
      <c r="F801" s="99"/>
      <c r="G801" s="99"/>
      <c r="I801" s="99"/>
    </row>
    <row r="802" spans="1:9" x14ac:dyDescent="0.25">
      <c r="A802" s="83"/>
      <c r="E802" s="99"/>
      <c r="F802" s="99"/>
      <c r="G802" s="99"/>
      <c r="I802" s="99"/>
    </row>
    <row r="803" spans="1:9" x14ac:dyDescent="0.25">
      <c r="A803" s="83"/>
      <c r="E803" s="99"/>
      <c r="F803" s="99"/>
      <c r="G803" s="99"/>
      <c r="I803" s="99"/>
    </row>
    <row r="804" spans="1:9" x14ac:dyDescent="0.25">
      <c r="A804" s="83"/>
      <c r="E804" s="99"/>
      <c r="F804" s="99"/>
      <c r="G804" s="99"/>
      <c r="I804" s="99"/>
    </row>
    <row r="805" spans="1:9" x14ac:dyDescent="0.25">
      <c r="A805" s="83"/>
      <c r="E805" s="99"/>
      <c r="F805" s="99"/>
      <c r="G805" s="99"/>
      <c r="I805" s="99"/>
    </row>
    <row r="806" spans="1:9" x14ac:dyDescent="0.25">
      <c r="A806" s="83"/>
      <c r="E806" s="99"/>
      <c r="F806" s="99"/>
      <c r="G806" s="99"/>
      <c r="I806" s="99"/>
    </row>
    <row r="807" spans="1:9" x14ac:dyDescent="0.25">
      <c r="A807" s="83"/>
      <c r="E807" s="99"/>
      <c r="F807" s="99"/>
      <c r="G807" s="99"/>
      <c r="I807" s="99"/>
    </row>
    <row r="808" spans="1:9" x14ac:dyDescent="0.25">
      <c r="A808" s="83"/>
      <c r="E808" s="99"/>
      <c r="F808" s="99"/>
      <c r="G808" s="99"/>
      <c r="I808" s="99"/>
    </row>
    <row r="809" spans="1:9" x14ac:dyDescent="0.25">
      <c r="A809" s="83"/>
      <c r="E809" s="99"/>
      <c r="F809" s="99"/>
      <c r="G809" s="99"/>
      <c r="I809" s="99"/>
    </row>
    <row r="810" spans="1:9" x14ac:dyDescent="0.25">
      <c r="A810" s="83"/>
      <c r="E810" s="99"/>
      <c r="F810" s="99"/>
      <c r="G810" s="99"/>
      <c r="I810" s="99"/>
    </row>
    <row r="811" spans="1:9" x14ac:dyDescent="0.25">
      <c r="A811" s="83"/>
      <c r="E811" s="99"/>
      <c r="F811" s="99"/>
      <c r="G811" s="99"/>
      <c r="I811" s="99"/>
    </row>
    <row r="812" spans="1:9" x14ac:dyDescent="0.25">
      <c r="A812" s="83"/>
      <c r="E812" s="99"/>
      <c r="F812" s="99"/>
      <c r="G812" s="99"/>
      <c r="I812" s="99"/>
    </row>
    <row r="813" spans="1:9" x14ac:dyDescent="0.25">
      <c r="A813" s="83"/>
      <c r="E813" s="99"/>
      <c r="F813" s="99"/>
      <c r="G813" s="99"/>
      <c r="I813" s="99"/>
    </row>
    <row r="814" spans="1:9" x14ac:dyDescent="0.25">
      <c r="A814" s="83"/>
      <c r="E814" s="99"/>
      <c r="F814" s="99"/>
      <c r="G814" s="99"/>
      <c r="I814" s="99"/>
    </row>
    <row r="815" spans="1:9" x14ac:dyDescent="0.25">
      <c r="A815" s="83"/>
      <c r="E815" s="99"/>
      <c r="F815" s="99"/>
      <c r="G815" s="99"/>
      <c r="I815" s="99"/>
    </row>
    <row r="816" spans="1:9" x14ac:dyDescent="0.25">
      <c r="A816" s="83"/>
      <c r="E816" s="99"/>
      <c r="F816" s="99"/>
      <c r="G816" s="99"/>
      <c r="I816" s="99"/>
    </row>
    <row r="817" spans="1:9" x14ac:dyDescent="0.25">
      <c r="A817" s="83"/>
      <c r="E817" s="99"/>
      <c r="F817" s="99"/>
      <c r="G817" s="99"/>
      <c r="I817" s="99"/>
    </row>
    <row r="818" spans="1:9" x14ac:dyDescent="0.25">
      <c r="A818" s="83"/>
      <c r="E818" s="99"/>
      <c r="F818" s="99"/>
      <c r="G818" s="99"/>
      <c r="I818" s="99"/>
    </row>
    <row r="819" spans="1:9" x14ac:dyDescent="0.25">
      <c r="A819" s="83"/>
      <c r="E819" s="99"/>
      <c r="F819" s="99"/>
      <c r="G819" s="99"/>
      <c r="I819" s="99"/>
    </row>
    <row r="820" spans="1:9" x14ac:dyDescent="0.25">
      <c r="A820" s="83"/>
      <c r="E820" s="99"/>
      <c r="F820" s="99"/>
      <c r="G820" s="99"/>
      <c r="I820" s="99"/>
    </row>
    <row r="821" spans="1:9" x14ac:dyDescent="0.25">
      <c r="A821" s="83"/>
      <c r="E821" s="99"/>
      <c r="F821" s="99"/>
      <c r="G821" s="99"/>
      <c r="I821" s="99"/>
    </row>
    <row r="822" spans="1:9" x14ac:dyDescent="0.25">
      <c r="A822" s="83"/>
      <c r="E822" s="99"/>
      <c r="F822" s="99"/>
      <c r="G822" s="99"/>
      <c r="I822" s="99"/>
    </row>
    <row r="823" spans="1:9" x14ac:dyDescent="0.25">
      <c r="A823" s="83"/>
      <c r="E823" s="99"/>
      <c r="F823" s="99"/>
      <c r="G823" s="99"/>
      <c r="I823" s="99"/>
    </row>
    <row r="824" spans="1:9" x14ac:dyDescent="0.25">
      <c r="A824" s="83"/>
      <c r="E824" s="99"/>
      <c r="F824" s="99"/>
      <c r="G824" s="99"/>
      <c r="I824" s="99"/>
    </row>
    <row r="825" spans="1:9" x14ac:dyDescent="0.25">
      <c r="A825" s="83"/>
      <c r="E825" s="99"/>
      <c r="F825" s="99"/>
      <c r="G825" s="99"/>
      <c r="I825" s="99"/>
    </row>
    <row r="826" spans="1:9" x14ac:dyDescent="0.25">
      <c r="A826" s="83"/>
      <c r="E826" s="99"/>
      <c r="F826" s="99"/>
      <c r="G826" s="99"/>
      <c r="I826" s="99"/>
    </row>
    <row r="827" spans="1:9" x14ac:dyDescent="0.25">
      <c r="A827" s="83"/>
      <c r="E827" s="99"/>
      <c r="F827" s="99"/>
      <c r="G827" s="99"/>
      <c r="I827" s="99"/>
    </row>
    <row r="828" spans="1:9" x14ac:dyDescent="0.25">
      <c r="A828" s="83"/>
      <c r="E828" s="99"/>
      <c r="F828" s="99"/>
      <c r="G828" s="99"/>
      <c r="I828" s="99"/>
    </row>
    <row r="829" spans="1:9" x14ac:dyDescent="0.25">
      <c r="A829" s="83"/>
      <c r="E829" s="99"/>
      <c r="F829" s="99"/>
      <c r="G829" s="99"/>
      <c r="I829" s="99"/>
    </row>
    <row r="830" spans="1:9" x14ac:dyDescent="0.25">
      <c r="A830" s="83"/>
      <c r="E830" s="99"/>
      <c r="F830" s="99"/>
      <c r="G830" s="99"/>
      <c r="I830" s="99"/>
    </row>
    <row r="831" spans="1:9" x14ac:dyDescent="0.25">
      <c r="A831" s="83"/>
      <c r="E831" s="99"/>
      <c r="F831" s="99"/>
      <c r="G831" s="99"/>
      <c r="I831" s="99"/>
    </row>
    <row r="832" spans="1:9" x14ac:dyDescent="0.25">
      <c r="A832" s="83"/>
      <c r="E832" s="99"/>
      <c r="F832" s="99"/>
      <c r="G832" s="99"/>
      <c r="I832" s="99"/>
    </row>
    <row r="833" spans="1:9" x14ac:dyDescent="0.25">
      <c r="A833" s="83"/>
      <c r="E833" s="99"/>
      <c r="F833" s="99"/>
      <c r="G833" s="99"/>
      <c r="I833" s="99"/>
    </row>
    <row r="834" spans="1:9" x14ac:dyDescent="0.25">
      <c r="A834" s="83"/>
      <c r="E834" s="99"/>
      <c r="F834" s="99"/>
      <c r="G834" s="99"/>
      <c r="I834" s="99"/>
    </row>
    <row r="835" spans="1:9" x14ac:dyDescent="0.25">
      <c r="A835" s="83"/>
      <c r="E835" s="99"/>
      <c r="F835" s="99"/>
      <c r="G835" s="99"/>
      <c r="I835" s="99"/>
    </row>
    <row r="836" spans="1:9" x14ac:dyDescent="0.25">
      <c r="A836" s="83"/>
      <c r="E836" s="99"/>
      <c r="F836" s="99"/>
      <c r="G836" s="99"/>
      <c r="I836" s="99"/>
    </row>
    <row r="837" spans="1:9" x14ac:dyDescent="0.25">
      <c r="A837" s="83"/>
      <c r="E837" s="99"/>
      <c r="F837" s="99"/>
      <c r="G837" s="99"/>
      <c r="I837" s="99"/>
    </row>
    <row r="838" spans="1:9" x14ac:dyDescent="0.25">
      <c r="A838" s="83"/>
      <c r="E838" s="99"/>
      <c r="F838" s="99"/>
      <c r="G838" s="99"/>
      <c r="I838" s="99"/>
    </row>
    <row r="839" spans="1:9" x14ac:dyDescent="0.25">
      <c r="A839" s="83"/>
      <c r="E839" s="99"/>
      <c r="F839" s="99"/>
      <c r="G839" s="99"/>
      <c r="I839" s="99"/>
    </row>
    <row r="840" spans="1:9" x14ac:dyDescent="0.25">
      <c r="A840" s="83"/>
      <c r="E840" s="99"/>
      <c r="F840" s="99"/>
      <c r="G840" s="99"/>
      <c r="I840" s="99"/>
    </row>
    <row r="841" spans="1:9" x14ac:dyDescent="0.25">
      <c r="A841" s="83"/>
      <c r="E841" s="99"/>
      <c r="F841" s="99"/>
      <c r="G841" s="99"/>
      <c r="I841" s="99"/>
    </row>
    <row r="842" spans="1:9" x14ac:dyDescent="0.25">
      <c r="A842" s="83"/>
      <c r="E842" s="99"/>
      <c r="F842" s="99"/>
      <c r="G842" s="99"/>
      <c r="I842" s="99"/>
    </row>
    <row r="843" spans="1:9" x14ac:dyDescent="0.25">
      <c r="A843" s="83"/>
      <c r="E843" s="99"/>
      <c r="F843" s="99"/>
      <c r="G843" s="99"/>
      <c r="I843" s="99"/>
    </row>
    <row r="844" spans="1:9" x14ac:dyDescent="0.25">
      <c r="A844" s="83"/>
      <c r="E844" s="99"/>
      <c r="F844" s="99"/>
      <c r="G844" s="99"/>
      <c r="I844" s="99"/>
    </row>
    <row r="845" spans="1:9" x14ac:dyDescent="0.25">
      <c r="A845" s="83"/>
      <c r="E845" s="99"/>
      <c r="F845" s="99"/>
      <c r="G845" s="99"/>
      <c r="I845" s="99"/>
    </row>
    <row r="846" spans="1:9" x14ac:dyDescent="0.25">
      <c r="A846" s="83"/>
      <c r="E846" s="99"/>
      <c r="F846" s="99"/>
      <c r="G846" s="99"/>
      <c r="I846" s="99"/>
    </row>
    <row r="847" spans="1:9" x14ac:dyDescent="0.25">
      <c r="A847" s="83"/>
      <c r="E847" s="99"/>
      <c r="F847" s="99"/>
      <c r="G847" s="99"/>
      <c r="I847" s="99"/>
    </row>
    <row r="848" spans="1:9" x14ac:dyDescent="0.25">
      <c r="A848" s="83"/>
      <c r="E848" s="99"/>
      <c r="F848" s="99"/>
      <c r="G848" s="99"/>
      <c r="I848" s="99"/>
    </row>
    <row r="849" spans="1:9" x14ac:dyDescent="0.25">
      <c r="A849" s="83"/>
      <c r="E849" s="99"/>
      <c r="F849" s="99"/>
      <c r="G849" s="99"/>
      <c r="I849" s="99"/>
    </row>
    <row r="850" spans="1:9" x14ac:dyDescent="0.25">
      <c r="A850" s="83"/>
      <c r="E850" s="99"/>
      <c r="F850" s="99"/>
      <c r="G850" s="99"/>
      <c r="I850" s="99"/>
    </row>
    <row r="851" spans="1:9" x14ac:dyDescent="0.25">
      <c r="A851" s="83"/>
      <c r="E851" s="99"/>
      <c r="F851" s="99"/>
      <c r="G851" s="99"/>
      <c r="I851" s="99"/>
    </row>
    <row r="852" spans="1:9" x14ac:dyDescent="0.25">
      <c r="A852" s="83"/>
      <c r="E852" s="99"/>
      <c r="F852" s="99"/>
      <c r="G852" s="99"/>
      <c r="I852" s="99"/>
    </row>
    <row r="853" spans="1:9" x14ac:dyDescent="0.25">
      <c r="A853" s="83"/>
      <c r="E853" s="99"/>
      <c r="F853" s="99"/>
      <c r="G853" s="99"/>
      <c r="I853" s="99"/>
    </row>
    <row r="854" spans="1:9" x14ac:dyDescent="0.25">
      <c r="A854" s="83"/>
      <c r="E854" s="99"/>
      <c r="F854" s="99"/>
      <c r="G854" s="99"/>
      <c r="I854" s="99"/>
    </row>
    <row r="855" spans="1:9" x14ac:dyDescent="0.25">
      <c r="A855" s="83"/>
      <c r="E855" s="99"/>
      <c r="F855" s="99"/>
      <c r="G855" s="99"/>
      <c r="I855" s="99"/>
    </row>
    <row r="856" spans="1:9" x14ac:dyDescent="0.25">
      <c r="A856" s="83"/>
      <c r="E856" s="99"/>
      <c r="F856" s="99"/>
      <c r="G856" s="99"/>
      <c r="I856" s="99"/>
    </row>
    <row r="857" spans="1:9" x14ac:dyDescent="0.25">
      <c r="A857" s="83"/>
      <c r="E857" s="99"/>
      <c r="F857" s="99"/>
      <c r="G857" s="99"/>
      <c r="I857" s="99"/>
    </row>
    <row r="858" spans="1:9" x14ac:dyDescent="0.25">
      <c r="A858" s="83"/>
      <c r="E858" s="99"/>
      <c r="F858" s="99"/>
      <c r="G858" s="99"/>
      <c r="I858" s="99"/>
    </row>
    <row r="859" spans="1:9" x14ac:dyDescent="0.25">
      <c r="A859" s="83"/>
      <c r="E859" s="99"/>
      <c r="F859" s="99"/>
      <c r="G859" s="99"/>
      <c r="I859" s="99"/>
    </row>
    <row r="860" spans="1:9" x14ac:dyDescent="0.25">
      <c r="A860" s="83"/>
      <c r="E860" s="99"/>
      <c r="F860" s="99"/>
      <c r="G860" s="99"/>
      <c r="I860" s="99"/>
    </row>
    <row r="861" spans="1:9" x14ac:dyDescent="0.25">
      <c r="A861" s="83"/>
      <c r="E861" s="99"/>
      <c r="F861" s="99"/>
      <c r="G861" s="99"/>
      <c r="I861" s="99"/>
    </row>
    <row r="862" spans="1:9" x14ac:dyDescent="0.25">
      <c r="A862" s="83"/>
      <c r="E862" s="99"/>
      <c r="F862" s="99"/>
      <c r="G862" s="99"/>
      <c r="I862" s="99"/>
    </row>
    <row r="863" spans="1:9" x14ac:dyDescent="0.25">
      <c r="A863" s="83"/>
      <c r="E863" s="99"/>
      <c r="F863" s="99"/>
      <c r="G863" s="99"/>
      <c r="I863" s="99"/>
    </row>
    <row r="864" spans="1:9" x14ac:dyDescent="0.25">
      <c r="A864" s="83"/>
      <c r="E864" s="99"/>
      <c r="F864" s="99"/>
      <c r="G864" s="99"/>
      <c r="I864" s="99"/>
    </row>
    <row r="865" spans="1:9" x14ac:dyDescent="0.25">
      <c r="A865" s="83"/>
      <c r="E865" s="99"/>
      <c r="F865" s="99"/>
      <c r="G865" s="99"/>
      <c r="I865" s="99"/>
    </row>
    <row r="866" spans="1:9" x14ac:dyDescent="0.25">
      <c r="A866" s="83"/>
      <c r="E866" s="99"/>
      <c r="F866" s="99"/>
      <c r="G866" s="99"/>
      <c r="I866" s="99"/>
    </row>
    <row r="867" spans="1:9" x14ac:dyDescent="0.25">
      <c r="A867" s="83"/>
      <c r="E867" s="99"/>
      <c r="F867" s="99"/>
      <c r="G867" s="99"/>
      <c r="I867" s="99"/>
    </row>
    <row r="868" spans="1:9" x14ac:dyDescent="0.25">
      <c r="A868" s="83"/>
      <c r="E868" s="99"/>
      <c r="F868" s="99"/>
      <c r="G868" s="99"/>
      <c r="I868" s="99"/>
    </row>
    <row r="869" spans="1:9" x14ac:dyDescent="0.25">
      <c r="A869" s="83"/>
      <c r="E869" s="99"/>
      <c r="F869" s="99"/>
      <c r="G869" s="99"/>
      <c r="I869" s="99"/>
    </row>
    <row r="870" spans="1:9" x14ac:dyDescent="0.25">
      <c r="A870" s="83"/>
      <c r="E870" s="99"/>
      <c r="F870" s="99"/>
      <c r="G870" s="99"/>
      <c r="I870" s="99"/>
    </row>
    <row r="871" spans="1:9" x14ac:dyDescent="0.25">
      <c r="A871" s="83"/>
      <c r="E871" s="99"/>
      <c r="F871" s="99"/>
      <c r="G871" s="99"/>
      <c r="I871" s="99"/>
    </row>
    <row r="872" spans="1:9" x14ac:dyDescent="0.25">
      <c r="A872" s="83"/>
      <c r="E872" s="99"/>
      <c r="F872" s="99"/>
      <c r="G872" s="99"/>
      <c r="I872" s="99"/>
    </row>
    <row r="873" spans="1:9" x14ac:dyDescent="0.25">
      <c r="A873" s="83"/>
      <c r="E873" s="99"/>
      <c r="F873" s="99"/>
      <c r="G873" s="99"/>
      <c r="I873" s="99"/>
    </row>
    <row r="874" spans="1:9" x14ac:dyDescent="0.25">
      <c r="A874" s="83"/>
      <c r="E874" s="99"/>
      <c r="F874" s="99"/>
      <c r="G874" s="99"/>
      <c r="I874" s="99"/>
    </row>
    <row r="875" spans="1:9" x14ac:dyDescent="0.25">
      <c r="A875" s="83"/>
      <c r="E875" s="99"/>
      <c r="F875" s="99"/>
      <c r="G875" s="99"/>
      <c r="I875" s="99"/>
    </row>
    <row r="876" spans="1:9" x14ac:dyDescent="0.25">
      <c r="A876" s="83"/>
      <c r="E876" s="99"/>
      <c r="F876" s="99"/>
      <c r="G876" s="99"/>
      <c r="I876" s="99"/>
    </row>
    <row r="877" spans="1:9" x14ac:dyDescent="0.25">
      <c r="A877" s="83"/>
      <c r="E877" s="99"/>
      <c r="F877" s="99"/>
      <c r="G877" s="99"/>
      <c r="I877" s="99"/>
    </row>
    <row r="878" spans="1:9" x14ac:dyDescent="0.25">
      <c r="A878" s="83"/>
      <c r="E878" s="99"/>
      <c r="F878" s="99"/>
      <c r="G878" s="99"/>
      <c r="I878" s="99"/>
    </row>
    <row r="879" spans="1:9" x14ac:dyDescent="0.25">
      <c r="A879" s="83"/>
      <c r="E879" s="99"/>
      <c r="F879" s="99"/>
      <c r="G879" s="99"/>
      <c r="I879" s="99"/>
    </row>
    <row r="880" spans="1:9" x14ac:dyDescent="0.25">
      <c r="A880" s="83"/>
      <c r="E880" s="99"/>
      <c r="F880" s="99"/>
      <c r="G880" s="99"/>
      <c r="I880" s="99"/>
    </row>
    <row r="881" spans="1:9" x14ac:dyDescent="0.25">
      <c r="A881" s="83"/>
      <c r="E881" s="99"/>
      <c r="F881" s="99"/>
      <c r="G881" s="99"/>
      <c r="I881" s="99"/>
    </row>
    <row r="882" spans="1:9" x14ac:dyDescent="0.25">
      <c r="A882" s="83"/>
      <c r="E882" s="99"/>
      <c r="F882" s="99"/>
      <c r="G882" s="99"/>
      <c r="I882" s="99"/>
    </row>
    <row r="883" spans="1:9" x14ac:dyDescent="0.25">
      <c r="A883" s="83"/>
      <c r="E883" s="99"/>
      <c r="F883" s="99"/>
      <c r="G883" s="99"/>
      <c r="I883" s="99"/>
    </row>
    <row r="884" spans="1:9" x14ac:dyDescent="0.25">
      <c r="A884" s="83"/>
      <c r="E884" s="99"/>
      <c r="F884" s="99"/>
      <c r="G884" s="99"/>
      <c r="I884" s="99"/>
    </row>
    <row r="885" spans="1:9" x14ac:dyDescent="0.25">
      <c r="A885" s="83"/>
      <c r="E885" s="99"/>
      <c r="F885" s="99"/>
      <c r="G885" s="99"/>
      <c r="I885" s="99"/>
    </row>
    <row r="886" spans="1:9" x14ac:dyDescent="0.25">
      <c r="A886" s="83"/>
      <c r="E886" s="99"/>
      <c r="F886" s="99"/>
      <c r="G886" s="99"/>
      <c r="I886" s="99"/>
    </row>
    <row r="887" spans="1:9" x14ac:dyDescent="0.25">
      <c r="A887" s="83"/>
      <c r="E887" s="99"/>
      <c r="F887" s="99"/>
      <c r="G887" s="99"/>
      <c r="I887" s="99"/>
    </row>
    <row r="888" spans="1:9" x14ac:dyDescent="0.25">
      <c r="A888" s="83"/>
      <c r="E888" s="99"/>
      <c r="F888" s="99"/>
      <c r="G888" s="99"/>
      <c r="I888" s="99"/>
    </row>
    <row r="889" spans="1:9" x14ac:dyDescent="0.25">
      <c r="A889" s="83"/>
      <c r="E889" s="99"/>
      <c r="F889" s="99"/>
      <c r="G889" s="99"/>
      <c r="I889" s="99"/>
    </row>
    <row r="890" spans="1:9" x14ac:dyDescent="0.25">
      <c r="A890" s="83"/>
      <c r="E890" s="99"/>
      <c r="F890" s="99"/>
      <c r="G890" s="99"/>
      <c r="I890" s="99"/>
    </row>
    <row r="891" spans="1:9" x14ac:dyDescent="0.25">
      <c r="A891" s="83"/>
      <c r="E891" s="99"/>
      <c r="F891" s="99"/>
      <c r="G891" s="99"/>
      <c r="I891" s="99"/>
    </row>
    <row r="892" spans="1:9" x14ac:dyDescent="0.25">
      <c r="A892" s="83"/>
      <c r="E892" s="99"/>
      <c r="F892" s="99"/>
      <c r="G892" s="99"/>
      <c r="I892" s="99"/>
    </row>
    <row r="893" spans="1:9" x14ac:dyDescent="0.25">
      <c r="A893" s="83"/>
      <c r="E893" s="99"/>
      <c r="F893" s="99"/>
      <c r="G893" s="99"/>
      <c r="I893" s="99"/>
    </row>
    <row r="894" spans="1:9" x14ac:dyDescent="0.25">
      <c r="A894" s="83"/>
      <c r="E894" s="99"/>
      <c r="F894" s="99"/>
      <c r="G894" s="99"/>
      <c r="I894" s="99"/>
    </row>
    <row r="895" spans="1:9" x14ac:dyDescent="0.25">
      <c r="A895" s="83"/>
      <c r="E895" s="99"/>
      <c r="F895" s="99"/>
      <c r="G895" s="99"/>
      <c r="I895" s="99"/>
    </row>
    <row r="896" spans="1:9" x14ac:dyDescent="0.25">
      <c r="A896" s="83"/>
      <c r="E896" s="99"/>
      <c r="F896" s="99"/>
      <c r="G896" s="99"/>
      <c r="I896" s="99"/>
    </row>
    <row r="897" spans="1:9" x14ac:dyDescent="0.25">
      <c r="A897" s="83"/>
      <c r="E897" s="99"/>
      <c r="F897" s="99"/>
      <c r="G897" s="99"/>
      <c r="I897" s="99"/>
    </row>
    <row r="898" spans="1:9" x14ac:dyDescent="0.25">
      <c r="A898" s="83"/>
      <c r="E898" s="99"/>
      <c r="F898" s="99"/>
      <c r="G898" s="99"/>
      <c r="I898" s="99"/>
    </row>
    <row r="899" spans="1:9" x14ac:dyDescent="0.25">
      <c r="A899" s="83"/>
      <c r="E899" s="99"/>
      <c r="F899" s="99"/>
      <c r="G899" s="99"/>
      <c r="I899" s="99"/>
    </row>
    <row r="900" spans="1:9" x14ac:dyDescent="0.25">
      <c r="A900" s="83"/>
      <c r="E900" s="99"/>
      <c r="F900" s="99"/>
      <c r="G900" s="99"/>
      <c r="I900" s="99"/>
    </row>
    <row r="901" spans="1:9" x14ac:dyDescent="0.25">
      <c r="A901" s="83"/>
      <c r="E901" s="99"/>
      <c r="F901" s="99"/>
      <c r="G901" s="99"/>
      <c r="I901" s="99"/>
    </row>
    <row r="902" spans="1:9" x14ac:dyDescent="0.25">
      <c r="A902" s="83"/>
      <c r="E902" s="99"/>
      <c r="F902" s="99"/>
      <c r="G902" s="99"/>
      <c r="I902" s="99"/>
    </row>
    <row r="903" spans="1:9" x14ac:dyDescent="0.25">
      <c r="A903" s="83"/>
      <c r="E903" s="99"/>
      <c r="F903" s="99"/>
      <c r="G903" s="99"/>
      <c r="I903" s="99"/>
    </row>
    <row r="904" spans="1:9" x14ac:dyDescent="0.25">
      <c r="A904" s="83"/>
      <c r="E904" s="99"/>
      <c r="F904" s="99"/>
      <c r="G904" s="99"/>
      <c r="I904" s="99"/>
    </row>
    <row r="905" spans="1:9" x14ac:dyDescent="0.25">
      <c r="A905" s="83"/>
      <c r="E905" s="99"/>
      <c r="F905" s="99"/>
      <c r="G905" s="99"/>
      <c r="I905" s="99"/>
    </row>
    <row r="906" spans="1:9" x14ac:dyDescent="0.25">
      <c r="A906" s="83"/>
      <c r="E906" s="99"/>
      <c r="F906" s="99"/>
      <c r="G906" s="99"/>
      <c r="I906" s="99"/>
    </row>
    <row r="907" spans="1:9" x14ac:dyDescent="0.25">
      <c r="A907" s="83"/>
      <c r="E907" s="99"/>
      <c r="F907" s="99"/>
      <c r="G907" s="99"/>
      <c r="I907" s="99"/>
    </row>
    <row r="908" spans="1:9" x14ac:dyDescent="0.25">
      <c r="A908" s="83"/>
      <c r="E908" s="99"/>
      <c r="F908" s="99"/>
      <c r="G908" s="99"/>
      <c r="I908" s="99"/>
    </row>
    <row r="909" spans="1:9" x14ac:dyDescent="0.25">
      <c r="A909" s="83"/>
      <c r="E909" s="99"/>
      <c r="F909" s="99"/>
      <c r="G909" s="99"/>
      <c r="I909" s="99"/>
    </row>
    <row r="910" spans="1:9" x14ac:dyDescent="0.25">
      <c r="A910" s="83"/>
      <c r="E910" s="99"/>
      <c r="F910" s="99"/>
      <c r="G910" s="99"/>
      <c r="I910" s="99"/>
    </row>
    <row r="911" spans="1:9" x14ac:dyDescent="0.25">
      <c r="A911" s="83"/>
      <c r="E911" s="99"/>
      <c r="F911" s="99"/>
      <c r="G911" s="99"/>
      <c r="I911" s="99"/>
    </row>
    <row r="912" spans="1:9" x14ac:dyDescent="0.25">
      <c r="A912" s="83"/>
      <c r="E912" s="99"/>
      <c r="F912" s="99"/>
      <c r="G912" s="99"/>
      <c r="I912" s="99"/>
    </row>
    <row r="913" spans="1:9" x14ac:dyDescent="0.25">
      <c r="A913" s="83"/>
      <c r="E913" s="99"/>
      <c r="F913" s="99"/>
      <c r="G913" s="99"/>
      <c r="I913" s="99"/>
    </row>
    <row r="914" spans="1:9" x14ac:dyDescent="0.25">
      <c r="A914" s="83"/>
      <c r="E914" s="99"/>
      <c r="F914" s="99"/>
      <c r="G914" s="99"/>
      <c r="I914" s="99"/>
    </row>
    <row r="915" spans="1:9" x14ac:dyDescent="0.25">
      <c r="A915" s="83"/>
      <c r="E915" s="99"/>
      <c r="F915" s="99"/>
      <c r="G915" s="99"/>
      <c r="I915" s="99"/>
    </row>
    <row r="916" spans="1:9" x14ac:dyDescent="0.25">
      <c r="A916" s="83"/>
      <c r="E916" s="99"/>
      <c r="F916" s="99"/>
      <c r="G916" s="99"/>
      <c r="I916" s="99"/>
    </row>
    <row r="917" spans="1:9" x14ac:dyDescent="0.25">
      <c r="A917" s="83"/>
      <c r="E917" s="99"/>
      <c r="F917" s="99"/>
      <c r="G917" s="99"/>
      <c r="I917" s="99"/>
    </row>
    <row r="918" spans="1:9" x14ac:dyDescent="0.25">
      <c r="A918" s="83"/>
      <c r="E918" s="99"/>
      <c r="F918" s="99"/>
      <c r="G918" s="99"/>
      <c r="I918" s="99"/>
    </row>
    <row r="919" spans="1:9" x14ac:dyDescent="0.25">
      <c r="A919" s="83"/>
      <c r="E919" s="99"/>
      <c r="F919" s="99"/>
      <c r="G919" s="99"/>
      <c r="I919" s="99"/>
    </row>
    <row r="920" spans="1:9" x14ac:dyDescent="0.25">
      <c r="A920" s="83"/>
      <c r="E920" s="99"/>
      <c r="F920" s="99"/>
      <c r="G920" s="99"/>
      <c r="I920" s="99"/>
    </row>
    <row r="921" spans="1:9" x14ac:dyDescent="0.25">
      <c r="A921" s="83"/>
      <c r="E921" s="99"/>
      <c r="F921" s="99"/>
      <c r="G921" s="99"/>
      <c r="I921" s="99"/>
    </row>
    <row r="922" spans="1:9" x14ac:dyDescent="0.25">
      <c r="A922" s="83"/>
      <c r="E922" s="99"/>
      <c r="F922" s="99"/>
      <c r="G922" s="99"/>
      <c r="I922" s="99"/>
    </row>
    <row r="923" spans="1:9" x14ac:dyDescent="0.25">
      <c r="A923" s="83"/>
      <c r="E923" s="99"/>
      <c r="F923" s="99"/>
      <c r="G923" s="99"/>
      <c r="I923" s="99"/>
    </row>
    <row r="924" spans="1:9" x14ac:dyDescent="0.25">
      <c r="A924" s="83"/>
      <c r="E924" s="99"/>
      <c r="F924" s="99"/>
      <c r="G924" s="99"/>
      <c r="I924" s="99"/>
    </row>
    <row r="925" spans="1:9" x14ac:dyDescent="0.25">
      <c r="A925" s="83"/>
      <c r="E925" s="99"/>
      <c r="F925" s="99"/>
      <c r="G925" s="99"/>
      <c r="I925" s="99"/>
    </row>
    <row r="926" spans="1:9" x14ac:dyDescent="0.25">
      <c r="A926" s="83"/>
      <c r="E926" s="99"/>
      <c r="F926" s="99"/>
      <c r="G926" s="99"/>
      <c r="I926" s="99"/>
    </row>
    <row r="927" spans="1:9" x14ac:dyDescent="0.25">
      <c r="A927" s="83"/>
      <c r="E927" s="99"/>
      <c r="F927" s="99"/>
      <c r="G927" s="99"/>
      <c r="I927" s="99"/>
    </row>
    <row r="928" spans="1:9" x14ac:dyDescent="0.25">
      <c r="A928" s="83"/>
      <c r="E928" s="99"/>
      <c r="F928" s="99"/>
      <c r="G928" s="99"/>
      <c r="I928" s="99"/>
    </row>
    <row r="929" spans="1:9" x14ac:dyDescent="0.25">
      <c r="A929" s="83"/>
      <c r="E929" s="99"/>
      <c r="F929" s="99"/>
      <c r="G929" s="99"/>
      <c r="I929" s="99"/>
    </row>
    <row r="930" spans="1:9" x14ac:dyDescent="0.25">
      <c r="A930" s="83"/>
      <c r="E930" s="99"/>
      <c r="F930" s="99"/>
      <c r="G930" s="99"/>
      <c r="I930" s="99"/>
    </row>
    <row r="931" spans="1:9" x14ac:dyDescent="0.25">
      <c r="A931" s="83"/>
      <c r="E931" s="99"/>
      <c r="F931" s="99"/>
      <c r="G931" s="99"/>
      <c r="I931" s="99"/>
    </row>
    <row r="932" spans="1:9" x14ac:dyDescent="0.25">
      <c r="A932" s="83"/>
      <c r="E932" s="99"/>
      <c r="F932" s="99"/>
      <c r="G932" s="99"/>
      <c r="I932" s="99"/>
    </row>
    <row r="933" spans="1:9" x14ac:dyDescent="0.25">
      <c r="A933" s="83"/>
      <c r="E933" s="99"/>
      <c r="F933" s="99"/>
      <c r="G933" s="99"/>
      <c r="I933" s="99"/>
    </row>
    <row r="934" spans="1:9" x14ac:dyDescent="0.25">
      <c r="A934" s="83"/>
      <c r="E934" s="99"/>
      <c r="F934" s="99"/>
      <c r="G934" s="99"/>
      <c r="I934" s="99"/>
    </row>
    <row r="935" spans="1:9" x14ac:dyDescent="0.25">
      <c r="A935" s="83"/>
      <c r="E935" s="99"/>
      <c r="F935" s="99"/>
      <c r="G935" s="99"/>
      <c r="I935" s="99"/>
    </row>
    <row r="936" spans="1:9" x14ac:dyDescent="0.25">
      <c r="A936" s="83"/>
      <c r="E936" s="99"/>
      <c r="F936" s="99"/>
      <c r="G936" s="99"/>
      <c r="I936" s="99"/>
    </row>
    <row r="937" spans="1:9" x14ac:dyDescent="0.25">
      <c r="A937" s="83"/>
      <c r="E937" s="99"/>
      <c r="F937" s="99"/>
      <c r="G937" s="99"/>
      <c r="I937" s="99"/>
    </row>
    <row r="938" spans="1:9" x14ac:dyDescent="0.25">
      <c r="A938" s="83"/>
      <c r="E938" s="99"/>
      <c r="F938" s="99"/>
      <c r="G938" s="99"/>
      <c r="I938" s="99"/>
    </row>
    <row r="939" spans="1:9" x14ac:dyDescent="0.25">
      <c r="A939" s="83"/>
      <c r="E939" s="99"/>
      <c r="F939" s="99"/>
      <c r="G939" s="99"/>
      <c r="I939" s="99"/>
    </row>
    <row r="940" spans="1:9" x14ac:dyDescent="0.25">
      <c r="A940" s="83"/>
      <c r="E940" s="99"/>
      <c r="F940" s="99"/>
      <c r="G940" s="99"/>
      <c r="I940" s="99"/>
    </row>
    <row r="941" spans="1:9" x14ac:dyDescent="0.25">
      <c r="A941" s="83"/>
      <c r="E941" s="99"/>
      <c r="F941" s="99"/>
      <c r="G941" s="99"/>
      <c r="I941" s="99"/>
    </row>
    <row r="942" spans="1:9" x14ac:dyDescent="0.25">
      <c r="A942" s="83"/>
      <c r="E942" s="99"/>
      <c r="F942" s="99"/>
      <c r="G942" s="99"/>
      <c r="I942" s="99"/>
    </row>
    <row r="943" spans="1:9" x14ac:dyDescent="0.25">
      <c r="A943" s="83"/>
      <c r="E943" s="99"/>
      <c r="F943" s="99"/>
      <c r="G943" s="99"/>
      <c r="I943" s="99"/>
    </row>
    <row r="944" spans="1:9" x14ac:dyDescent="0.25">
      <c r="A944" s="83"/>
      <c r="E944" s="99"/>
      <c r="F944" s="99"/>
      <c r="G944" s="99"/>
      <c r="I944" s="99"/>
    </row>
    <row r="945" spans="1:9" x14ac:dyDescent="0.25">
      <c r="A945" s="83"/>
      <c r="E945" s="99"/>
      <c r="F945" s="99"/>
      <c r="G945" s="99"/>
      <c r="I945" s="99"/>
    </row>
    <row r="946" spans="1:9" x14ac:dyDescent="0.25">
      <c r="A946" s="83"/>
      <c r="E946" s="99"/>
      <c r="F946" s="99"/>
      <c r="G946" s="99"/>
      <c r="I946" s="99"/>
    </row>
    <row r="947" spans="1:9" x14ac:dyDescent="0.25">
      <c r="A947" s="83"/>
      <c r="E947" s="99"/>
      <c r="F947" s="99"/>
      <c r="G947" s="99"/>
      <c r="I947" s="99"/>
    </row>
    <row r="948" spans="1:9" x14ac:dyDescent="0.25">
      <c r="A948" s="83"/>
      <c r="E948" s="99"/>
      <c r="F948" s="99"/>
      <c r="G948" s="99"/>
      <c r="I948" s="99"/>
    </row>
    <row r="949" spans="1:9" x14ac:dyDescent="0.25">
      <c r="A949" s="83"/>
      <c r="E949" s="99"/>
      <c r="F949" s="99"/>
      <c r="G949" s="99"/>
      <c r="I949" s="99"/>
    </row>
    <row r="950" spans="1:9" x14ac:dyDescent="0.25">
      <c r="A950" s="83"/>
      <c r="E950" s="99"/>
      <c r="F950" s="99"/>
      <c r="G950" s="99"/>
      <c r="I950" s="99"/>
    </row>
    <row r="951" spans="1:9" x14ac:dyDescent="0.25">
      <c r="A951" s="83"/>
      <c r="E951" s="99"/>
      <c r="F951" s="99"/>
      <c r="G951" s="99"/>
      <c r="I951" s="99"/>
    </row>
    <row r="952" spans="1:9" x14ac:dyDescent="0.25">
      <c r="A952" s="83"/>
      <c r="E952" s="99"/>
      <c r="F952" s="99"/>
      <c r="G952" s="99"/>
      <c r="I952" s="99"/>
    </row>
    <row r="953" spans="1:9" x14ac:dyDescent="0.25">
      <c r="A953" s="83"/>
      <c r="E953" s="99"/>
      <c r="F953" s="99"/>
      <c r="G953" s="99"/>
      <c r="I953" s="99"/>
    </row>
  </sheetData>
  <mergeCells count="3">
    <mergeCell ref="Q1:T1"/>
    <mergeCell ref="A3:X3"/>
    <mergeCell ref="Q2:X2"/>
  </mergeCells>
  <pageMargins left="0.6692913385826772" right="0.59055118110236227" top="0.39370078740157483" bottom="0.39370078740157483" header="0.31496062992125984" footer="0.31496062992125984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AE404"/>
  <sheetViews>
    <sheetView zoomScale="80" zoomScaleNormal="80" workbookViewId="0">
      <pane xSplit="9" ySplit="5" topLeftCell="J398" activePane="bottomRight" state="frozen"/>
      <selection activeCell="F13" sqref="F13"/>
      <selection pane="topRight" activeCell="F13" sqref="F13"/>
      <selection pane="bottomLeft" activeCell="F13" sqref="F13"/>
      <selection pane="bottomRight" activeCell="F13" sqref="F13"/>
    </sheetView>
  </sheetViews>
  <sheetFormatPr defaultRowHeight="15" x14ac:dyDescent="0.25"/>
  <cols>
    <col min="1" max="1" width="31.140625" style="2" customWidth="1"/>
    <col min="2" max="2" width="3.5703125" style="11" customWidth="1"/>
    <col min="3" max="3" width="4" style="11" customWidth="1"/>
    <col min="4" max="4" width="4.28515625" style="10" customWidth="1"/>
    <col min="5" max="5" width="4.5703125" style="10" customWidth="1"/>
    <col min="6" max="7" width="3.5703125" style="10" hidden="1" customWidth="1"/>
    <col min="8" max="8" width="7.5703125" style="10" customWidth="1"/>
    <col min="9" max="9" width="4.85546875" style="11" customWidth="1"/>
    <col min="10" max="10" width="14.7109375" style="11" hidden="1" customWidth="1"/>
    <col min="11" max="11" width="12.7109375" style="69" hidden="1" customWidth="1"/>
    <col min="12" max="13" width="15" style="69" hidden="1" customWidth="1"/>
    <col min="14" max="14" width="13.28515625" style="69" hidden="1" customWidth="1"/>
    <col min="15" max="16" width="13.140625" style="69" hidden="1" customWidth="1"/>
    <col min="17" max="17" width="11.28515625" style="69" hidden="1" customWidth="1"/>
    <col min="18" max="18" width="14.5703125" style="69" customWidth="1"/>
    <col min="19" max="19" width="16.140625" style="69" hidden="1" customWidth="1"/>
    <col min="20" max="21" width="14" style="69" hidden="1" customWidth="1"/>
    <col min="22" max="23" width="15" style="69" customWidth="1"/>
    <col min="24" max="24" width="6" style="69" customWidth="1"/>
    <col min="25" max="31" width="15.7109375" style="11" hidden="1" customWidth="1"/>
    <col min="32" max="182" width="9.140625" style="11"/>
    <col min="183" max="183" width="1.42578125" style="11" customWidth="1"/>
    <col min="184" max="184" width="59.5703125" style="11" customWidth="1"/>
    <col min="185" max="185" width="9.140625" style="11" customWidth="1"/>
    <col min="186" max="187" width="3.85546875" style="11" customWidth="1"/>
    <col min="188" max="188" width="10.5703125" style="11" customWidth="1"/>
    <col min="189" max="189" width="3.85546875" style="11" customWidth="1"/>
    <col min="190" max="192" width="14.42578125" style="11" customWidth="1"/>
    <col min="193" max="193" width="4.140625" style="11" customWidth="1"/>
    <col min="194" max="194" width="15" style="11" customWidth="1"/>
    <col min="195" max="196" width="9.140625" style="11" customWidth="1"/>
    <col min="197" max="197" width="11.5703125" style="11" customWidth="1"/>
    <col min="198" max="198" width="18.140625" style="11" customWidth="1"/>
    <col min="199" max="199" width="13.140625" style="11" customWidth="1"/>
    <col min="200" max="200" width="12.28515625" style="11" customWidth="1"/>
    <col min="201" max="438" width="9.140625" style="11"/>
    <col min="439" max="439" width="1.42578125" style="11" customWidth="1"/>
    <col min="440" max="440" width="59.5703125" style="11" customWidth="1"/>
    <col min="441" max="441" width="9.140625" style="11" customWidth="1"/>
    <col min="442" max="443" width="3.85546875" style="11" customWidth="1"/>
    <col min="444" max="444" width="10.5703125" style="11" customWidth="1"/>
    <col min="445" max="445" width="3.85546875" style="11" customWidth="1"/>
    <col min="446" max="448" width="14.42578125" style="11" customWidth="1"/>
    <col min="449" max="449" width="4.140625" style="11" customWidth="1"/>
    <col min="450" max="450" width="15" style="11" customWidth="1"/>
    <col min="451" max="452" width="9.140625" style="11" customWidth="1"/>
    <col min="453" max="453" width="11.5703125" style="11" customWidth="1"/>
    <col min="454" max="454" width="18.140625" style="11" customWidth="1"/>
    <col min="455" max="455" width="13.140625" style="11" customWidth="1"/>
    <col min="456" max="456" width="12.28515625" style="11" customWidth="1"/>
    <col min="457" max="694" width="9.140625" style="11"/>
    <col min="695" max="695" width="1.42578125" style="11" customWidth="1"/>
    <col min="696" max="696" width="59.5703125" style="11" customWidth="1"/>
    <col min="697" max="697" width="9.140625" style="11" customWidth="1"/>
    <col min="698" max="699" width="3.85546875" style="11" customWidth="1"/>
    <col min="700" max="700" width="10.5703125" style="11" customWidth="1"/>
    <col min="701" max="701" width="3.85546875" style="11" customWidth="1"/>
    <col min="702" max="704" width="14.42578125" style="11" customWidth="1"/>
    <col min="705" max="705" width="4.140625" style="11" customWidth="1"/>
    <col min="706" max="706" width="15" style="11" customWidth="1"/>
    <col min="707" max="708" width="9.140625" style="11" customWidth="1"/>
    <col min="709" max="709" width="11.5703125" style="11" customWidth="1"/>
    <col min="710" max="710" width="18.140625" style="11" customWidth="1"/>
    <col min="711" max="711" width="13.140625" style="11" customWidth="1"/>
    <col min="712" max="712" width="12.28515625" style="11" customWidth="1"/>
    <col min="713" max="950" width="9.140625" style="11"/>
    <col min="951" max="951" width="1.42578125" style="11" customWidth="1"/>
    <col min="952" max="952" width="59.5703125" style="11" customWidth="1"/>
    <col min="953" max="953" width="9.140625" style="11" customWidth="1"/>
    <col min="954" max="955" width="3.85546875" style="11" customWidth="1"/>
    <col min="956" max="956" width="10.5703125" style="11" customWidth="1"/>
    <col min="957" max="957" width="3.85546875" style="11" customWidth="1"/>
    <col min="958" max="960" width="14.42578125" style="11" customWidth="1"/>
    <col min="961" max="961" width="4.140625" style="11" customWidth="1"/>
    <col min="962" max="962" width="15" style="11" customWidth="1"/>
    <col min="963" max="964" width="9.140625" style="11" customWidth="1"/>
    <col min="965" max="965" width="11.5703125" style="11" customWidth="1"/>
    <col min="966" max="966" width="18.140625" style="11" customWidth="1"/>
    <col min="967" max="967" width="13.140625" style="11" customWidth="1"/>
    <col min="968" max="968" width="12.28515625" style="11" customWidth="1"/>
    <col min="969" max="1206" width="9.140625" style="11"/>
    <col min="1207" max="1207" width="1.42578125" style="11" customWidth="1"/>
    <col min="1208" max="1208" width="59.5703125" style="11" customWidth="1"/>
    <col min="1209" max="1209" width="9.140625" style="11" customWidth="1"/>
    <col min="1210" max="1211" width="3.85546875" style="11" customWidth="1"/>
    <col min="1212" max="1212" width="10.5703125" style="11" customWidth="1"/>
    <col min="1213" max="1213" width="3.85546875" style="11" customWidth="1"/>
    <col min="1214" max="1216" width="14.42578125" style="11" customWidth="1"/>
    <col min="1217" max="1217" width="4.140625" style="11" customWidth="1"/>
    <col min="1218" max="1218" width="15" style="11" customWidth="1"/>
    <col min="1219" max="1220" width="9.140625" style="11" customWidth="1"/>
    <col min="1221" max="1221" width="11.5703125" style="11" customWidth="1"/>
    <col min="1222" max="1222" width="18.140625" style="11" customWidth="1"/>
    <col min="1223" max="1223" width="13.140625" style="11" customWidth="1"/>
    <col min="1224" max="1224" width="12.28515625" style="11" customWidth="1"/>
    <col min="1225" max="1462" width="9.140625" style="11"/>
    <col min="1463" max="1463" width="1.42578125" style="11" customWidth="1"/>
    <col min="1464" max="1464" width="59.5703125" style="11" customWidth="1"/>
    <col min="1465" max="1465" width="9.140625" style="11" customWidth="1"/>
    <col min="1466" max="1467" width="3.85546875" style="11" customWidth="1"/>
    <col min="1468" max="1468" width="10.5703125" style="11" customWidth="1"/>
    <col min="1469" max="1469" width="3.85546875" style="11" customWidth="1"/>
    <col min="1470" max="1472" width="14.42578125" style="11" customWidth="1"/>
    <col min="1473" max="1473" width="4.140625" style="11" customWidth="1"/>
    <col min="1474" max="1474" width="15" style="11" customWidth="1"/>
    <col min="1475" max="1476" width="9.140625" style="11" customWidth="1"/>
    <col min="1477" max="1477" width="11.5703125" style="11" customWidth="1"/>
    <col min="1478" max="1478" width="18.140625" style="11" customWidth="1"/>
    <col min="1479" max="1479" width="13.140625" style="11" customWidth="1"/>
    <col min="1480" max="1480" width="12.28515625" style="11" customWidth="1"/>
    <col min="1481" max="1718" width="9.140625" style="11"/>
    <col min="1719" max="1719" width="1.42578125" style="11" customWidth="1"/>
    <col min="1720" max="1720" width="59.5703125" style="11" customWidth="1"/>
    <col min="1721" max="1721" width="9.140625" style="11" customWidth="1"/>
    <col min="1722" max="1723" width="3.85546875" style="11" customWidth="1"/>
    <col min="1724" max="1724" width="10.5703125" style="11" customWidth="1"/>
    <col min="1725" max="1725" width="3.85546875" style="11" customWidth="1"/>
    <col min="1726" max="1728" width="14.42578125" style="11" customWidth="1"/>
    <col min="1729" max="1729" width="4.140625" style="11" customWidth="1"/>
    <col min="1730" max="1730" width="15" style="11" customWidth="1"/>
    <col min="1731" max="1732" width="9.140625" style="11" customWidth="1"/>
    <col min="1733" max="1733" width="11.5703125" style="11" customWidth="1"/>
    <col min="1734" max="1734" width="18.140625" style="11" customWidth="1"/>
    <col min="1735" max="1735" width="13.140625" style="11" customWidth="1"/>
    <col min="1736" max="1736" width="12.28515625" style="11" customWidth="1"/>
    <col min="1737" max="1974" width="9.140625" style="11"/>
    <col min="1975" max="1975" width="1.42578125" style="11" customWidth="1"/>
    <col min="1976" max="1976" width="59.5703125" style="11" customWidth="1"/>
    <col min="1977" max="1977" width="9.140625" style="11" customWidth="1"/>
    <col min="1978" max="1979" width="3.85546875" style="11" customWidth="1"/>
    <col min="1980" max="1980" width="10.5703125" style="11" customWidth="1"/>
    <col min="1981" max="1981" width="3.85546875" style="11" customWidth="1"/>
    <col min="1982" max="1984" width="14.42578125" style="11" customWidth="1"/>
    <col min="1985" max="1985" width="4.140625" style="11" customWidth="1"/>
    <col min="1986" max="1986" width="15" style="11" customWidth="1"/>
    <col min="1987" max="1988" width="9.140625" style="11" customWidth="1"/>
    <col min="1989" max="1989" width="11.5703125" style="11" customWidth="1"/>
    <col min="1990" max="1990" width="18.140625" style="11" customWidth="1"/>
    <col min="1991" max="1991" width="13.140625" style="11" customWidth="1"/>
    <col min="1992" max="1992" width="12.28515625" style="11" customWidth="1"/>
    <col min="1993" max="2230" width="9.140625" style="11"/>
    <col min="2231" max="2231" width="1.42578125" style="11" customWidth="1"/>
    <col min="2232" max="2232" width="59.5703125" style="11" customWidth="1"/>
    <col min="2233" max="2233" width="9.140625" style="11" customWidth="1"/>
    <col min="2234" max="2235" width="3.85546875" style="11" customWidth="1"/>
    <col min="2236" max="2236" width="10.5703125" style="11" customWidth="1"/>
    <col min="2237" max="2237" width="3.85546875" style="11" customWidth="1"/>
    <col min="2238" max="2240" width="14.42578125" style="11" customWidth="1"/>
    <col min="2241" max="2241" width="4.140625" style="11" customWidth="1"/>
    <col min="2242" max="2242" width="15" style="11" customWidth="1"/>
    <col min="2243" max="2244" width="9.140625" style="11" customWidth="1"/>
    <col min="2245" max="2245" width="11.5703125" style="11" customWidth="1"/>
    <col min="2246" max="2246" width="18.140625" style="11" customWidth="1"/>
    <col min="2247" max="2247" width="13.140625" style="11" customWidth="1"/>
    <col min="2248" max="2248" width="12.28515625" style="11" customWidth="1"/>
    <col min="2249" max="2486" width="9.140625" style="11"/>
    <col min="2487" max="2487" width="1.42578125" style="11" customWidth="1"/>
    <col min="2488" max="2488" width="59.5703125" style="11" customWidth="1"/>
    <col min="2489" max="2489" width="9.140625" style="11" customWidth="1"/>
    <col min="2490" max="2491" width="3.85546875" style="11" customWidth="1"/>
    <col min="2492" max="2492" width="10.5703125" style="11" customWidth="1"/>
    <col min="2493" max="2493" width="3.85546875" style="11" customWidth="1"/>
    <col min="2494" max="2496" width="14.42578125" style="11" customWidth="1"/>
    <col min="2497" max="2497" width="4.140625" style="11" customWidth="1"/>
    <col min="2498" max="2498" width="15" style="11" customWidth="1"/>
    <col min="2499" max="2500" width="9.140625" style="11" customWidth="1"/>
    <col min="2501" max="2501" width="11.5703125" style="11" customWidth="1"/>
    <col min="2502" max="2502" width="18.140625" style="11" customWidth="1"/>
    <col min="2503" max="2503" width="13.140625" style="11" customWidth="1"/>
    <col min="2504" max="2504" width="12.28515625" style="11" customWidth="1"/>
    <col min="2505" max="2742" width="9.140625" style="11"/>
    <col min="2743" max="2743" width="1.42578125" style="11" customWidth="1"/>
    <col min="2744" max="2744" width="59.5703125" style="11" customWidth="1"/>
    <col min="2745" max="2745" width="9.140625" style="11" customWidth="1"/>
    <col min="2746" max="2747" width="3.85546875" style="11" customWidth="1"/>
    <col min="2748" max="2748" width="10.5703125" style="11" customWidth="1"/>
    <col min="2749" max="2749" width="3.85546875" style="11" customWidth="1"/>
    <col min="2750" max="2752" width="14.42578125" style="11" customWidth="1"/>
    <col min="2753" max="2753" width="4.140625" style="11" customWidth="1"/>
    <col min="2754" max="2754" width="15" style="11" customWidth="1"/>
    <col min="2755" max="2756" width="9.140625" style="11" customWidth="1"/>
    <col min="2757" max="2757" width="11.5703125" style="11" customWidth="1"/>
    <col min="2758" max="2758" width="18.140625" style="11" customWidth="1"/>
    <col min="2759" max="2759" width="13.140625" style="11" customWidth="1"/>
    <col min="2760" max="2760" width="12.28515625" style="11" customWidth="1"/>
    <col min="2761" max="2998" width="9.140625" style="11"/>
    <col min="2999" max="2999" width="1.42578125" style="11" customWidth="1"/>
    <col min="3000" max="3000" width="59.5703125" style="11" customWidth="1"/>
    <col min="3001" max="3001" width="9.140625" style="11" customWidth="1"/>
    <col min="3002" max="3003" width="3.85546875" style="11" customWidth="1"/>
    <col min="3004" max="3004" width="10.5703125" style="11" customWidth="1"/>
    <col min="3005" max="3005" width="3.85546875" style="11" customWidth="1"/>
    <col min="3006" max="3008" width="14.42578125" style="11" customWidth="1"/>
    <col min="3009" max="3009" width="4.140625" style="11" customWidth="1"/>
    <col min="3010" max="3010" width="15" style="11" customWidth="1"/>
    <col min="3011" max="3012" width="9.140625" style="11" customWidth="1"/>
    <col min="3013" max="3013" width="11.5703125" style="11" customWidth="1"/>
    <col min="3014" max="3014" width="18.140625" style="11" customWidth="1"/>
    <col min="3015" max="3015" width="13.140625" style="11" customWidth="1"/>
    <col min="3016" max="3016" width="12.28515625" style="11" customWidth="1"/>
    <col min="3017" max="3254" width="9.140625" style="11"/>
    <col min="3255" max="3255" width="1.42578125" style="11" customWidth="1"/>
    <col min="3256" max="3256" width="59.5703125" style="11" customWidth="1"/>
    <col min="3257" max="3257" width="9.140625" style="11" customWidth="1"/>
    <col min="3258" max="3259" width="3.85546875" style="11" customWidth="1"/>
    <col min="3260" max="3260" width="10.5703125" style="11" customWidth="1"/>
    <col min="3261" max="3261" width="3.85546875" style="11" customWidth="1"/>
    <col min="3262" max="3264" width="14.42578125" style="11" customWidth="1"/>
    <col min="3265" max="3265" width="4.140625" style="11" customWidth="1"/>
    <col min="3266" max="3266" width="15" style="11" customWidth="1"/>
    <col min="3267" max="3268" width="9.140625" style="11" customWidth="1"/>
    <col min="3269" max="3269" width="11.5703125" style="11" customWidth="1"/>
    <col min="3270" max="3270" width="18.140625" style="11" customWidth="1"/>
    <col min="3271" max="3271" width="13.140625" style="11" customWidth="1"/>
    <col min="3272" max="3272" width="12.28515625" style="11" customWidth="1"/>
    <col min="3273" max="3510" width="9.140625" style="11"/>
    <col min="3511" max="3511" width="1.42578125" style="11" customWidth="1"/>
    <col min="3512" max="3512" width="59.5703125" style="11" customWidth="1"/>
    <col min="3513" max="3513" width="9.140625" style="11" customWidth="1"/>
    <col min="3514" max="3515" width="3.85546875" style="11" customWidth="1"/>
    <col min="3516" max="3516" width="10.5703125" style="11" customWidth="1"/>
    <col min="3517" max="3517" width="3.85546875" style="11" customWidth="1"/>
    <col min="3518" max="3520" width="14.42578125" style="11" customWidth="1"/>
    <col min="3521" max="3521" width="4.140625" style="11" customWidth="1"/>
    <col min="3522" max="3522" width="15" style="11" customWidth="1"/>
    <col min="3523" max="3524" width="9.140625" style="11" customWidth="1"/>
    <col min="3525" max="3525" width="11.5703125" style="11" customWidth="1"/>
    <col min="3526" max="3526" width="18.140625" style="11" customWidth="1"/>
    <col min="3527" max="3527" width="13.140625" style="11" customWidth="1"/>
    <col min="3528" max="3528" width="12.28515625" style="11" customWidth="1"/>
    <col min="3529" max="3766" width="9.140625" style="11"/>
    <col min="3767" max="3767" width="1.42578125" style="11" customWidth="1"/>
    <col min="3768" max="3768" width="59.5703125" style="11" customWidth="1"/>
    <col min="3769" max="3769" width="9.140625" style="11" customWidth="1"/>
    <col min="3770" max="3771" width="3.85546875" style="11" customWidth="1"/>
    <col min="3772" max="3772" width="10.5703125" style="11" customWidth="1"/>
    <col min="3773" max="3773" width="3.85546875" style="11" customWidth="1"/>
    <col min="3774" max="3776" width="14.42578125" style="11" customWidth="1"/>
    <col min="3777" max="3777" width="4.140625" style="11" customWidth="1"/>
    <col min="3778" max="3778" width="15" style="11" customWidth="1"/>
    <col min="3779" max="3780" width="9.140625" style="11" customWidth="1"/>
    <col min="3781" max="3781" width="11.5703125" style="11" customWidth="1"/>
    <col min="3782" max="3782" width="18.140625" style="11" customWidth="1"/>
    <col min="3783" max="3783" width="13.140625" style="11" customWidth="1"/>
    <col min="3784" max="3784" width="12.28515625" style="11" customWidth="1"/>
    <col min="3785" max="4022" width="9.140625" style="11"/>
    <col min="4023" max="4023" width="1.42578125" style="11" customWidth="1"/>
    <col min="4024" max="4024" width="59.5703125" style="11" customWidth="1"/>
    <col min="4025" max="4025" width="9.140625" style="11" customWidth="1"/>
    <col min="4026" max="4027" width="3.85546875" style="11" customWidth="1"/>
    <col min="4028" max="4028" width="10.5703125" style="11" customWidth="1"/>
    <col min="4029" max="4029" width="3.85546875" style="11" customWidth="1"/>
    <col min="4030" max="4032" width="14.42578125" style="11" customWidth="1"/>
    <col min="4033" max="4033" width="4.140625" style="11" customWidth="1"/>
    <col min="4034" max="4034" width="15" style="11" customWidth="1"/>
    <col min="4035" max="4036" width="9.140625" style="11" customWidth="1"/>
    <col min="4037" max="4037" width="11.5703125" style="11" customWidth="1"/>
    <col min="4038" max="4038" width="18.140625" style="11" customWidth="1"/>
    <col min="4039" max="4039" width="13.140625" style="11" customWidth="1"/>
    <col min="4040" max="4040" width="12.28515625" style="11" customWidth="1"/>
    <col min="4041" max="4278" width="9.140625" style="11"/>
    <col min="4279" max="4279" width="1.42578125" style="11" customWidth="1"/>
    <col min="4280" max="4280" width="59.5703125" style="11" customWidth="1"/>
    <col min="4281" max="4281" width="9.140625" style="11" customWidth="1"/>
    <col min="4282" max="4283" width="3.85546875" style="11" customWidth="1"/>
    <col min="4284" max="4284" width="10.5703125" style="11" customWidth="1"/>
    <col min="4285" max="4285" width="3.85546875" style="11" customWidth="1"/>
    <col min="4286" max="4288" width="14.42578125" style="11" customWidth="1"/>
    <col min="4289" max="4289" width="4.140625" style="11" customWidth="1"/>
    <col min="4290" max="4290" width="15" style="11" customWidth="1"/>
    <col min="4291" max="4292" width="9.140625" style="11" customWidth="1"/>
    <col min="4293" max="4293" width="11.5703125" style="11" customWidth="1"/>
    <col min="4294" max="4294" width="18.140625" style="11" customWidth="1"/>
    <col min="4295" max="4295" width="13.140625" style="11" customWidth="1"/>
    <col min="4296" max="4296" width="12.28515625" style="11" customWidth="1"/>
    <col min="4297" max="4534" width="9.140625" style="11"/>
    <col min="4535" max="4535" width="1.42578125" style="11" customWidth="1"/>
    <col min="4536" max="4536" width="59.5703125" style="11" customWidth="1"/>
    <col min="4537" max="4537" width="9.140625" style="11" customWidth="1"/>
    <col min="4538" max="4539" width="3.85546875" style="11" customWidth="1"/>
    <col min="4540" max="4540" width="10.5703125" style="11" customWidth="1"/>
    <col min="4541" max="4541" width="3.85546875" style="11" customWidth="1"/>
    <col min="4542" max="4544" width="14.42578125" style="11" customWidth="1"/>
    <col min="4545" max="4545" width="4.140625" style="11" customWidth="1"/>
    <col min="4546" max="4546" width="15" style="11" customWidth="1"/>
    <col min="4547" max="4548" width="9.140625" style="11" customWidth="1"/>
    <col min="4549" max="4549" width="11.5703125" style="11" customWidth="1"/>
    <col min="4550" max="4550" width="18.140625" style="11" customWidth="1"/>
    <col min="4551" max="4551" width="13.140625" style="11" customWidth="1"/>
    <col min="4552" max="4552" width="12.28515625" style="11" customWidth="1"/>
    <col min="4553" max="4790" width="9.140625" style="11"/>
    <col min="4791" max="4791" width="1.42578125" style="11" customWidth="1"/>
    <col min="4792" max="4792" width="59.5703125" style="11" customWidth="1"/>
    <col min="4793" max="4793" width="9.140625" style="11" customWidth="1"/>
    <col min="4794" max="4795" width="3.85546875" style="11" customWidth="1"/>
    <col min="4796" max="4796" width="10.5703125" style="11" customWidth="1"/>
    <col min="4797" max="4797" width="3.85546875" style="11" customWidth="1"/>
    <col min="4798" max="4800" width="14.42578125" style="11" customWidth="1"/>
    <col min="4801" max="4801" width="4.140625" style="11" customWidth="1"/>
    <col min="4802" max="4802" width="15" style="11" customWidth="1"/>
    <col min="4803" max="4804" width="9.140625" style="11" customWidth="1"/>
    <col min="4805" max="4805" width="11.5703125" style="11" customWidth="1"/>
    <col min="4806" max="4806" width="18.140625" style="11" customWidth="1"/>
    <col min="4807" max="4807" width="13.140625" style="11" customWidth="1"/>
    <col min="4808" max="4808" width="12.28515625" style="11" customWidth="1"/>
    <col min="4809" max="5046" width="9.140625" style="11"/>
    <col min="5047" max="5047" width="1.42578125" style="11" customWidth="1"/>
    <col min="5048" max="5048" width="59.5703125" style="11" customWidth="1"/>
    <col min="5049" max="5049" width="9.140625" style="11" customWidth="1"/>
    <col min="5050" max="5051" width="3.85546875" style="11" customWidth="1"/>
    <col min="5052" max="5052" width="10.5703125" style="11" customWidth="1"/>
    <col min="5053" max="5053" width="3.85546875" style="11" customWidth="1"/>
    <col min="5054" max="5056" width="14.42578125" style="11" customWidth="1"/>
    <col min="5057" max="5057" width="4.140625" style="11" customWidth="1"/>
    <col min="5058" max="5058" width="15" style="11" customWidth="1"/>
    <col min="5059" max="5060" width="9.140625" style="11" customWidth="1"/>
    <col min="5061" max="5061" width="11.5703125" style="11" customWidth="1"/>
    <col min="5062" max="5062" width="18.140625" style="11" customWidth="1"/>
    <col min="5063" max="5063" width="13.140625" style="11" customWidth="1"/>
    <col min="5064" max="5064" width="12.28515625" style="11" customWidth="1"/>
    <col min="5065" max="5302" width="9.140625" style="11"/>
    <col min="5303" max="5303" width="1.42578125" style="11" customWidth="1"/>
    <col min="5304" max="5304" width="59.5703125" style="11" customWidth="1"/>
    <col min="5305" max="5305" width="9.140625" style="11" customWidth="1"/>
    <col min="5306" max="5307" width="3.85546875" style="11" customWidth="1"/>
    <col min="5308" max="5308" width="10.5703125" style="11" customWidth="1"/>
    <col min="5309" max="5309" width="3.85546875" style="11" customWidth="1"/>
    <col min="5310" max="5312" width="14.42578125" style="11" customWidth="1"/>
    <col min="5313" max="5313" width="4.140625" style="11" customWidth="1"/>
    <col min="5314" max="5314" width="15" style="11" customWidth="1"/>
    <col min="5315" max="5316" width="9.140625" style="11" customWidth="1"/>
    <col min="5317" max="5317" width="11.5703125" style="11" customWidth="1"/>
    <col min="5318" max="5318" width="18.140625" style="11" customWidth="1"/>
    <col min="5319" max="5319" width="13.140625" style="11" customWidth="1"/>
    <col min="5320" max="5320" width="12.28515625" style="11" customWidth="1"/>
    <col min="5321" max="5558" width="9.140625" style="11"/>
    <col min="5559" max="5559" width="1.42578125" style="11" customWidth="1"/>
    <col min="5560" max="5560" width="59.5703125" style="11" customWidth="1"/>
    <col min="5561" max="5561" width="9.140625" style="11" customWidth="1"/>
    <col min="5562" max="5563" width="3.85546875" style="11" customWidth="1"/>
    <col min="5564" max="5564" width="10.5703125" style="11" customWidth="1"/>
    <col min="5565" max="5565" width="3.85546875" style="11" customWidth="1"/>
    <col min="5566" max="5568" width="14.42578125" style="11" customWidth="1"/>
    <col min="5569" max="5569" width="4.140625" style="11" customWidth="1"/>
    <col min="5570" max="5570" width="15" style="11" customWidth="1"/>
    <col min="5571" max="5572" width="9.140625" style="11" customWidth="1"/>
    <col min="5573" max="5573" width="11.5703125" style="11" customWidth="1"/>
    <col min="5574" max="5574" width="18.140625" style="11" customWidth="1"/>
    <col min="5575" max="5575" width="13.140625" style="11" customWidth="1"/>
    <col min="5576" max="5576" width="12.28515625" style="11" customWidth="1"/>
    <col min="5577" max="5814" width="9.140625" style="11"/>
    <col min="5815" max="5815" width="1.42578125" style="11" customWidth="1"/>
    <col min="5816" max="5816" width="59.5703125" style="11" customWidth="1"/>
    <col min="5817" max="5817" width="9.140625" style="11" customWidth="1"/>
    <col min="5818" max="5819" width="3.85546875" style="11" customWidth="1"/>
    <col min="5820" max="5820" width="10.5703125" style="11" customWidth="1"/>
    <col min="5821" max="5821" width="3.85546875" style="11" customWidth="1"/>
    <col min="5822" max="5824" width="14.42578125" style="11" customWidth="1"/>
    <col min="5825" max="5825" width="4.140625" style="11" customWidth="1"/>
    <col min="5826" max="5826" width="15" style="11" customWidth="1"/>
    <col min="5827" max="5828" width="9.140625" style="11" customWidth="1"/>
    <col min="5829" max="5829" width="11.5703125" style="11" customWidth="1"/>
    <col min="5830" max="5830" width="18.140625" style="11" customWidth="1"/>
    <col min="5831" max="5831" width="13.140625" style="11" customWidth="1"/>
    <col min="5832" max="5832" width="12.28515625" style="11" customWidth="1"/>
    <col min="5833" max="6070" width="9.140625" style="11"/>
    <col min="6071" max="6071" width="1.42578125" style="11" customWidth="1"/>
    <col min="6072" max="6072" width="59.5703125" style="11" customWidth="1"/>
    <col min="6073" max="6073" width="9.140625" style="11" customWidth="1"/>
    <col min="6074" max="6075" width="3.85546875" style="11" customWidth="1"/>
    <col min="6076" max="6076" width="10.5703125" style="11" customWidth="1"/>
    <col min="6077" max="6077" width="3.85546875" style="11" customWidth="1"/>
    <col min="6078" max="6080" width="14.42578125" style="11" customWidth="1"/>
    <col min="6081" max="6081" width="4.140625" style="11" customWidth="1"/>
    <col min="6082" max="6082" width="15" style="11" customWidth="1"/>
    <col min="6083" max="6084" width="9.140625" style="11" customWidth="1"/>
    <col min="6085" max="6085" width="11.5703125" style="11" customWidth="1"/>
    <col min="6086" max="6086" width="18.140625" style="11" customWidth="1"/>
    <col min="6087" max="6087" width="13.140625" style="11" customWidth="1"/>
    <col min="6088" max="6088" width="12.28515625" style="11" customWidth="1"/>
    <col min="6089" max="6326" width="9.140625" style="11"/>
    <col min="6327" max="6327" width="1.42578125" style="11" customWidth="1"/>
    <col min="6328" max="6328" width="59.5703125" style="11" customWidth="1"/>
    <col min="6329" max="6329" width="9.140625" style="11" customWidth="1"/>
    <col min="6330" max="6331" width="3.85546875" style="11" customWidth="1"/>
    <col min="6332" max="6332" width="10.5703125" style="11" customWidth="1"/>
    <col min="6333" max="6333" width="3.85546875" style="11" customWidth="1"/>
    <col min="6334" max="6336" width="14.42578125" style="11" customWidth="1"/>
    <col min="6337" max="6337" width="4.140625" style="11" customWidth="1"/>
    <col min="6338" max="6338" width="15" style="11" customWidth="1"/>
    <col min="6339" max="6340" width="9.140625" style="11" customWidth="1"/>
    <col min="6341" max="6341" width="11.5703125" style="11" customWidth="1"/>
    <col min="6342" max="6342" width="18.140625" style="11" customWidth="1"/>
    <col min="6343" max="6343" width="13.140625" style="11" customWidth="1"/>
    <col min="6344" max="6344" width="12.28515625" style="11" customWidth="1"/>
    <col min="6345" max="6582" width="9.140625" style="11"/>
    <col min="6583" max="6583" width="1.42578125" style="11" customWidth="1"/>
    <col min="6584" max="6584" width="59.5703125" style="11" customWidth="1"/>
    <col min="6585" max="6585" width="9.140625" style="11" customWidth="1"/>
    <col min="6586" max="6587" width="3.85546875" style="11" customWidth="1"/>
    <col min="6588" max="6588" width="10.5703125" style="11" customWidth="1"/>
    <col min="6589" max="6589" width="3.85546875" style="11" customWidth="1"/>
    <col min="6590" max="6592" width="14.42578125" style="11" customWidth="1"/>
    <col min="6593" max="6593" width="4.140625" style="11" customWidth="1"/>
    <col min="6594" max="6594" width="15" style="11" customWidth="1"/>
    <col min="6595" max="6596" width="9.140625" style="11" customWidth="1"/>
    <col min="6597" max="6597" width="11.5703125" style="11" customWidth="1"/>
    <col min="6598" max="6598" width="18.140625" style="11" customWidth="1"/>
    <col min="6599" max="6599" width="13.140625" style="11" customWidth="1"/>
    <col min="6600" max="6600" width="12.28515625" style="11" customWidth="1"/>
    <col min="6601" max="6838" width="9.140625" style="11"/>
    <col min="6839" max="6839" width="1.42578125" style="11" customWidth="1"/>
    <col min="6840" max="6840" width="59.5703125" style="11" customWidth="1"/>
    <col min="6841" max="6841" width="9.140625" style="11" customWidth="1"/>
    <col min="6842" max="6843" width="3.85546875" style="11" customWidth="1"/>
    <col min="6844" max="6844" width="10.5703125" style="11" customWidth="1"/>
    <col min="6845" max="6845" width="3.85546875" style="11" customWidth="1"/>
    <col min="6846" max="6848" width="14.42578125" style="11" customWidth="1"/>
    <col min="6849" max="6849" width="4.140625" style="11" customWidth="1"/>
    <col min="6850" max="6850" width="15" style="11" customWidth="1"/>
    <col min="6851" max="6852" width="9.140625" style="11" customWidth="1"/>
    <col min="6853" max="6853" width="11.5703125" style="11" customWidth="1"/>
    <col min="6854" max="6854" width="18.140625" style="11" customWidth="1"/>
    <col min="6855" max="6855" width="13.140625" style="11" customWidth="1"/>
    <col min="6856" max="6856" width="12.28515625" style="11" customWidth="1"/>
    <col min="6857" max="7094" width="9.140625" style="11"/>
    <col min="7095" max="7095" width="1.42578125" style="11" customWidth="1"/>
    <col min="7096" max="7096" width="59.5703125" style="11" customWidth="1"/>
    <col min="7097" max="7097" width="9.140625" style="11" customWidth="1"/>
    <col min="7098" max="7099" width="3.85546875" style="11" customWidth="1"/>
    <col min="7100" max="7100" width="10.5703125" style="11" customWidth="1"/>
    <col min="7101" max="7101" width="3.85546875" style="11" customWidth="1"/>
    <col min="7102" max="7104" width="14.42578125" style="11" customWidth="1"/>
    <col min="7105" max="7105" width="4.140625" style="11" customWidth="1"/>
    <col min="7106" max="7106" width="15" style="11" customWidth="1"/>
    <col min="7107" max="7108" width="9.140625" style="11" customWidth="1"/>
    <col min="7109" max="7109" width="11.5703125" style="11" customWidth="1"/>
    <col min="7110" max="7110" width="18.140625" style="11" customWidth="1"/>
    <col min="7111" max="7111" width="13.140625" style="11" customWidth="1"/>
    <col min="7112" max="7112" width="12.28515625" style="11" customWidth="1"/>
    <col min="7113" max="7350" width="9.140625" style="11"/>
    <col min="7351" max="7351" width="1.42578125" style="11" customWidth="1"/>
    <col min="7352" max="7352" width="59.5703125" style="11" customWidth="1"/>
    <col min="7353" max="7353" width="9.140625" style="11" customWidth="1"/>
    <col min="7354" max="7355" width="3.85546875" style="11" customWidth="1"/>
    <col min="7356" max="7356" width="10.5703125" style="11" customWidth="1"/>
    <col min="7357" max="7357" width="3.85546875" style="11" customWidth="1"/>
    <col min="7358" max="7360" width="14.42578125" style="11" customWidth="1"/>
    <col min="7361" max="7361" width="4.140625" style="11" customWidth="1"/>
    <col min="7362" max="7362" width="15" style="11" customWidth="1"/>
    <col min="7363" max="7364" width="9.140625" style="11" customWidth="1"/>
    <col min="7365" max="7365" width="11.5703125" style="11" customWidth="1"/>
    <col min="7366" max="7366" width="18.140625" style="11" customWidth="1"/>
    <col min="7367" max="7367" width="13.140625" style="11" customWidth="1"/>
    <col min="7368" max="7368" width="12.28515625" style="11" customWidth="1"/>
    <col min="7369" max="7606" width="9.140625" style="11"/>
    <col min="7607" max="7607" width="1.42578125" style="11" customWidth="1"/>
    <col min="7608" max="7608" width="59.5703125" style="11" customWidth="1"/>
    <col min="7609" max="7609" width="9.140625" style="11" customWidth="1"/>
    <col min="7610" max="7611" width="3.85546875" style="11" customWidth="1"/>
    <col min="7612" max="7612" width="10.5703125" style="11" customWidth="1"/>
    <col min="7613" max="7613" width="3.85546875" style="11" customWidth="1"/>
    <col min="7614" max="7616" width="14.42578125" style="11" customWidth="1"/>
    <col min="7617" max="7617" width="4.140625" style="11" customWidth="1"/>
    <col min="7618" max="7618" width="15" style="11" customWidth="1"/>
    <col min="7619" max="7620" width="9.140625" style="11" customWidth="1"/>
    <col min="7621" max="7621" width="11.5703125" style="11" customWidth="1"/>
    <col min="7622" max="7622" width="18.140625" style="11" customWidth="1"/>
    <col min="7623" max="7623" width="13.140625" style="11" customWidth="1"/>
    <col min="7624" max="7624" width="12.28515625" style="11" customWidth="1"/>
    <col min="7625" max="7862" width="9.140625" style="11"/>
    <col min="7863" max="7863" width="1.42578125" style="11" customWidth="1"/>
    <col min="7864" max="7864" width="59.5703125" style="11" customWidth="1"/>
    <col min="7865" max="7865" width="9.140625" style="11" customWidth="1"/>
    <col min="7866" max="7867" width="3.85546875" style="11" customWidth="1"/>
    <col min="7868" max="7868" width="10.5703125" style="11" customWidth="1"/>
    <col min="7869" max="7869" width="3.85546875" style="11" customWidth="1"/>
    <col min="7870" max="7872" width="14.42578125" style="11" customWidth="1"/>
    <col min="7873" max="7873" width="4.140625" style="11" customWidth="1"/>
    <col min="7874" max="7874" width="15" style="11" customWidth="1"/>
    <col min="7875" max="7876" width="9.140625" style="11" customWidth="1"/>
    <col min="7877" max="7877" width="11.5703125" style="11" customWidth="1"/>
    <col min="7878" max="7878" width="18.140625" style="11" customWidth="1"/>
    <col min="7879" max="7879" width="13.140625" style="11" customWidth="1"/>
    <col min="7880" max="7880" width="12.28515625" style="11" customWidth="1"/>
    <col min="7881" max="8118" width="9.140625" style="11"/>
    <col min="8119" max="8119" width="1.42578125" style="11" customWidth="1"/>
    <col min="8120" max="8120" width="59.5703125" style="11" customWidth="1"/>
    <col min="8121" max="8121" width="9.140625" style="11" customWidth="1"/>
    <col min="8122" max="8123" width="3.85546875" style="11" customWidth="1"/>
    <col min="8124" max="8124" width="10.5703125" style="11" customWidth="1"/>
    <col min="8125" max="8125" width="3.85546875" style="11" customWidth="1"/>
    <col min="8126" max="8128" width="14.42578125" style="11" customWidth="1"/>
    <col min="8129" max="8129" width="4.140625" style="11" customWidth="1"/>
    <col min="8130" max="8130" width="15" style="11" customWidth="1"/>
    <col min="8131" max="8132" width="9.140625" style="11" customWidth="1"/>
    <col min="8133" max="8133" width="11.5703125" style="11" customWidth="1"/>
    <col min="8134" max="8134" width="18.140625" style="11" customWidth="1"/>
    <col min="8135" max="8135" width="13.140625" style="11" customWidth="1"/>
    <col min="8136" max="8136" width="12.28515625" style="11" customWidth="1"/>
    <col min="8137" max="8374" width="9.140625" style="11"/>
    <col min="8375" max="8375" width="1.42578125" style="11" customWidth="1"/>
    <col min="8376" max="8376" width="59.5703125" style="11" customWidth="1"/>
    <col min="8377" max="8377" width="9.140625" style="11" customWidth="1"/>
    <col min="8378" max="8379" width="3.85546875" style="11" customWidth="1"/>
    <col min="8380" max="8380" width="10.5703125" style="11" customWidth="1"/>
    <col min="8381" max="8381" width="3.85546875" style="11" customWidth="1"/>
    <col min="8382" max="8384" width="14.42578125" style="11" customWidth="1"/>
    <col min="8385" max="8385" width="4.140625" style="11" customWidth="1"/>
    <col min="8386" max="8386" width="15" style="11" customWidth="1"/>
    <col min="8387" max="8388" width="9.140625" style="11" customWidth="1"/>
    <col min="8389" max="8389" width="11.5703125" style="11" customWidth="1"/>
    <col min="8390" max="8390" width="18.140625" style="11" customWidth="1"/>
    <col min="8391" max="8391" width="13.140625" style="11" customWidth="1"/>
    <col min="8392" max="8392" width="12.28515625" style="11" customWidth="1"/>
    <col min="8393" max="8630" width="9.140625" style="11"/>
    <col min="8631" max="8631" width="1.42578125" style="11" customWidth="1"/>
    <col min="8632" max="8632" width="59.5703125" style="11" customWidth="1"/>
    <col min="8633" max="8633" width="9.140625" style="11" customWidth="1"/>
    <col min="8634" max="8635" width="3.85546875" style="11" customWidth="1"/>
    <col min="8636" max="8636" width="10.5703125" style="11" customWidth="1"/>
    <col min="8637" max="8637" width="3.85546875" style="11" customWidth="1"/>
    <col min="8638" max="8640" width="14.42578125" style="11" customWidth="1"/>
    <col min="8641" max="8641" width="4.140625" style="11" customWidth="1"/>
    <col min="8642" max="8642" width="15" style="11" customWidth="1"/>
    <col min="8643" max="8644" width="9.140625" style="11" customWidth="1"/>
    <col min="8645" max="8645" width="11.5703125" style="11" customWidth="1"/>
    <col min="8646" max="8646" width="18.140625" style="11" customWidth="1"/>
    <col min="8647" max="8647" width="13.140625" style="11" customWidth="1"/>
    <col min="8648" max="8648" width="12.28515625" style="11" customWidth="1"/>
    <col min="8649" max="8886" width="9.140625" style="11"/>
    <col min="8887" max="8887" width="1.42578125" style="11" customWidth="1"/>
    <col min="8888" max="8888" width="59.5703125" style="11" customWidth="1"/>
    <col min="8889" max="8889" width="9.140625" style="11" customWidth="1"/>
    <col min="8890" max="8891" width="3.85546875" style="11" customWidth="1"/>
    <col min="8892" max="8892" width="10.5703125" style="11" customWidth="1"/>
    <col min="8893" max="8893" width="3.85546875" style="11" customWidth="1"/>
    <col min="8894" max="8896" width="14.42578125" style="11" customWidth="1"/>
    <col min="8897" max="8897" width="4.140625" style="11" customWidth="1"/>
    <col min="8898" max="8898" width="15" style="11" customWidth="1"/>
    <col min="8899" max="8900" width="9.140625" style="11" customWidth="1"/>
    <col min="8901" max="8901" width="11.5703125" style="11" customWidth="1"/>
    <col min="8902" max="8902" width="18.140625" style="11" customWidth="1"/>
    <col min="8903" max="8903" width="13.140625" style="11" customWidth="1"/>
    <col min="8904" max="8904" width="12.28515625" style="11" customWidth="1"/>
    <col min="8905" max="9142" width="9.140625" style="11"/>
    <col min="9143" max="9143" width="1.42578125" style="11" customWidth="1"/>
    <col min="9144" max="9144" width="59.5703125" style="11" customWidth="1"/>
    <col min="9145" max="9145" width="9.140625" style="11" customWidth="1"/>
    <col min="9146" max="9147" width="3.85546875" style="11" customWidth="1"/>
    <col min="9148" max="9148" width="10.5703125" style="11" customWidth="1"/>
    <col min="9149" max="9149" width="3.85546875" style="11" customWidth="1"/>
    <col min="9150" max="9152" width="14.42578125" style="11" customWidth="1"/>
    <col min="9153" max="9153" width="4.140625" style="11" customWidth="1"/>
    <col min="9154" max="9154" width="15" style="11" customWidth="1"/>
    <col min="9155" max="9156" width="9.140625" style="11" customWidth="1"/>
    <col min="9157" max="9157" width="11.5703125" style="11" customWidth="1"/>
    <col min="9158" max="9158" width="18.140625" style="11" customWidth="1"/>
    <col min="9159" max="9159" width="13.140625" style="11" customWidth="1"/>
    <col min="9160" max="9160" width="12.28515625" style="11" customWidth="1"/>
    <col min="9161" max="9398" width="9.140625" style="11"/>
    <col min="9399" max="9399" width="1.42578125" style="11" customWidth="1"/>
    <col min="9400" max="9400" width="59.5703125" style="11" customWidth="1"/>
    <col min="9401" max="9401" width="9.140625" style="11" customWidth="1"/>
    <col min="9402" max="9403" width="3.85546875" style="11" customWidth="1"/>
    <col min="9404" max="9404" width="10.5703125" style="11" customWidth="1"/>
    <col min="9405" max="9405" width="3.85546875" style="11" customWidth="1"/>
    <col min="9406" max="9408" width="14.42578125" style="11" customWidth="1"/>
    <col min="9409" max="9409" width="4.140625" style="11" customWidth="1"/>
    <col min="9410" max="9410" width="15" style="11" customWidth="1"/>
    <col min="9411" max="9412" width="9.140625" style="11" customWidth="1"/>
    <col min="9413" max="9413" width="11.5703125" style="11" customWidth="1"/>
    <col min="9414" max="9414" width="18.140625" style="11" customWidth="1"/>
    <col min="9415" max="9415" width="13.140625" style="11" customWidth="1"/>
    <col min="9416" max="9416" width="12.28515625" style="11" customWidth="1"/>
    <col min="9417" max="9654" width="9.140625" style="11"/>
    <col min="9655" max="9655" width="1.42578125" style="11" customWidth="1"/>
    <col min="9656" max="9656" width="59.5703125" style="11" customWidth="1"/>
    <col min="9657" max="9657" width="9.140625" style="11" customWidth="1"/>
    <col min="9658" max="9659" width="3.85546875" style="11" customWidth="1"/>
    <col min="9660" max="9660" width="10.5703125" style="11" customWidth="1"/>
    <col min="9661" max="9661" width="3.85546875" style="11" customWidth="1"/>
    <col min="9662" max="9664" width="14.42578125" style="11" customWidth="1"/>
    <col min="9665" max="9665" width="4.140625" style="11" customWidth="1"/>
    <col min="9666" max="9666" width="15" style="11" customWidth="1"/>
    <col min="9667" max="9668" width="9.140625" style="11" customWidth="1"/>
    <col min="9669" max="9669" width="11.5703125" style="11" customWidth="1"/>
    <col min="9670" max="9670" width="18.140625" style="11" customWidth="1"/>
    <col min="9671" max="9671" width="13.140625" style="11" customWidth="1"/>
    <col min="9672" max="9672" width="12.28515625" style="11" customWidth="1"/>
    <col min="9673" max="9910" width="9.140625" style="11"/>
    <col min="9911" max="9911" width="1.42578125" style="11" customWidth="1"/>
    <col min="9912" max="9912" width="59.5703125" style="11" customWidth="1"/>
    <col min="9913" max="9913" width="9.140625" style="11" customWidth="1"/>
    <col min="9914" max="9915" width="3.85546875" style="11" customWidth="1"/>
    <col min="9916" max="9916" width="10.5703125" style="11" customWidth="1"/>
    <col min="9917" max="9917" width="3.85546875" style="11" customWidth="1"/>
    <col min="9918" max="9920" width="14.42578125" style="11" customWidth="1"/>
    <col min="9921" max="9921" width="4.140625" style="11" customWidth="1"/>
    <col min="9922" max="9922" width="15" style="11" customWidth="1"/>
    <col min="9923" max="9924" width="9.140625" style="11" customWidth="1"/>
    <col min="9925" max="9925" width="11.5703125" style="11" customWidth="1"/>
    <col min="9926" max="9926" width="18.140625" style="11" customWidth="1"/>
    <col min="9927" max="9927" width="13.140625" style="11" customWidth="1"/>
    <col min="9928" max="9928" width="12.28515625" style="11" customWidth="1"/>
    <col min="9929" max="10166" width="9.140625" style="11"/>
    <col min="10167" max="10167" width="1.42578125" style="11" customWidth="1"/>
    <col min="10168" max="10168" width="59.5703125" style="11" customWidth="1"/>
    <col min="10169" max="10169" width="9.140625" style="11" customWidth="1"/>
    <col min="10170" max="10171" width="3.85546875" style="11" customWidth="1"/>
    <col min="10172" max="10172" width="10.5703125" style="11" customWidth="1"/>
    <col min="10173" max="10173" width="3.85546875" style="11" customWidth="1"/>
    <col min="10174" max="10176" width="14.42578125" style="11" customWidth="1"/>
    <col min="10177" max="10177" width="4.140625" style="11" customWidth="1"/>
    <col min="10178" max="10178" width="15" style="11" customWidth="1"/>
    <col min="10179" max="10180" width="9.140625" style="11" customWidth="1"/>
    <col min="10181" max="10181" width="11.5703125" style="11" customWidth="1"/>
    <col min="10182" max="10182" width="18.140625" style="11" customWidth="1"/>
    <col min="10183" max="10183" width="13.140625" style="11" customWidth="1"/>
    <col min="10184" max="10184" width="12.28515625" style="11" customWidth="1"/>
    <col min="10185" max="10422" width="9.140625" style="11"/>
    <col min="10423" max="10423" width="1.42578125" style="11" customWidth="1"/>
    <col min="10424" max="10424" width="59.5703125" style="11" customWidth="1"/>
    <col min="10425" max="10425" width="9.140625" style="11" customWidth="1"/>
    <col min="10426" max="10427" width="3.85546875" style="11" customWidth="1"/>
    <col min="10428" max="10428" width="10.5703125" style="11" customWidth="1"/>
    <col min="10429" max="10429" width="3.85546875" style="11" customWidth="1"/>
    <col min="10430" max="10432" width="14.42578125" style="11" customWidth="1"/>
    <col min="10433" max="10433" width="4.140625" style="11" customWidth="1"/>
    <col min="10434" max="10434" width="15" style="11" customWidth="1"/>
    <col min="10435" max="10436" width="9.140625" style="11" customWidth="1"/>
    <col min="10437" max="10437" width="11.5703125" style="11" customWidth="1"/>
    <col min="10438" max="10438" width="18.140625" style="11" customWidth="1"/>
    <col min="10439" max="10439" width="13.140625" style="11" customWidth="1"/>
    <col min="10440" max="10440" width="12.28515625" style="11" customWidth="1"/>
    <col min="10441" max="10678" width="9.140625" style="11"/>
    <col min="10679" max="10679" width="1.42578125" style="11" customWidth="1"/>
    <col min="10680" max="10680" width="59.5703125" style="11" customWidth="1"/>
    <col min="10681" max="10681" width="9.140625" style="11" customWidth="1"/>
    <col min="10682" max="10683" width="3.85546875" style="11" customWidth="1"/>
    <col min="10684" max="10684" width="10.5703125" style="11" customWidth="1"/>
    <col min="10685" max="10685" width="3.85546875" style="11" customWidth="1"/>
    <col min="10686" max="10688" width="14.42578125" style="11" customWidth="1"/>
    <col min="10689" max="10689" width="4.140625" style="11" customWidth="1"/>
    <col min="10690" max="10690" width="15" style="11" customWidth="1"/>
    <col min="10691" max="10692" width="9.140625" style="11" customWidth="1"/>
    <col min="10693" max="10693" width="11.5703125" style="11" customWidth="1"/>
    <col min="10694" max="10694" width="18.140625" style="11" customWidth="1"/>
    <col min="10695" max="10695" width="13.140625" style="11" customWidth="1"/>
    <col min="10696" max="10696" width="12.28515625" style="11" customWidth="1"/>
    <col min="10697" max="10934" width="9.140625" style="11"/>
    <col min="10935" max="10935" width="1.42578125" style="11" customWidth="1"/>
    <col min="10936" max="10936" width="59.5703125" style="11" customWidth="1"/>
    <col min="10937" max="10937" width="9.140625" style="11" customWidth="1"/>
    <col min="10938" max="10939" width="3.85546875" style="11" customWidth="1"/>
    <col min="10940" max="10940" width="10.5703125" style="11" customWidth="1"/>
    <col min="10941" max="10941" width="3.85546875" style="11" customWidth="1"/>
    <col min="10942" max="10944" width="14.42578125" style="11" customWidth="1"/>
    <col min="10945" max="10945" width="4.140625" style="11" customWidth="1"/>
    <col min="10946" max="10946" width="15" style="11" customWidth="1"/>
    <col min="10947" max="10948" width="9.140625" style="11" customWidth="1"/>
    <col min="10949" max="10949" width="11.5703125" style="11" customWidth="1"/>
    <col min="10950" max="10950" width="18.140625" style="11" customWidth="1"/>
    <col min="10951" max="10951" width="13.140625" style="11" customWidth="1"/>
    <col min="10952" max="10952" width="12.28515625" style="11" customWidth="1"/>
    <col min="10953" max="11190" width="9.140625" style="11"/>
    <col min="11191" max="11191" width="1.42578125" style="11" customWidth="1"/>
    <col min="11192" max="11192" width="59.5703125" style="11" customWidth="1"/>
    <col min="11193" max="11193" width="9.140625" style="11" customWidth="1"/>
    <col min="11194" max="11195" width="3.85546875" style="11" customWidth="1"/>
    <col min="11196" max="11196" width="10.5703125" style="11" customWidth="1"/>
    <col min="11197" max="11197" width="3.85546875" style="11" customWidth="1"/>
    <col min="11198" max="11200" width="14.42578125" style="11" customWidth="1"/>
    <col min="11201" max="11201" width="4.140625" style="11" customWidth="1"/>
    <col min="11202" max="11202" width="15" style="11" customWidth="1"/>
    <col min="11203" max="11204" width="9.140625" style="11" customWidth="1"/>
    <col min="11205" max="11205" width="11.5703125" style="11" customWidth="1"/>
    <col min="11206" max="11206" width="18.140625" style="11" customWidth="1"/>
    <col min="11207" max="11207" width="13.140625" style="11" customWidth="1"/>
    <col min="11208" max="11208" width="12.28515625" style="11" customWidth="1"/>
    <col min="11209" max="11446" width="9.140625" style="11"/>
    <col min="11447" max="11447" width="1.42578125" style="11" customWidth="1"/>
    <col min="11448" max="11448" width="59.5703125" style="11" customWidth="1"/>
    <col min="11449" max="11449" width="9.140625" style="11" customWidth="1"/>
    <col min="11450" max="11451" width="3.85546875" style="11" customWidth="1"/>
    <col min="11452" max="11452" width="10.5703125" style="11" customWidth="1"/>
    <col min="11453" max="11453" width="3.85546875" style="11" customWidth="1"/>
    <col min="11454" max="11456" width="14.42578125" style="11" customWidth="1"/>
    <col min="11457" max="11457" width="4.140625" style="11" customWidth="1"/>
    <col min="11458" max="11458" width="15" style="11" customWidth="1"/>
    <col min="11459" max="11460" width="9.140625" style="11" customWidth="1"/>
    <col min="11461" max="11461" width="11.5703125" style="11" customWidth="1"/>
    <col min="11462" max="11462" width="18.140625" style="11" customWidth="1"/>
    <col min="11463" max="11463" width="13.140625" style="11" customWidth="1"/>
    <col min="11464" max="11464" width="12.28515625" style="11" customWidth="1"/>
    <col min="11465" max="11702" width="9.140625" style="11"/>
    <col min="11703" max="11703" width="1.42578125" style="11" customWidth="1"/>
    <col min="11704" max="11704" width="59.5703125" style="11" customWidth="1"/>
    <col min="11705" max="11705" width="9.140625" style="11" customWidth="1"/>
    <col min="11706" max="11707" width="3.85546875" style="11" customWidth="1"/>
    <col min="11708" max="11708" width="10.5703125" style="11" customWidth="1"/>
    <col min="11709" max="11709" width="3.85546875" style="11" customWidth="1"/>
    <col min="11710" max="11712" width="14.42578125" style="11" customWidth="1"/>
    <col min="11713" max="11713" width="4.140625" style="11" customWidth="1"/>
    <col min="11714" max="11714" width="15" style="11" customWidth="1"/>
    <col min="11715" max="11716" width="9.140625" style="11" customWidth="1"/>
    <col min="11717" max="11717" width="11.5703125" style="11" customWidth="1"/>
    <col min="11718" max="11718" width="18.140625" style="11" customWidth="1"/>
    <col min="11719" max="11719" width="13.140625" style="11" customWidth="1"/>
    <col min="11720" max="11720" width="12.28515625" style="11" customWidth="1"/>
    <col min="11721" max="11958" width="9.140625" style="11"/>
    <col min="11959" max="11959" width="1.42578125" style="11" customWidth="1"/>
    <col min="11960" max="11960" width="59.5703125" style="11" customWidth="1"/>
    <col min="11961" max="11961" width="9.140625" style="11" customWidth="1"/>
    <col min="11962" max="11963" width="3.85546875" style="11" customWidth="1"/>
    <col min="11964" max="11964" width="10.5703125" style="11" customWidth="1"/>
    <col min="11965" max="11965" width="3.85546875" style="11" customWidth="1"/>
    <col min="11966" max="11968" width="14.42578125" style="11" customWidth="1"/>
    <col min="11969" max="11969" width="4.140625" style="11" customWidth="1"/>
    <col min="11970" max="11970" width="15" style="11" customWidth="1"/>
    <col min="11971" max="11972" width="9.140625" style="11" customWidth="1"/>
    <col min="11973" max="11973" width="11.5703125" style="11" customWidth="1"/>
    <col min="11974" max="11974" width="18.140625" style="11" customWidth="1"/>
    <col min="11975" max="11975" width="13.140625" style="11" customWidth="1"/>
    <col min="11976" max="11976" width="12.28515625" style="11" customWidth="1"/>
    <col min="11977" max="12214" width="9.140625" style="11"/>
    <col min="12215" max="12215" width="1.42578125" style="11" customWidth="1"/>
    <col min="12216" max="12216" width="59.5703125" style="11" customWidth="1"/>
    <col min="12217" max="12217" width="9.140625" style="11" customWidth="1"/>
    <col min="12218" max="12219" width="3.85546875" style="11" customWidth="1"/>
    <col min="12220" max="12220" width="10.5703125" style="11" customWidth="1"/>
    <col min="12221" max="12221" width="3.85546875" style="11" customWidth="1"/>
    <col min="12222" max="12224" width="14.42578125" style="11" customWidth="1"/>
    <col min="12225" max="12225" width="4.140625" style="11" customWidth="1"/>
    <col min="12226" max="12226" width="15" style="11" customWidth="1"/>
    <col min="12227" max="12228" width="9.140625" style="11" customWidth="1"/>
    <col min="12229" max="12229" width="11.5703125" style="11" customWidth="1"/>
    <col min="12230" max="12230" width="18.140625" style="11" customWidth="1"/>
    <col min="12231" max="12231" width="13.140625" style="11" customWidth="1"/>
    <col min="12232" max="12232" width="12.28515625" style="11" customWidth="1"/>
    <col min="12233" max="12470" width="9.140625" style="11"/>
    <col min="12471" max="12471" width="1.42578125" style="11" customWidth="1"/>
    <col min="12472" max="12472" width="59.5703125" style="11" customWidth="1"/>
    <col min="12473" max="12473" width="9.140625" style="11" customWidth="1"/>
    <col min="12474" max="12475" width="3.85546875" style="11" customWidth="1"/>
    <col min="12476" max="12476" width="10.5703125" style="11" customWidth="1"/>
    <col min="12477" max="12477" width="3.85546875" style="11" customWidth="1"/>
    <col min="12478" max="12480" width="14.42578125" style="11" customWidth="1"/>
    <col min="12481" max="12481" width="4.140625" style="11" customWidth="1"/>
    <col min="12482" max="12482" width="15" style="11" customWidth="1"/>
    <col min="12483" max="12484" width="9.140625" style="11" customWidth="1"/>
    <col min="12485" max="12485" width="11.5703125" style="11" customWidth="1"/>
    <col min="12486" max="12486" width="18.140625" style="11" customWidth="1"/>
    <col min="12487" max="12487" width="13.140625" style="11" customWidth="1"/>
    <col min="12488" max="12488" width="12.28515625" style="11" customWidth="1"/>
    <col min="12489" max="12726" width="9.140625" style="11"/>
    <col min="12727" max="12727" width="1.42578125" style="11" customWidth="1"/>
    <col min="12728" max="12728" width="59.5703125" style="11" customWidth="1"/>
    <col min="12729" max="12729" width="9.140625" style="11" customWidth="1"/>
    <col min="12730" max="12731" width="3.85546875" style="11" customWidth="1"/>
    <col min="12732" max="12732" width="10.5703125" style="11" customWidth="1"/>
    <col min="12733" max="12733" width="3.85546875" style="11" customWidth="1"/>
    <col min="12734" max="12736" width="14.42578125" style="11" customWidth="1"/>
    <col min="12737" max="12737" width="4.140625" style="11" customWidth="1"/>
    <col min="12738" max="12738" width="15" style="11" customWidth="1"/>
    <col min="12739" max="12740" width="9.140625" style="11" customWidth="1"/>
    <col min="12741" max="12741" width="11.5703125" style="11" customWidth="1"/>
    <col min="12742" max="12742" width="18.140625" style="11" customWidth="1"/>
    <col min="12743" max="12743" width="13.140625" style="11" customWidth="1"/>
    <col min="12744" max="12744" width="12.28515625" style="11" customWidth="1"/>
    <col min="12745" max="12982" width="9.140625" style="11"/>
    <col min="12983" max="12983" width="1.42578125" style="11" customWidth="1"/>
    <col min="12984" max="12984" width="59.5703125" style="11" customWidth="1"/>
    <col min="12985" max="12985" width="9.140625" style="11" customWidth="1"/>
    <col min="12986" max="12987" width="3.85546875" style="11" customWidth="1"/>
    <col min="12988" max="12988" width="10.5703125" style="11" customWidth="1"/>
    <col min="12989" max="12989" width="3.85546875" style="11" customWidth="1"/>
    <col min="12990" max="12992" width="14.42578125" style="11" customWidth="1"/>
    <col min="12993" max="12993" width="4.140625" style="11" customWidth="1"/>
    <col min="12994" max="12994" width="15" style="11" customWidth="1"/>
    <col min="12995" max="12996" width="9.140625" style="11" customWidth="1"/>
    <col min="12997" max="12997" width="11.5703125" style="11" customWidth="1"/>
    <col min="12998" max="12998" width="18.140625" style="11" customWidth="1"/>
    <col min="12999" max="12999" width="13.140625" style="11" customWidth="1"/>
    <col min="13000" max="13000" width="12.28515625" style="11" customWidth="1"/>
    <col min="13001" max="13238" width="9.140625" style="11"/>
    <col min="13239" max="13239" width="1.42578125" style="11" customWidth="1"/>
    <col min="13240" max="13240" width="59.5703125" style="11" customWidth="1"/>
    <col min="13241" max="13241" width="9.140625" style="11" customWidth="1"/>
    <col min="13242" max="13243" width="3.85546875" style="11" customWidth="1"/>
    <col min="13244" max="13244" width="10.5703125" style="11" customWidth="1"/>
    <col min="13245" max="13245" width="3.85546875" style="11" customWidth="1"/>
    <col min="13246" max="13248" width="14.42578125" style="11" customWidth="1"/>
    <col min="13249" max="13249" width="4.140625" style="11" customWidth="1"/>
    <col min="13250" max="13250" width="15" style="11" customWidth="1"/>
    <col min="13251" max="13252" width="9.140625" style="11" customWidth="1"/>
    <col min="13253" max="13253" width="11.5703125" style="11" customWidth="1"/>
    <col min="13254" max="13254" width="18.140625" style="11" customWidth="1"/>
    <col min="13255" max="13255" width="13.140625" style="11" customWidth="1"/>
    <col min="13256" max="13256" width="12.28515625" style="11" customWidth="1"/>
    <col min="13257" max="13494" width="9.140625" style="11"/>
    <col min="13495" max="13495" width="1.42578125" style="11" customWidth="1"/>
    <col min="13496" max="13496" width="59.5703125" style="11" customWidth="1"/>
    <col min="13497" max="13497" width="9.140625" style="11" customWidth="1"/>
    <col min="13498" max="13499" width="3.85546875" style="11" customWidth="1"/>
    <col min="13500" max="13500" width="10.5703125" style="11" customWidth="1"/>
    <col min="13501" max="13501" width="3.85546875" style="11" customWidth="1"/>
    <col min="13502" max="13504" width="14.42578125" style="11" customWidth="1"/>
    <col min="13505" max="13505" width="4.140625" style="11" customWidth="1"/>
    <col min="13506" max="13506" width="15" style="11" customWidth="1"/>
    <col min="13507" max="13508" width="9.140625" style="11" customWidth="1"/>
    <col min="13509" max="13509" width="11.5703125" style="11" customWidth="1"/>
    <col min="13510" max="13510" width="18.140625" style="11" customWidth="1"/>
    <col min="13511" max="13511" width="13.140625" style="11" customWidth="1"/>
    <col min="13512" max="13512" width="12.28515625" style="11" customWidth="1"/>
    <col min="13513" max="13750" width="9.140625" style="11"/>
    <col min="13751" max="13751" width="1.42578125" style="11" customWidth="1"/>
    <col min="13752" max="13752" width="59.5703125" style="11" customWidth="1"/>
    <col min="13753" max="13753" width="9.140625" style="11" customWidth="1"/>
    <col min="13754" max="13755" width="3.85546875" style="11" customWidth="1"/>
    <col min="13756" max="13756" width="10.5703125" style="11" customWidth="1"/>
    <col min="13757" max="13757" width="3.85546875" style="11" customWidth="1"/>
    <col min="13758" max="13760" width="14.42578125" style="11" customWidth="1"/>
    <col min="13761" max="13761" width="4.140625" style="11" customWidth="1"/>
    <col min="13762" max="13762" width="15" style="11" customWidth="1"/>
    <col min="13763" max="13764" width="9.140625" style="11" customWidth="1"/>
    <col min="13765" max="13765" width="11.5703125" style="11" customWidth="1"/>
    <col min="13766" max="13766" width="18.140625" style="11" customWidth="1"/>
    <col min="13767" max="13767" width="13.140625" style="11" customWidth="1"/>
    <col min="13768" max="13768" width="12.28515625" style="11" customWidth="1"/>
    <col min="13769" max="14006" width="9.140625" style="11"/>
    <col min="14007" max="14007" width="1.42578125" style="11" customWidth="1"/>
    <col min="14008" max="14008" width="59.5703125" style="11" customWidth="1"/>
    <col min="14009" max="14009" width="9.140625" style="11" customWidth="1"/>
    <col min="14010" max="14011" width="3.85546875" style="11" customWidth="1"/>
    <col min="14012" max="14012" width="10.5703125" style="11" customWidth="1"/>
    <col min="14013" max="14013" width="3.85546875" style="11" customWidth="1"/>
    <col min="14014" max="14016" width="14.42578125" style="11" customWidth="1"/>
    <col min="14017" max="14017" width="4.140625" style="11" customWidth="1"/>
    <col min="14018" max="14018" width="15" style="11" customWidth="1"/>
    <col min="14019" max="14020" width="9.140625" style="11" customWidth="1"/>
    <col min="14021" max="14021" width="11.5703125" style="11" customWidth="1"/>
    <col min="14022" max="14022" width="18.140625" style="11" customWidth="1"/>
    <col min="14023" max="14023" width="13.140625" style="11" customWidth="1"/>
    <col min="14024" max="14024" width="12.28515625" style="11" customWidth="1"/>
    <col min="14025" max="14262" width="9.140625" style="11"/>
    <col min="14263" max="14263" width="1.42578125" style="11" customWidth="1"/>
    <col min="14264" max="14264" width="59.5703125" style="11" customWidth="1"/>
    <col min="14265" max="14265" width="9.140625" style="11" customWidth="1"/>
    <col min="14266" max="14267" width="3.85546875" style="11" customWidth="1"/>
    <col min="14268" max="14268" width="10.5703125" style="11" customWidth="1"/>
    <col min="14269" max="14269" width="3.85546875" style="11" customWidth="1"/>
    <col min="14270" max="14272" width="14.42578125" style="11" customWidth="1"/>
    <col min="14273" max="14273" width="4.140625" style="11" customWidth="1"/>
    <col min="14274" max="14274" width="15" style="11" customWidth="1"/>
    <col min="14275" max="14276" width="9.140625" style="11" customWidth="1"/>
    <col min="14277" max="14277" width="11.5703125" style="11" customWidth="1"/>
    <col min="14278" max="14278" width="18.140625" style="11" customWidth="1"/>
    <col min="14279" max="14279" width="13.140625" style="11" customWidth="1"/>
    <col min="14280" max="14280" width="12.28515625" style="11" customWidth="1"/>
    <col min="14281" max="14518" width="9.140625" style="11"/>
    <col min="14519" max="14519" width="1.42578125" style="11" customWidth="1"/>
    <col min="14520" max="14520" width="59.5703125" style="11" customWidth="1"/>
    <col min="14521" max="14521" width="9.140625" style="11" customWidth="1"/>
    <col min="14522" max="14523" width="3.85546875" style="11" customWidth="1"/>
    <col min="14524" max="14524" width="10.5703125" style="11" customWidth="1"/>
    <col min="14525" max="14525" width="3.85546875" style="11" customWidth="1"/>
    <col min="14526" max="14528" width="14.42578125" style="11" customWidth="1"/>
    <col min="14529" max="14529" width="4.140625" style="11" customWidth="1"/>
    <col min="14530" max="14530" width="15" style="11" customWidth="1"/>
    <col min="14531" max="14532" width="9.140625" style="11" customWidth="1"/>
    <col min="14533" max="14533" width="11.5703125" style="11" customWidth="1"/>
    <col min="14534" max="14534" width="18.140625" style="11" customWidth="1"/>
    <col min="14535" max="14535" width="13.140625" style="11" customWidth="1"/>
    <col min="14536" max="14536" width="12.28515625" style="11" customWidth="1"/>
    <col min="14537" max="14774" width="9.140625" style="11"/>
    <col min="14775" max="14775" width="1.42578125" style="11" customWidth="1"/>
    <col min="14776" max="14776" width="59.5703125" style="11" customWidth="1"/>
    <col min="14777" max="14777" width="9.140625" style="11" customWidth="1"/>
    <col min="14778" max="14779" width="3.85546875" style="11" customWidth="1"/>
    <col min="14780" max="14780" width="10.5703125" style="11" customWidth="1"/>
    <col min="14781" max="14781" width="3.85546875" style="11" customWidth="1"/>
    <col min="14782" max="14784" width="14.42578125" style="11" customWidth="1"/>
    <col min="14785" max="14785" width="4.140625" style="11" customWidth="1"/>
    <col min="14786" max="14786" width="15" style="11" customWidth="1"/>
    <col min="14787" max="14788" width="9.140625" style="11" customWidth="1"/>
    <col min="14789" max="14789" width="11.5703125" style="11" customWidth="1"/>
    <col min="14790" max="14790" width="18.140625" style="11" customWidth="1"/>
    <col min="14791" max="14791" width="13.140625" style="11" customWidth="1"/>
    <col min="14792" max="14792" width="12.28515625" style="11" customWidth="1"/>
    <col min="14793" max="15030" width="9.140625" style="11"/>
    <col min="15031" max="15031" width="1.42578125" style="11" customWidth="1"/>
    <col min="15032" max="15032" width="59.5703125" style="11" customWidth="1"/>
    <col min="15033" max="15033" width="9.140625" style="11" customWidth="1"/>
    <col min="15034" max="15035" width="3.85546875" style="11" customWidth="1"/>
    <col min="15036" max="15036" width="10.5703125" style="11" customWidth="1"/>
    <col min="15037" max="15037" width="3.85546875" style="11" customWidth="1"/>
    <col min="15038" max="15040" width="14.42578125" style="11" customWidth="1"/>
    <col min="15041" max="15041" width="4.140625" style="11" customWidth="1"/>
    <col min="15042" max="15042" width="15" style="11" customWidth="1"/>
    <col min="15043" max="15044" width="9.140625" style="11" customWidth="1"/>
    <col min="15045" max="15045" width="11.5703125" style="11" customWidth="1"/>
    <col min="15046" max="15046" width="18.140625" style="11" customWidth="1"/>
    <col min="15047" max="15047" width="13.140625" style="11" customWidth="1"/>
    <col min="15048" max="15048" width="12.28515625" style="11" customWidth="1"/>
    <col min="15049" max="15286" width="9.140625" style="11"/>
    <col min="15287" max="15287" width="1.42578125" style="11" customWidth="1"/>
    <col min="15288" max="15288" width="59.5703125" style="11" customWidth="1"/>
    <col min="15289" max="15289" width="9.140625" style="11" customWidth="1"/>
    <col min="15290" max="15291" width="3.85546875" style="11" customWidth="1"/>
    <col min="15292" max="15292" width="10.5703125" style="11" customWidth="1"/>
    <col min="15293" max="15293" width="3.85546875" style="11" customWidth="1"/>
    <col min="15294" max="15296" width="14.42578125" style="11" customWidth="1"/>
    <col min="15297" max="15297" width="4.140625" style="11" customWidth="1"/>
    <col min="15298" max="15298" width="15" style="11" customWidth="1"/>
    <col min="15299" max="15300" width="9.140625" style="11" customWidth="1"/>
    <col min="15301" max="15301" width="11.5703125" style="11" customWidth="1"/>
    <col min="15302" max="15302" width="18.140625" style="11" customWidth="1"/>
    <col min="15303" max="15303" width="13.140625" style="11" customWidth="1"/>
    <col min="15304" max="15304" width="12.28515625" style="11" customWidth="1"/>
    <col min="15305" max="15542" width="9.140625" style="11"/>
    <col min="15543" max="15543" width="1.42578125" style="11" customWidth="1"/>
    <col min="15544" max="15544" width="59.5703125" style="11" customWidth="1"/>
    <col min="15545" max="15545" width="9.140625" style="11" customWidth="1"/>
    <col min="15546" max="15547" width="3.85546875" style="11" customWidth="1"/>
    <col min="15548" max="15548" width="10.5703125" style="11" customWidth="1"/>
    <col min="15549" max="15549" width="3.85546875" style="11" customWidth="1"/>
    <col min="15550" max="15552" width="14.42578125" style="11" customWidth="1"/>
    <col min="15553" max="15553" width="4.140625" style="11" customWidth="1"/>
    <col min="15554" max="15554" width="15" style="11" customWidth="1"/>
    <col min="15555" max="15556" width="9.140625" style="11" customWidth="1"/>
    <col min="15557" max="15557" width="11.5703125" style="11" customWidth="1"/>
    <col min="15558" max="15558" width="18.140625" style="11" customWidth="1"/>
    <col min="15559" max="15559" width="13.140625" style="11" customWidth="1"/>
    <col min="15560" max="15560" width="12.28515625" style="11" customWidth="1"/>
    <col min="15561" max="15798" width="9.140625" style="11"/>
    <col min="15799" max="15799" width="1.42578125" style="11" customWidth="1"/>
    <col min="15800" max="15800" width="59.5703125" style="11" customWidth="1"/>
    <col min="15801" max="15801" width="9.140625" style="11" customWidth="1"/>
    <col min="15802" max="15803" width="3.85546875" style="11" customWidth="1"/>
    <col min="15804" max="15804" width="10.5703125" style="11" customWidth="1"/>
    <col min="15805" max="15805" width="3.85546875" style="11" customWidth="1"/>
    <col min="15806" max="15808" width="14.42578125" style="11" customWidth="1"/>
    <col min="15809" max="15809" width="4.140625" style="11" customWidth="1"/>
    <col min="15810" max="15810" width="15" style="11" customWidth="1"/>
    <col min="15811" max="15812" width="9.140625" style="11" customWidth="1"/>
    <col min="15813" max="15813" width="11.5703125" style="11" customWidth="1"/>
    <col min="15814" max="15814" width="18.140625" style="11" customWidth="1"/>
    <col min="15815" max="15815" width="13.140625" style="11" customWidth="1"/>
    <col min="15816" max="15816" width="12.28515625" style="11" customWidth="1"/>
    <col min="15817" max="16054" width="9.140625" style="11"/>
    <col min="16055" max="16055" width="1.42578125" style="11" customWidth="1"/>
    <col min="16056" max="16056" width="59.5703125" style="11" customWidth="1"/>
    <col min="16057" max="16057" width="9.140625" style="11" customWidth="1"/>
    <col min="16058" max="16059" width="3.85546875" style="11" customWidth="1"/>
    <col min="16060" max="16060" width="10.5703125" style="11" customWidth="1"/>
    <col min="16061" max="16061" width="3.85546875" style="11" customWidth="1"/>
    <col min="16062" max="16064" width="14.42578125" style="11" customWidth="1"/>
    <col min="16065" max="16065" width="4.140625" style="11" customWidth="1"/>
    <col min="16066" max="16066" width="15" style="11" customWidth="1"/>
    <col min="16067" max="16068" width="9.140625" style="11" customWidth="1"/>
    <col min="16069" max="16069" width="11.5703125" style="11" customWidth="1"/>
    <col min="16070" max="16070" width="18.140625" style="11" customWidth="1"/>
    <col min="16071" max="16071" width="13.140625" style="11" customWidth="1"/>
    <col min="16072" max="16072" width="12.28515625" style="11" customWidth="1"/>
    <col min="16073" max="16380" width="9.140625" style="11"/>
    <col min="16381" max="16384" width="9.140625" style="11" customWidth="1"/>
  </cols>
  <sheetData>
    <row r="1" spans="1:31" ht="15" customHeight="1" x14ac:dyDescent="0.25">
      <c r="J1" s="14"/>
      <c r="K1" s="14"/>
      <c r="L1" s="14"/>
      <c r="M1" s="14"/>
      <c r="N1" s="14"/>
      <c r="O1" s="14"/>
      <c r="P1" s="14"/>
      <c r="Q1" s="14"/>
      <c r="R1" s="201" t="s">
        <v>732</v>
      </c>
      <c r="S1" s="201"/>
      <c r="T1" s="201"/>
      <c r="U1" s="201"/>
      <c r="V1" s="11"/>
      <c r="W1" s="11"/>
      <c r="X1" s="11"/>
      <c r="Y1" s="14"/>
      <c r="Z1" s="14"/>
      <c r="AA1" s="14"/>
      <c r="AB1" s="14"/>
      <c r="AC1" s="14"/>
      <c r="AD1" s="14"/>
      <c r="AE1" s="14"/>
    </row>
    <row r="2" spans="1:31" ht="32.450000000000003" customHeight="1" x14ac:dyDescent="0.25">
      <c r="I2" s="14"/>
      <c r="J2" s="14"/>
      <c r="K2" s="14"/>
      <c r="L2" s="14"/>
      <c r="M2" s="14"/>
      <c r="N2" s="14"/>
      <c r="O2" s="14"/>
      <c r="P2" s="14"/>
      <c r="Q2" s="14"/>
      <c r="R2" s="201" t="s">
        <v>733</v>
      </c>
      <c r="S2" s="201"/>
      <c r="T2" s="201"/>
      <c r="U2" s="201"/>
      <c r="V2" s="201"/>
      <c r="W2" s="201"/>
      <c r="X2" s="201"/>
      <c r="Y2" s="14"/>
      <c r="Z2" s="14"/>
      <c r="AA2" s="14"/>
      <c r="AB2" s="14"/>
      <c r="AC2" s="14"/>
      <c r="AD2" s="14"/>
      <c r="AE2" s="14"/>
    </row>
    <row r="3" spans="1:31" ht="49.5" customHeight="1" x14ac:dyDescent="0.25">
      <c r="A3" s="203" t="s">
        <v>729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65"/>
      <c r="Z3" s="65"/>
      <c r="AA3" s="65"/>
      <c r="AB3" s="65"/>
      <c r="AC3" s="65"/>
      <c r="AD3" s="65"/>
      <c r="AE3" s="65"/>
    </row>
    <row r="4" spans="1:31" ht="16.5" customHeight="1" x14ac:dyDescent="0.2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 t="s">
        <v>293</v>
      </c>
      <c r="X4" s="81"/>
      <c r="Y4" s="57"/>
      <c r="Z4" s="57"/>
      <c r="AA4" s="57"/>
      <c r="AB4" s="57"/>
      <c r="AC4" s="57"/>
      <c r="AD4" s="57"/>
      <c r="AE4" s="57"/>
    </row>
    <row r="5" spans="1:31" s="2" customFormat="1" ht="42.75" customHeight="1" x14ac:dyDescent="0.25">
      <c r="A5" s="114" t="s">
        <v>0</v>
      </c>
      <c r="B5" s="155" t="s">
        <v>193</v>
      </c>
      <c r="C5" s="155" t="s">
        <v>194</v>
      </c>
      <c r="D5" s="4" t="s">
        <v>195</v>
      </c>
      <c r="E5" s="155" t="s">
        <v>196</v>
      </c>
      <c r="F5" s="4" t="s">
        <v>2</v>
      </c>
      <c r="G5" s="4" t="s">
        <v>3</v>
      </c>
      <c r="H5" s="4" t="s">
        <v>197</v>
      </c>
      <c r="I5" s="4" t="s">
        <v>5</v>
      </c>
      <c r="J5" s="155">
        <v>2021</v>
      </c>
      <c r="K5" s="155" t="s">
        <v>603</v>
      </c>
      <c r="L5" s="155" t="s">
        <v>604</v>
      </c>
      <c r="M5" s="155" t="s">
        <v>605</v>
      </c>
      <c r="N5" s="155" t="s">
        <v>674</v>
      </c>
      <c r="O5" s="155" t="s">
        <v>603</v>
      </c>
      <c r="P5" s="155" t="s">
        <v>604</v>
      </c>
      <c r="Q5" s="155" t="s">
        <v>605</v>
      </c>
      <c r="R5" s="155" t="s">
        <v>708</v>
      </c>
      <c r="S5" s="155" t="s">
        <v>603</v>
      </c>
      <c r="T5" s="155" t="s">
        <v>604</v>
      </c>
      <c r="U5" s="155" t="s">
        <v>605</v>
      </c>
      <c r="V5" s="155" t="s">
        <v>709</v>
      </c>
      <c r="W5" s="155" t="s">
        <v>723</v>
      </c>
      <c r="X5" s="155" t="s">
        <v>710</v>
      </c>
      <c r="Y5" s="155"/>
      <c r="Z5" s="155"/>
      <c r="AA5" s="155"/>
      <c r="AB5" s="155"/>
      <c r="AC5" s="155"/>
      <c r="AD5" s="155"/>
      <c r="AE5" s="155"/>
    </row>
    <row r="6" spans="1:31" ht="42.75" x14ac:dyDescent="0.25">
      <c r="A6" s="18" t="s">
        <v>345</v>
      </c>
      <c r="B6" s="94">
        <v>51</v>
      </c>
      <c r="C6" s="94"/>
      <c r="D6" s="19"/>
      <c r="E6" s="94"/>
      <c r="F6" s="19"/>
      <c r="G6" s="19"/>
      <c r="H6" s="19"/>
      <c r="I6" s="19"/>
      <c r="J6" s="20" t="e">
        <f>J7+J60+J72+J80+J89+J94+J120+J125+J133+J138+J143+J154+J159+#REF!+J164+J200+J206+J232+J243+#REF!</f>
        <v>#REF!</v>
      </c>
      <c r="K6" s="20" t="e">
        <f>K7+K60+K72+K80+K89+K94+K120+K125+K133+K138+K143+K154+K159+#REF!+K164+K200+K206+K232+K243+#REF!</f>
        <v>#REF!</v>
      </c>
      <c r="L6" s="20" t="e">
        <f>L7+L60+L72+L80+L89+L94+L120+L125+L133+L138+L143+L154+L159+#REF!+L164+L200+L206+L232+L243+#REF!</f>
        <v>#REF!</v>
      </c>
      <c r="M6" s="20" t="e">
        <f>M7+M60+M72+M80+M89+M94+M120+M125+M133+M138+M143+M154+M159+#REF!+M164+M200+M206+M232+M243+#REF!</f>
        <v>#REF!</v>
      </c>
      <c r="N6" s="20" t="e">
        <f>N7+N60+N72+N80+N89+N94+N120+N125+N133+N138+N143+N154+N159+#REF!+N164+N200+N206+N232+N243+#REF!</f>
        <v>#REF!</v>
      </c>
      <c r="O6" s="20" t="e">
        <f>O7+O60+O72+O80+O89+O94+O120+O125+O133+O138+O143+O154+O159+#REF!+O164+O200+O206+O232+O243+#REF!</f>
        <v>#REF!</v>
      </c>
      <c r="P6" s="20" t="e">
        <f>P7+P60+P72+P80+P89+P94+P120+P125+P133+P138+P143+P154+P159+#REF!+P164+P200+P206+P232+P243+#REF!</f>
        <v>#REF!</v>
      </c>
      <c r="Q6" s="20" t="e">
        <f>Q7+Q60+Q72+Q80+Q89+Q94+Q120+Q125+Q133+Q138+Q143+Q154+Q159+#REF!+Q164+Q200+Q206+Q232+Q243+#REF!</f>
        <v>#REF!</v>
      </c>
      <c r="R6" s="20">
        <f>R7+R60+R72+R80+R89+R94+R120+R125+R133+R138+R143+R154+R159+R164+R200+R206+R232+R243</f>
        <v>121563342.01000001</v>
      </c>
      <c r="S6" s="20">
        <f t="shared" ref="S6:W6" si="0">S7+S60+S72+S80+S89+S94+S120+S125+S133+S138+S143+S154+S159+S164+S200+S206+S232+S243</f>
        <v>44417649.269999996</v>
      </c>
      <c r="T6" s="20">
        <f t="shared" si="0"/>
        <v>70608925.74000001</v>
      </c>
      <c r="U6" s="20">
        <f t="shared" si="0"/>
        <v>6536767</v>
      </c>
      <c r="V6" s="20">
        <f t="shared" si="0"/>
        <v>121563342.01000001</v>
      </c>
      <c r="W6" s="20">
        <f t="shared" si="0"/>
        <v>75010329.359999999</v>
      </c>
      <c r="X6" s="82">
        <f t="shared" ref="X6:X69" si="1">W6/V6*100</f>
        <v>61.704727856058383</v>
      </c>
      <c r="Y6" s="20"/>
      <c r="Z6" s="20"/>
      <c r="AA6" s="20"/>
      <c r="AB6" s="20"/>
      <c r="AC6" s="20"/>
      <c r="AD6" s="20"/>
      <c r="AE6" s="20"/>
    </row>
    <row r="7" spans="1:31" ht="99.75" x14ac:dyDescent="0.25">
      <c r="A7" s="18" t="s">
        <v>198</v>
      </c>
      <c r="B7" s="58">
        <v>51</v>
      </c>
      <c r="C7" s="58">
        <v>0</v>
      </c>
      <c r="D7" s="19" t="s">
        <v>133</v>
      </c>
      <c r="E7" s="58"/>
      <c r="F7" s="19"/>
      <c r="G7" s="19"/>
      <c r="H7" s="19"/>
      <c r="I7" s="3"/>
      <c r="J7" s="20" t="e">
        <f t="shared" ref="J7:W7" si="2">J8</f>
        <v>#REF!</v>
      </c>
      <c r="K7" s="20" t="e">
        <f t="shared" si="2"/>
        <v>#REF!</v>
      </c>
      <c r="L7" s="20" t="e">
        <f t="shared" si="2"/>
        <v>#REF!</v>
      </c>
      <c r="M7" s="20" t="e">
        <f t="shared" si="2"/>
        <v>#REF!</v>
      </c>
      <c r="N7" s="20" t="e">
        <f t="shared" si="2"/>
        <v>#REF!</v>
      </c>
      <c r="O7" s="20" t="e">
        <f t="shared" si="2"/>
        <v>#REF!</v>
      </c>
      <c r="P7" s="20" t="e">
        <f t="shared" si="2"/>
        <v>#REF!</v>
      </c>
      <c r="Q7" s="20" t="e">
        <f t="shared" si="2"/>
        <v>#REF!</v>
      </c>
      <c r="R7" s="20">
        <f t="shared" si="2"/>
        <v>25587914.77</v>
      </c>
      <c r="S7" s="20">
        <f t="shared" si="2"/>
        <v>1747588</v>
      </c>
      <c r="T7" s="20">
        <f t="shared" si="2"/>
        <v>23837826.77</v>
      </c>
      <c r="U7" s="20">
        <f t="shared" si="2"/>
        <v>2500</v>
      </c>
      <c r="V7" s="20">
        <f t="shared" si="2"/>
        <v>25587914.77</v>
      </c>
      <c r="W7" s="20">
        <f t="shared" si="2"/>
        <v>16364437.76</v>
      </c>
      <c r="X7" s="82">
        <f t="shared" si="1"/>
        <v>63.95377625372636</v>
      </c>
      <c r="Y7" s="20"/>
      <c r="Z7" s="20"/>
      <c r="AA7" s="20"/>
      <c r="AB7" s="20"/>
      <c r="AC7" s="20"/>
      <c r="AD7" s="20"/>
      <c r="AE7" s="20"/>
    </row>
    <row r="8" spans="1:31" ht="28.5" x14ac:dyDescent="0.25">
      <c r="A8" s="18" t="s">
        <v>6</v>
      </c>
      <c r="B8" s="58">
        <v>51</v>
      </c>
      <c r="C8" s="58">
        <v>0</v>
      </c>
      <c r="D8" s="19" t="s">
        <v>133</v>
      </c>
      <c r="E8" s="58">
        <v>851</v>
      </c>
      <c r="F8" s="19"/>
      <c r="G8" s="19"/>
      <c r="H8" s="19"/>
      <c r="I8" s="3"/>
      <c r="J8" s="20" t="e">
        <f>J9+J16+J21+J24+J27+J36+J39+J42+J45+#REF!+#REF!+J48+#REF!+J51+J54+J57</f>
        <v>#REF!</v>
      </c>
      <c r="K8" s="20" t="e">
        <f>K9+K16+K21+K24+K27+K36+K39+K42+K45+#REF!+#REF!+K48+#REF!+K51+K54+K57</f>
        <v>#REF!</v>
      </c>
      <c r="L8" s="20" t="e">
        <f>L9+L16+L21+L24+L27+L36+L39+L42+L45+#REF!+#REF!+L48+#REF!+L51+L54+L57</f>
        <v>#REF!</v>
      </c>
      <c r="M8" s="20" t="e">
        <f>M9+M16+M21+M24+M27+M36+M39+M42+M45+#REF!+#REF!+M48+#REF!+M51+M54+M57</f>
        <v>#REF!</v>
      </c>
      <c r="N8" s="20" t="e">
        <f>N9+N16+N21+N24+N27+N36+N39+N42+N45+#REF!+#REF!+N48+#REF!+N51+N54+N57</f>
        <v>#REF!</v>
      </c>
      <c r="O8" s="20" t="e">
        <f>O9+O16+O21+O24+O27+O36+O39+O42+O45+#REF!+#REF!+O48+#REF!+O51+O54+O57</f>
        <v>#REF!</v>
      </c>
      <c r="P8" s="20" t="e">
        <f>P9+P16+P21+P24+P27+P36+P39+P42+P45+#REF!+#REF!+P48+#REF!+P51+P54+P57</f>
        <v>#REF!</v>
      </c>
      <c r="Q8" s="20" t="e">
        <f>Q9+Q16+Q21+Q24+Q27+Q36+Q39+Q42+Q45+#REF!+#REF!+Q48+#REF!+Q51+Q54+Q57</f>
        <v>#REF!</v>
      </c>
      <c r="R8" s="20">
        <f>R9+R16+R21+R24+R27+R36+R39+R42+R45+R48+R51+R54+R57</f>
        <v>25587914.77</v>
      </c>
      <c r="S8" s="20">
        <f t="shared" ref="S8:W8" si="3">S9+S16+S21+S24+S27+S36+S39+S42+S45+S48+S51+S54+S57</f>
        <v>1747588</v>
      </c>
      <c r="T8" s="20">
        <f t="shared" si="3"/>
        <v>23837826.77</v>
      </c>
      <c r="U8" s="20">
        <f t="shared" si="3"/>
        <v>2500</v>
      </c>
      <c r="V8" s="20">
        <f t="shared" si="3"/>
        <v>25587914.77</v>
      </c>
      <c r="W8" s="20">
        <f t="shared" si="3"/>
        <v>16364437.76</v>
      </c>
      <c r="X8" s="82">
        <f t="shared" si="1"/>
        <v>63.95377625372636</v>
      </c>
      <c r="Y8" s="20"/>
      <c r="Z8" s="20"/>
      <c r="AA8" s="20"/>
      <c r="AB8" s="20"/>
      <c r="AC8" s="20"/>
      <c r="AD8" s="20"/>
      <c r="AE8" s="20"/>
    </row>
    <row r="9" spans="1:31" ht="180" x14ac:dyDescent="0.25">
      <c r="A9" s="15" t="s">
        <v>39</v>
      </c>
      <c r="B9" s="155">
        <v>51</v>
      </c>
      <c r="C9" s="155">
        <v>0</v>
      </c>
      <c r="D9" s="3" t="s">
        <v>133</v>
      </c>
      <c r="E9" s="155">
        <v>851</v>
      </c>
      <c r="F9" s="4" t="s">
        <v>278</v>
      </c>
      <c r="G9" s="4" t="s">
        <v>277</v>
      </c>
      <c r="H9" s="3" t="s">
        <v>199</v>
      </c>
      <c r="I9" s="3"/>
      <c r="J9" s="21">
        <f t="shared" ref="J9:M9" si="4">J10+J12+J14</f>
        <v>1194820</v>
      </c>
      <c r="K9" s="21">
        <f t="shared" si="4"/>
        <v>1194820</v>
      </c>
      <c r="L9" s="21">
        <f t="shared" si="4"/>
        <v>0</v>
      </c>
      <c r="M9" s="21">
        <f t="shared" si="4"/>
        <v>0</v>
      </c>
      <c r="N9" s="21">
        <f t="shared" ref="N9:R9" si="5">N10+N12+N14</f>
        <v>0</v>
      </c>
      <c r="O9" s="21">
        <f t="shared" si="5"/>
        <v>0</v>
      </c>
      <c r="P9" s="21">
        <f t="shared" si="5"/>
        <v>0</v>
      </c>
      <c r="Q9" s="21">
        <f t="shared" si="5"/>
        <v>0</v>
      </c>
      <c r="R9" s="21">
        <f t="shared" si="5"/>
        <v>1194820</v>
      </c>
      <c r="S9" s="21">
        <f t="shared" ref="S9:W9" si="6">S10+S12+S14</f>
        <v>1194820</v>
      </c>
      <c r="T9" s="21">
        <f t="shared" si="6"/>
        <v>0</v>
      </c>
      <c r="U9" s="21">
        <f t="shared" si="6"/>
        <v>0</v>
      </c>
      <c r="V9" s="21">
        <f t="shared" si="6"/>
        <v>1194820</v>
      </c>
      <c r="W9" s="21">
        <f t="shared" si="6"/>
        <v>593360.38</v>
      </c>
      <c r="X9" s="82">
        <f t="shared" si="1"/>
        <v>49.661068612845447</v>
      </c>
      <c r="Y9" s="21"/>
      <c r="Z9" s="21"/>
      <c r="AA9" s="21"/>
      <c r="AB9" s="21"/>
      <c r="AC9" s="21"/>
      <c r="AD9" s="21"/>
      <c r="AE9" s="21"/>
    </row>
    <row r="10" spans="1:31" ht="120" x14ac:dyDescent="0.25">
      <c r="A10" s="156" t="s">
        <v>16</v>
      </c>
      <c r="B10" s="155">
        <v>51</v>
      </c>
      <c r="C10" s="155">
        <v>0</v>
      </c>
      <c r="D10" s="3" t="s">
        <v>133</v>
      </c>
      <c r="E10" s="155">
        <v>851</v>
      </c>
      <c r="F10" s="4" t="s">
        <v>11</v>
      </c>
      <c r="G10" s="4" t="s">
        <v>38</v>
      </c>
      <c r="H10" s="3" t="s">
        <v>199</v>
      </c>
      <c r="I10" s="3" t="s">
        <v>18</v>
      </c>
      <c r="J10" s="21">
        <f t="shared" ref="J10:W10" si="7">J11</f>
        <v>710600</v>
      </c>
      <c r="K10" s="21">
        <f t="shared" si="7"/>
        <v>710600</v>
      </c>
      <c r="L10" s="21">
        <f t="shared" si="7"/>
        <v>0</v>
      </c>
      <c r="M10" s="21">
        <f t="shared" si="7"/>
        <v>0</v>
      </c>
      <c r="N10" s="21">
        <f t="shared" si="7"/>
        <v>0</v>
      </c>
      <c r="O10" s="21">
        <f t="shared" si="7"/>
        <v>0</v>
      </c>
      <c r="P10" s="21">
        <f t="shared" si="7"/>
        <v>0</v>
      </c>
      <c r="Q10" s="21">
        <f t="shared" si="7"/>
        <v>0</v>
      </c>
      <c r="R10" s="21">
        <f t="shared" si="7"/>
        <v>710600</v>
      </c>
      <c r="S10" s="21">
        <f t="shared" si="7"/>
        <v>710600</v>
      </c>
      <c r="T10" s="21">
        <f t="shared" si="7"/>
        <v>0</v>
      </c>
      <c r="U10" s="21">
        <f t="shared" si="7"/>
        <v>0</v>
      </c>
      <c r="V10" s="21">
        <f t="shared" si="7"/>
        <v>710600</v>
      </c>
      <c r="W10" s="21">
        <f t="shared" si="7"/>
        <v>360678.33999999997</v>
      </c>
      <c r="X10" s="82">
        <f t="shared" si="1"/>
        <v>50.756873065015476</v>
      </c>
      <c r="Y10" s="21"/>
      <c r="Z10" s="21"/>
      <c r="AA10" s="21"/>
      <c r="AB10" s="21"/>
      <c r="AC10" s="21"/>
      <c r="AD10" s="21"/>
      <c r="AE10" s="21"/>
    </row>
    <row r="11" spans="1:31" ht="45" x14ac:dyDescent="0.25">
      <c r="A11" s="156" t="s">
        <v>8</v>
      </c>
      <c r="B11" s="155">
        <v>51</v>
      </c>
      <c r="C11" s="155">
        <v>0</v>
      </c>
      <c r="D11" s="3" t="s">
        <v>133</v>
      </c>
      <c r="E11" s="155">
        <v>851</v>
      </c>
      <c r="F11" s="4" t="s">
        <v>11</v>
      </c>
      <c r="G11" s="4" t="s">
        <v>38</v>
      </c>
      <c r="H11" s="3" t="s">
        <v>199</v>
      </c>
      <c r="I11" s="3" t="s">
        <v>19</v>
      </c>
      <c r="J11" s="21">
        <f>'6.ВС'!J40+'6.ВС'!J229</f>
        <v>710600</v>
      </c>
      <c r="K11" s="21">
        <f>'6.ВС'!K40+'6.ВС'!K229</f>
        <v>710600</v>
      </c>
      <c r="L11" s="21">
        <f>'6.ВС'!L40+'6.ВС'!L229</f>
        <v>0</v>
      </c>
      <c r="M11" s="21">
        <f>'6.ВС'!M40+'6.ВС'!M229</f>
        <v>0</v>
      </c>
      <c r="N11" s="21">
        <f>'6.ВС'!N40+'6.ВС'!N229</f>
        <v>0</v>
      </c>
      <c r="O11" s="21">
        <f>'6.ВС'!O40+'6.ВС'!O229</f>
        <v>0</v>
      </c>
      <c r="P11" s="21">
        <f>'6.ВС'!P40+'6.ВС'!P229</f>
        <v>0</v>
      </c>
      <c r="Q11" s="21">
        <f>'6.ВС'!Q40+'6.ВС'!Q229</f>
        <v>0</v>
      </c>
      <c r="R11" s="21">
        <f>'6.ВС'!R40+'6.ВС'!R229</f>
        <v>710600</v>
      </c>
      <c r="S11" s="21">
        <f>'6.ВС'!S40+'6.ВС'!S229</f>
        <v>710600</v>
      </c>
      <c r="T11" s="21">
        <f>'6.ВС'!T40+'6.ВС'!T229</f>
        <v>0</v>
      </c>
      <c r="U11" s="21">
        <f>'6.ВС'!U40+'6.ВС'!U229</f>
        <v>0</v>
      </c>
      <c r="V11" s="21">
        <f>'6.ВС'!V40+'6.ВС'!V229</f>
        <v>710600</v>
      </c>
      <c r="W11" s="21">
        <f>'6.ВС'!W40+'6.ВС'!W229</f>
        <v>360678.33999999997</v>
      </c>
      <c r="X11" s="82">
        <f t="shared" si="1"/>
        <v>50.756873065015476</v>
      </c>
      <c r="Y11" s="21"/>
      <c r="Z11" s="21"/>
      <c r="AA11" s="21"/>
      <c r="AB11" s="21"/>
      <c r="AC11" s="21"/>
      <c r="AD11" s="21"/>
      <c r="AE11" s="21"/>
    </row>
    <row r="12" spans="1:31" ht="60" x14ac:dyDescent="0.25">
      <c r="A12" s="157" t="s">
        <v>22</v>
      </c>
      <c r="B12" s="155">
        <v>51</v>
      </c>
      <c r="C12" s="155">
        <v>0</v>
      </c>
      <c r="D12" s="3" t="s">
        <v>133</v>
      </c>
      <c r="E12" s="155">
        <v>851</v>
      </c>
      <c r="F12" s="4" t="s">
        <v>11</v>
      </c>
      <c r="G12" s="4" t="s">
        <v>38</v>
      </c>
      <c r="H12" s="3" t="s">
        <v>199</v>
      </c>
      <c r="I12" s="3" t="s">
        <v>23</v>
      </c>
      <c r="J12" s="21">
        <f t="shared" ref="J12:W12" si="8">J13</f>
        <v>484020</v>
      </c>
      <c r="K12" s="21">
        <f t="shared" si="8"/>
        <v>484020</v>
      </c>
      <c r="L12" s="21">
        <f t="shared" si="8"/>
        <v>0</v>
      </c>
      <c r="M12" s="21">
        <f t="shared" si="8"/>
        <v>0</v>
      </c>
      <c r="N12" s="21">
        <f t="shared" si="8"/>
        <v>0</v>
      </c>
      <c r="O12" s="21">
        <f t="shared" si="8"/>
        <v>0</v>
      </c>
      <c r="P12" s="21">
        <f t="shared" si="8"/>
        <v>0</v>
      </c>
      <c r="Q12" s="21">
        <f t="shared" si="8"/>
        <v>0</v>
      </c>
      <c r="R12" s="21">
        <f t="shared" si="8"/>
        <v>484020</v>
      </c>
      <c r="S12" s="21">
        <f t="shared" si="8"/>
        <v>484020</v>
      </c>
      <c r="T12" s="21">
        <f t="shared" si="8"/>
        <v>0</v>
      </c>
      <c r="U12" s="21">
        <f t="shared" si="8"/>
        <v>0</v>
      </c>
      <c r="V12" s="21">
        <f t="shared" si="8"/>
        <v>484020</v>
      </c>
      <c r="W12" s="21">
        <f t="shared" si="8"/>
        <v>232482.04</v>
      </c>
      <c r="X12" s="82">
        <f t="shared" si="1"/>
        <v>48.031494566340236</v>
      </c>
      <c r="Y12" s="21"/>
      <c r="Z12" s="21"/>
      <c r="AA12" s="21"/>
      <c r="AB12" s="21"/>
      <c r="AC12" s="21"/>
      <c r="AD12" s="21"/>
      <c r="AE12" s="21"/>
    </row>
    <row r="13" spans="1:31" ht="60" x14ac:dyDescent="0.25">
      <c r="A13" s="157" t="s">
        <v>9</v>
      </c>
      <c r="B13" s="155">
        <v>51</v>
      </c>
      <c r="C13" s="155">
        <v>0</v>
      </c>
      <c r="D13" s="3" t="s">
        <v>133</v>
      </c>
      <c r="E13" s="155">
        <v>851</v>
      </c>
      <c r="F13" s="4" t="s">
        <v>11</v>
      </c>
      <c r="G13" s="4" t="s">
        <v>38</v>
      </c>
      <c r="H13" s="3" t="s">
        <v>199</v>
      </c>
      <c r="I13" s="3" t="s">
        <v>24</v>
      </c>
      <c r="J13" s="21">
        <f>'6.ВС'!J42+'6.ВС'!J231</f>
        <v>484020</v>
      </c>
      <c r="K13" s="21">
        <f>'6.ВС'!K42+'6.ВС'!K231</f>
        <v>484020</v>
      </c>
      <c r="L13" s="21">
        <f>'6.ВС'!L42+'6.ВС'!L231</f>
        <v>0</v>
      </c>
      <c r="M13" s="21">
        <f>'6.ВС'!M42+'6.ВС'!M231</f>
        <v>0</v>
      </c>
      <c r="N13" s="21">
        <f>'6.ВС'!N42+'6.ВС'!N231</f>
        <v>0</v>
      </c>
      <c r="O13" s="21">
        <f>'6.ВС'!O42+'6.ВС'!O231</f>
        <v>0</v>
      </c>
      <c r="P13" s="21">
        <f>'6.ВС'!P42+'6.ВС'!P231</f>
        <v>0</v>
      </c>
      <c r="Q13" s="21">
        <f>'6.ВС'!Q42+'6.ВС'!Q231</f>
        <v>0</v>
      </c>
      <c r="R13" s="21">
        <f>'6.ВС'!R42+'6.ВС'!R231</f>
        <v>484020</v>
      </c>
      <c r="S13" s="21">
        <f>'6.ВС'!S42+'6.ВС'!S231</f>
        <v>484020</v>
      </c>
      <c r="T13" s="21">
        <f>'6.ВС'!T42+'6.ВС'!T231</f>
        <v>0</v>
      </c>
      <c r="U13" s="21">
        <f>'6.ВС'!U42+'6.ВС'!U231</f>
        <v>0</v>
      </c>
      <c r="V13" s="21">
        <f>'6.ВС'!V42+'6.ВС'!V231</f>
        <v>484020</v>
      </c>
      <c r="W13" s="21">
        <f>'6.ВС'!W42+'6.ВС'!W231</f>
        <v>232482.04</v>
      </c>
      <c r="X13" s="82">
        <f t="shared" si="1"/>
        <v>48.031494566340236</v>
      </c>
      <c r="Y13" s="21"/>
      <c r="Z13" s="21"/>
      <c r="AA13" s="21"/>
      <c r="AB13" s="21"/>
      <c r="AC13" s="21"/>
      <c r="AD13" s="21"/>
      <c r="AE13" s="21"/>
    </row>
    <row r="14" spans="1:31" x14ac:dyDescent="0.25">
      <c r="A14" s="156" t="s">
        <v>41</v>
      </c>
      <c r="B14" s="155">
        <v>51</v>
      </c>
      <c r="C14" s="155">
        <v>0</v>
      </c>
      <c r="D14" s="3" t="s">
        <v>133</v>
      </c>
      <c r="E14" s="155">
        <v>851</v>
      </c>
      <c r="F14" s="4" t="s">
        <v>11</v>
      </c>
      <c r="G14" s="4" t="s">
        <v>38</v>
      </c>
      <c r="H14" s="3" t="s">
        <v>199</v>
      </c>
      <c r="I14" s="3" t="s">
        <v>42</v>
      </c>
      <c r="J14" s="21">
        <f t="shared" ref="J14:W14" si="9">J15</f>
        <v>200</v>
      </c>
      <c r="K14" s="21">
        <f t="shared" si="9"/>
        <v>200</v>
      </c>
      <c r="L14" s="21">
        <f t="shared" si="9"/>
        <v>0</v>
      </c>
      <c r="M14" s="21">
        <f t="shared" si="9"/>
        <v>0</v>
      </c>
      <c r="N14" s="21">
        <f t="shared" si="9"/>
        <v>0</v>
      </c>
      <c r="O14" s="21">
        <f t="shared" si="9"/>
        <v>0</v>
      </c>
      <c r="P14" s="21">
        <f t="shared" si="9"/>
        <v>0</v>
      </c>
      <c r="Q14" s="21">
        <f t="shared" si="9"/>
        <v>0</v>
      </c>
      <c r="R14" s="21">
        <f t="shared" si="9"/>
        <v>200</v>
      </c>
      <c r="S14" s="21">
        <f t="shared" si="9"/>
        <v>200</v>
      </c>
      <c r="T14" s="21">
        <f t="shared" si="9"/>
        <v>0</v>
      </c>
      <c r="U14" s="21">
        <f t="shared" si="9"/>
        <v>0</v>
      </c>
      <c r="V14" s="21">
        <f t="shared" si="9"/>
        <v>200</v>
      </c>
      <c r="W14" s="21">
        <f t="shared" si="9"/>
        <v>200</v>
      </c>
      <c r="X14" s="82">
        <f t="shared" si="1"/>
        <v>100</v>
      </c>
      <c r="Y14" s="21"/>
      <c r="Z14" s="21"/>
      <c r="AA14" s="21"/>
      <c r="AB14" s="21"/>
      <c r="AC14" s="21"/>
      <c r="AD14" s="21"/>
      <c r="AE14" s="21"/>
    </row>
    <row r="15" spans="1:31" x14ac:dyDescent="0.25">
      <c r="A15" s="156" t="s">
        <v>43</v>
      </c>
      <c r="B15" s="155">
        <v>51</v>
      </c>
      <c r="C15" s="155">
        <v>0</v>
      </c>
      <c r="D15" s="3" t="s">
        <v>133</v>
      </c>
      <c r="E15" s="155">
        <v>851</v>
      </c>
      <c r="F15" s="4" t="s">
        <v>11</v>
      </c>
      <c r="G15" s="4" t="s">
        <v>38</v>
      </c>
      <c r="H15" s="3" t="s">
        <v>199</v>
      </c>
      <c r="I15" s="3" t="s">
        <v>44</v>
      </c>
      <c r="J15" s="21">
        <f>'6.ВС'!J44</f>
        <v>200</v>
      </c>
      <c r="K15" s="21">
        <f>'6.ВС'!K44</f>
        <v>200</v>
      </c>
      <c r="L15" s="21">
        <f>'6.ВС'!L44</f>
        <v>0</v>
      </c>
      <c r="M15" s="21">
        <f>'6.ВС'!M44</f>
        <v>0</v>
      </c>
      <c r="N15" s="21">
        <f>'6.ВС'!N44</f>
        <v>0</v>
      </c>
      <c r="O15" s="21">
        <f>'6.ВС'!O44</f>
        <v>0</v>
      </c>
      <c r="P15" s="21">
        <f>'6.ВС'!P44</f>
        <v>0</v>
      </c>
      <c r="Q15" s="21">
        <f>'6.ВС'!Q44</f>
        <v>0</v>
      </c>
      <c r="R15" s="21">
        <f>'6.ВС'!R44</f>
        <v>200</v>
      </c>
      <c r="S15" s="21">
        <f>'6.ВС'!S44</f>
        <v>200</v>
      </c>
      <c r="T15" s="21">
        <f>'6.ВС'!T44</f>
        <v>0</v>
      </c>
      <c r="U15" s="21">
        <f>'6.ВС'!U44</f>
        <v>0</v>
      </c>
      <c r="V15" s="21">
        <f>'6.ВС'!V44</f>
        <v>200</v>
      </c>
      <c r="W15" s="21">
        <f>'6.ВС'!W44</f>
        <v>200</v>
      </c>
      <c r="X15" s="82">
        <f t="shared" si="1"/>
        <v>100</v>
      </c>
      <c r="Y15" s="21"/>
      <c r="Z15" s="21"/>
      <c r="AA15" s="21"/>
      <c r="AB15" s="21"/>
      <c r="AC15" s="21"/>
      <c r="AD15" s="21"/>
      <c r="AE15" s="21"/>
    </row>
    <row r="16" spans="1:31" ht="90" x14ac:dyDescent="0.25">
      <c r="A16" s="15" t="s">
        <v>78</v>
      </c>
      <c r="B16" s="155">
        <v>51</v>
      </c>
      <c r="C16" s="155">
        <v>0</v>
      </c>
      <c r="D16" s="3" t="s">
        <v>133</v>
      </c>
      <c r="E16" s="155">
        <v>851</v>
      </c>
      <c r="F16" s="4" t="s">
        <v>13</v>
      </c>
      <c r="G16" s="4" t="s">
        <v>77</v>
      </c>
      <c r="H16" s="4" t="s">
        <v>200</v>
      </c>
      <c r="I16" s="4"/>
      <c r="J16" s="21">
        <f t="shared" ref="J16:M16" si="10">J17+J19</f>
        <v>238884</v>
      </c>
      <c r="K16" s="21">
        <f t="shared" si="10"/>
        <v>238884</v>
      </c>
      <c r="L16" s="21">
        <f t="shared" si="10"/>
        <v>0</v>
      </c>
      <c r="M16" s="21">
        <f t="shared" si="10"/>
        <v>0</v>
      </c>
      <c r="N16" s="21">
        <f t="shared" ref="N16:R16" si="11">N17+N19</f>
        <v>0</v>
      </c>
      <c r="O16" s="21">
        <f t="shared" si="11"/>
        <v>0</v>
      </c>
      <c r="P16" s="21">
        <f t="shared" si="11"/>
        <v>0</v>
      </c>
      <c r="Q16" s="21">
        <f t="shared" si="11"/>
        <v>0</v>
      </c>
      <c r="R16" s="21">
        <f t="shared" si="11"/>
        <v>238884</v>
      </c>
      <c r="S16" s="21">
        <f t="shared" ref="S16:W16" si="12">S17+S19</f>
        <v>238884</v>
      </c>
      <c r="T16" s="21">
        <f t="shared" si="12"/>
        <v>0</v>
      </c>
      <c r="U16" s="21">
        <f t="shared" si="12"/>
        <v>0</v>
      </c>
      <c r="V16" s="21">
        <f t="shared" si="12"/>
        <v>238884</v>
      </c>
      <c r="W16" s="21">
        <f t="shared" si="12"/>
        <v>112642.98</v>
      </c>
      <c r="X16" s="82">
        <f t="shared" si="1"/>
        <v>47.153840357663128</v>
      </c>
      <c r="Y16" s="21"/>
      <c r="Z16" s="21"/>
      <c r="AA16" s="21"/>
      <c r="AB16" s="21"/>
      <c r="AC16" s="21"/>
      <c r="AD16" s="21"/>
      <c r="AE16" s="21"/>
    </row>
    <row r="17" spans="1:31" ht="120" x14ac:dyDescent="0.25">
      <c r="A17" s="156" t="s">
        <v>16</v>
      </c>
      <c r="B17" s="155">
        <v>51</v>
      </c>
      <c r="C17" s="155">
        <v>0</v>
      </c>
      <c r="D17" s="3" t="s">
        <v>133</v>
      </c>
      <c r="E17" s="155">
        <v>851</v>
      </c>
      <c r="F17" s="4" t="s">
        <v>13</v>
      </c>
      <c r="G17" s="4" t="s">
        <v>77</v>
      </c>
      <c r="H17" s="4" t="s">
        <v>200</v>
      </c>
      <c r="I17" s="3" t="s">
        <v>18</v>
      </c>
      <c r="J17" s="21">
        <f t="shared" ref="J17:W17" si="13">J18</f>
        <v>141800</v>
      </c>
      <c r="K17" s="21">
        <f t="shared" si="13"/>
        <v>141800</v>
      </c>
      <c r="L17" s="21">
        <f t="shared" si="13"/>
        <v>0</v>
      </c>
      <c r="M17" s="21">
        <f t="shared" si="13"/>
        <v>0</v>
      </c>
      <c r="N17" s="21">
        <f t="shared" si="13"/>
        <v>0</v>
      </c>
      <c r="O17" s="21">
        <f t="shared" si="13"/>
        <v>0</v>
      </c>
      <c r="P17" s="21">
        <f t="shared" si="13"/>
        <v>0</v>
      </c>
      <c r="Q17" s="21">
        <f t="shared" si="13"/>
        <v>0</v>
      </c>
      <c r="R17" s="21">
        <f t="shared" si="13"/>
        <v>141800</v>
      </c>
      <c r="S17" s="21">
        <f t="shared" si="13"/>
        <v>141800</v>
      </c>
      <c r="T17" s="21">
        <f t="shared" si="13"/>
        <v>0</v>
      </c>
      <c r="U17" s="21">
        <f t="shared" si="13"/>
        <v>0</v>
      </c>
      <c r="V17" s="21">
        <f t="shared" si="13"/>
        <v>141800</v>
      </c>
      <c r="W17" s="21">
        <f t="shared" si="13"/>
        <v>102829.31999999999</v>
      </c>
      <c r="X17" s="82">
        <f t="shared" si="1"/>
        <v>72.517150916784203</v>
      </c>
      <c r="Y17" s="21"/>
      <c r="Z17" s="21"/>
      <c r="AA17" s="21"/>
      <c r="AB17" s="21"/>
      <c r="AC17" s="21"/>
      <c r="AD17" s="21"/>
      <c r="AE17" s="21"/>
    </row>
    <row r="18" spans="1:31" ht="45" x14ac:dyDescent="0.25">
      <c r="A18" s="156" t="s">
        <v>8</v>
      </c>
      <c r="B18" s="155">
        <v>51</v>
      </c>
      <c r="C18" s="155">
        <v>0</v>
      </c>
      <c r="D18" s="3" t="s">
        <v>133</v>
      </c>
      <c r="E18" s="155">
        <v>851</v>
      </c>
      <c r="F18" s="4" t="s">
        <v>13</v>
      </c>
      <c r="G18" s="4" t="s">
        <v>77</v>
      </c>
      <c r="H18" s="4" t="s">
        <v>200</v>
      </c>
      <c r="I18" s="3" t="s">
        <v>19</v>
      </c>
      <c r="J18" s="21">
        <f>'6.ВС'!J106</f>
        <v>141800</v>
      </c>
      <c r="K18" s="21">
        <f>'6.ВС'!K106</f>
        <v>141800</v>
      </c>
      <c r="L18" s="21">
        <f>'6.ВС'!L106</f>
        <v>0</v>
      </c>
      <c r="M18" s="21">
        <f>'6.ВС'!M106</f>
        <v>0</v>
      </c>
      <c r="N18" s="21">
        <f>'6.ВС'!N106</f>
        <v>0</v>
      </c>
      <c r="O18" s="21">
        <f>'6.ВС'!O106</f>
        <v>0</v>
      </c>
      <c r="P18" s="21">
        <f>'6.ВС'!P106</f>
        <v>0</v>
      </c>
      <c r="Q18" s="21">
        <f>'6.ВС'!Q106</f>
        <v>0</v>
      </c>
      <c r="R18" s="21">
        <f>'6.ВС'!R106</f>
        <v>141800</v>
      </c>
      <c r="S18" s="21">
        <f>'6.ВС'!S106</f>
        <v>141800</v>
      </c>
      <c r="T18" s="21">
        <f>'6.ВС'!T106</f>
        <v>0</v>
      </c>
      <c r="U18" s="21">
        <f>'6.ВС'!U106</f>
        <v>0</v>
      </c>
      <c r="V18" s="21">
        <f>'6.ВС'!V106</f>
        <v>141800</v>
      </c>
      <c r="W18" s="21">
        <f>'6.ВС'!W106</f>
        <v>102829.31999999999</v>
      </c>
      <c r="X18" s="82">
        <f t="shared" si="1"/>
        <v>72.517150916784203</v>
      </c>
      <c r="Y18" s="21"/>
      <c r="Z18" s="21"/>
      <c r="AA18" s="21"/>
      <c r="AB18" s="21"/>
      <c r="AC18" s="21"/>
      <c r="AD18" s="21"/>
      <c r="AE18" s="21"/>
    </row>
    <row r="19" spans="1:31" ht="60" x14ac:dyDescent="0.25">
      <c r="A19" s="157" t="s">
        <v>22</v>
      </c>
      <c r="B19" s="155">
        <v>51</v>
      </c>
      <c r="C19" s="155">
        <v>0</v>
      </c>
      <c r="D19" s="3" t="s">
        <v>133</v>
      </c>
      <c r="E19" s="155">
        <v>851</v>
      </c>
      <c r="F19" s="4" t="s">
        <v>13</v>
      </c>
      <c r="G19" s="4" t="s">
        <v>77</v>
      </c>
      <c r="H19" s="4" t="s">
        <v>200</v>
      </c>
      <c r="I19" s="3" t="s">
        <v>23</v>
      </c>
      <c r="J19" s="21">
        <f t="shared" ref="J19:W19" si="14">J20</f>
        <v>97084</v>
      </c>
      <c r="K19" s="21">
        <f t="shared" si="14"/>
        <v>97084</v>
      </c>
      <c r="L19" s="21">
        <f t="shared" si="14"/>
        <v>0</v>
      </c>
      <c r="M19" s="21">
        <f t="shared" si="14"/>
        <v>0</v>
      </c>
      <c r="N19" s="21">
        <f t="shared" si="14"/>
        <v>0</v>
      </c>
      <c r="O19" s="21">
        <f t="shared" si="14"/>
        <v>0</v>
      </c>
      <c r="P19" s="21">
        <f t="shared" si="14"/>
        <v>0</v>
      </c>
      <c r="Q19" s="21">
        <f t="shared" si="14"/>
        <v>0</v>
      </c>
      <c r="R19" s="21">
        <f t="shared" si="14"/>
        <v>97084</v>
      </c>
      <c r="S19" s="21">
        <f t="shared" si="14"/>
        <v>97084</v>
      </c>
      <c r="T19" s="21">
        <f t="shared" si="14"/>
        <v>0</v>
      </c>
      <c r="U19" s="21">
        <f t="shared" si="14"/>
        <v>0</v>
      </c>
      <c r="V19" s="21">
        <f t="shared" si="14"/>
        <v>97084</v>
      </c>
      <c r="W19" s="21">
        <f t="shared" si="14"/>
        <v>9813.66</v>
      </c>
      <c r="X19" s="82">
        <f t="shared" si="1"/>
        <v>10.108421573070743</v>
      </c>
      <c r="Y19" s="21"/>
      <c r="Z19" s="21"/>
      <c r="AA19" s="21"/>
      <c r="AB19" s="21"/>
      <c r="AC19" s="21"/>
      <c r="AD19" s="21"/>
      <c r="AE19" s="21"/>
    </row>
    <row r="20" spans="1:31" ht="60" x14ac:dyDescent="0.25">
      <c r="A20" s="157" t="s">
        <v>9</v>
      </c>
      <c r="B20" s="155">
        <v>51</v>
      </c>
      <c r="C20" s="155">
        <v>0</v>
      </c>
      <c r="D20" s="4" t="s">
        <v>133</v>
      </c>
      <c r="E20" s="155">
        <v>851</v>
      </c>
      <c r="F20" s="4" t="s">
        <v>13</v>
      </c>
      <c r="G20" s="4" t="s">
        <v>77</v>
      </c>
      <c r="H20" s="4" t="s">
        <v>200</v>
      </c>
      <c r="I20" s="3" t="s">
        <v>24</v>
      </c>
      <c r="J20" s="21">
        <f>'6.ВС'!J108</f>
        <v>97084</v>
      </c>
      <c r="K20" s="21">
        <f>'6.ВС'!K108</f>
        <v>97084</v>
      </c>
      <c r="L20" s="21">
        <f>'6.ВС'!L108</f>
        <v>0</v>
      </c>
      <c r="M20" s="21">
        <f>'6.ВС'!M108</f>
        <v>0</v>
      </c>
      <c r="N20" s="21">
        <f>'6.ВС'!N108</f>
        <v>0</v>
      </c>
      <c r="O20" s="21">
        <f>'6.ВС'!O108</f>
        <v>0</v>
      </c>
      <c r="P20" s="21">
        <f>'6.ВС'!P108</f>
        <v>0</v>
      </c>
      <c r="Q20" s="21">
        <f>'6.ВС'!Q108</f>
        <v>0</v>
      </c>
      <c r="R20" s="21">
        <f>'6.ВС'!R108</f>
        <v>97084</v>
      </c>
      <c r="S20" s="21">
        <f>'6.ВС'!S108</f>
        <v>97084</v>
      </c>
      <c r="T20" s="21">
        <f>'6.ВС'!T108</f>
        <v>0</v>
      </c>
      <c r="U20" s="21">
        <f>'6.ВС'!U108</f>
        <v>0</v>
      </c>
      <c r="V20" s="21">
        <f>'6.ВС'!V108</f>
        <v>97084</v>
      </c>
      <c r="W20" s="21">
        <f>'6.ВС'!W108</f>
        <v>9813.66</v>
      </c>
      <c r="X20" s="82">
        <f t="shared" si="1"/>
        <v>10.108421573070743</v>
      </c>
      <c r="Y20" s="21"/>
      <c r="Z20" s="21"/>
      <c r="AA20" s="21"/>
      <c r="AB20" s="21"/>
      <c r="AC20" s="21"/>
      <c r="AD20" s="21"/>
      <c r="AE20" s="21"/>
    </row>
    <row r="21" spans="1:31" ht="30" x14ac:dyDescent="0.25">
      <c r="A21" s="55" t="s">
        <v>629</v>
      </c>
      <c r="B21" s="155">
        <v>51</v>
      </c>
      <c r="C21" s="155">
        <v>0</v>
      </c>
      <c r="D21" s="3" t="s">
        <v>133</v>
      </c>
      <c r="E21" s="155">
        <v>851</v>
      </c>
      <c r="F21" s="4"/>
      <c r="G21" s="4"/>
      <c r="H21" s="4" t="s">
        <v>630</v>
      </c>
      <c r="I21" s="3"/>
      <c r="J21" s="21">
        <f t="shared" ref="J21:W22" si="15">J22</f>
        <v>313884</v>
      </c>
      <c r="K21" s="21">
        <f t="shared" si="15"/>
        <v>313884</v>
      </c>
      <c r="L21" s="21">
        <f t="shared" si="15"/>
        <v>0</v>
      </c>
      <c r="M21" s="21">
        <f t="shared" si="15"/>
        <v>0</v>
      </c>
      <c r="N21" s="21">
        <f t="shared" si="15"/>
        <v>0</v>
      </c>
      <c r="O21" s="21">
        <f t="shared" si="15"/>
        <v>0</v>
      </c>
      <c r="P21" s="21">
        <f t="shared" si="15"/>
        <v>0</v>
      </c>
      <c r="Q21" s="21">
        <f t="shared" si="15"/>
        <v>0</v>
      </c>
      <c r="R21" s="21">
        <f t="shared" si="15"/>
        <v>313884</v>
      </c>
      <c r="S21" s="21">
        <f t="shared" si="15"/>
        <v>313884</v>
      </c>
      <c r="T21" s="21">
        <f t="shared" si="15"/>
        <v>0</v>
      </c>
      <c r="U21" s="21">
        <f t="shared" si="15"/>
        <v>0</v>
      </c>
      <c r="V21" s="21">
        <f t="shared" si="15"/>
        <v>313884</v>
      </c>
      <c r="W21" s="21">
        <f t="shared" si="15"/>
        <v>0</v>
      </c>
      <c r="X21" s="82">
        <f t="shared" si="1"/>
        <v>0</v>
      </c>
      <c r="Y21" s="21"/>
      <c r="Z21" s="21"/>
      <c r="AA21" s="21"/>
      <c r="AB21" s="21"/>
      <c r="AC21" s="21"/>
      <c r="AD21" s="21"/>
      <c r="AE21" s="21"/>
    </row>
    <row r="22" spans="1:31" ht="60" x14ac:dyDescent="0.25">
      <c r="A22" s="157" t="s">
        <v>22</v>
      </c>
      <c r="B22" s="155">
        <v>51</v>
      </c>
      <c r="C22" s="155">
        <v>0</v>
      </c>
      <c r="D22" s="3" t="s">
        <v>133</v>
      </c>
      <c r="E22" s="155">
        <v>851</v>
      </c>
      <c r="F22" s="4"/>
      <c r="G22" s="4"/>
      <c r="H22" s="4" t="s">
        <v>630</v>
      </c>
      <c r="I22" s="3" t="s">
        <v>23</v>
      </c>
      <c r="J22" s="21">
        <f t="shared" si="15"/>
        <v>313884</v>
      </c>
      <c r="K22" s="21">
        <f t="shared" si="15"/>
        <v>313884</v>
      </c>
      <c r="L22" s="21">
        <f t="shared" si="15"/>
        <v>0</v>
      </c>
      <c r="M22" s="21">
        <f t="shared" si="15"/>
        <v>0</v>
      </c>
      <c r="N22" s="21">
        <f t="shared" si="15"/>
        <v>0</v>
      </c>
      <c r="O22" s="21">
        <f t="shared" si="15"/>
        <v>0</v>
      </c>
      <c r="P22" s="21">
        <f t="shared" si="15"/>
        <v>0</v>
      </c>
      <c r="Q22" s="21">
        <f t="shared" si="15"/>
        <v>0</v>
      </c>
      <c r="R22" s="21">
        <f t="shared" si="15"/>
        <v>313884</v>
      </c>
      <c r="S22" s="21">
        <f t="shared" ref="S22:W22" si="16">S23</f>
        <v>313884</v>
      </c>
      <c r="T22" s="21">
        <f t="shared" si="16"/>
        <v>0</v>
      </c>
      <c r="U22" s="21">
        <f t="shared" si="16"/>
        <v>0</v>
      </c>
      <c r="V22" s="21">
        <f t="shared" si="16"/>
        <v>313884</v>
      </c>
      <c r="W22" s="21">
        <f t="shared" si="16"/>
        <v>0</v>
      </c>
      <c r="X22" s="82">
        <f t="shared" si="1"/>
        <v>0</v>
      </c>
      <c r="Y22" s="21"/>
      <c r="Z22" s="21"/>
      <c r="AA22" s="21"/>
      <c r="AB22" s="21"/>
      <c r="AC22" s="21"/>
      <c r="AD22" s="21"/>
      <c r="AE22" s="21"/>
    </row>
    <row r="23" spans="1:31" ht="60" x14ac:dyDescent="0.25">
      <c r="A23" s="157" t="s">
        <v>9</v>
      </c>
      <c r="B23" s="155">
        <v>51</v>
      </c>
      <c r="C23" s="155">
        <v>0</v>
      </c>
      <c r="D23" s="4" t="s">
        <v>133</v>
      </c>
      <c r="E23" s="155">
        <v>851</v>
      </c>
      <c r="F23" s="4"/>
      <c r="G23" s="4"/>
      <c r="H23" s="4" t="s">
        <v>630</v>
      </c>
      <c r="I23" s="3" t="s">
        <v>24</v>
      </c>
      <c r="J23" s="21">
        <f>'6.ВС'!J47</f>
        <v>313884</v>
      </c>
      <c r="K23" s="21">
        <f>'6.ВС'!K47</f>
        <v>313884</v>
      </c>
      <c r="L23" s="21">
        <f>'6.ВС'!L47</f>
        <v>0</v>
      </c>
      <c r="M23" s="21">
        <f>'6.ВС'!M47</f>
        <v>0</v>
      </c>
      <c r="N23" s="21">
        <f>'6.ВС'!N47</f>
        <v>0</v>
      </c>
      <c r="O23" s="21">
        <f>'6.ВС'!O47</f>
        <v>0</v>
      </c>
      <c r="P23" s="21">
        <f>'6.ВС'!P47</f>
        <v>0</v>
      </c>
      <c r="Q23" s="21">
        <f>'6.ВС'!Q47</f>
        <v>0</v>
      </c>
      <c r="R23" s="21">
        <f>'6.ВС'!R47</f>
        <v>313884</v>
      </c>
      <c r="S23" s="21">
        <f>'6.ВС'!S47</f>
        <v>313884</v>
      </c>
      <c r="T23" s="21">
        <f>'6.ВС'!T47</f>
        <v>0</v>
      </c>
      <c r="U23" s="21">
        <f>'6.ВС'!U47</f>
        <v>0</v>
      </c>
      <c r="V23" s="21">
        <f>'6.ВС'!V47</f>
        <v>313884</v>
      </c>
      <c r="W23" s="21">
        <f>'6.ВС'!W47</f>
        <v>0</v>
      </c>
      <c r="X23" s="82">
        <f t="shared" si="1"/>
        <v>0</v>
      </c>
      <c r="Y23" s="21"/>
      <c r="Z23" s="21"/>
      <c r="AA23" s="21"/>
      <c r="AB23" s="21"/>
      <c r="AC23" s="21"/>
      <c r="AD23" s="21"/>
      <c r="AE23" s="21"/>
    </row>
    <row r="24" spans="1:31" ht="75" x14ac:dyDescent="0.25">
      <c r="A24" s="15" t="s">
        <v>14</v>
      </c>
      <c r="B24" s="155">
        <v>51</v>
      </c>
      <c r="C24" s="155">
        <v>0</v>
      </c>
      <c r="D24" s="3" t="s">
        <v>133</v>
      </c>
      <c r="E24" s="155">
        <v>851</v>
      </c>
      <c r="F24" s="3" t="s">
        <v>11</v>
      </c>
      <c r="G24" s="3" t="s">
        <v>13</v>
      </c>
      <c r="H24" s="3" t="s">
        <v>247</v>
      </c>
      <c r="I24" s="3"/>
      <c r="J24" s="21">
        <f t="shared" ref="J24:W25" si="17">J25</f>
        <v>1490700</v>
      </c>
      <c r="K24" s="21">
        <f t="shared" si="17"/>
        <v>0</v>
      </c>
      <c r="L24" s="21">
        <f t="shared" si="17"/>
        <v>1490700</v>
      </c>
      <c r="M24" s="21">
        <f t="shared" si="17"/>
        <v>0</v>
      </c>
      <c r="N24" s="21">
        <f t="shared" si="17"/>
        <v>0</v>
      </c>
      <c r="O24" s="21">
        <f t="shared" si="17"/>
        <v>0</v>
      </c>
      <c r="P24" s="21">
        <f t="shared" si="17"/>
        <v>0</v>
      </c>
      <c r="Q24" s="21">
        <f t="shared" si="17"/>
        <v>0</v>
      </c>
      <c r="R24" s="21">
        <f t="shared" si="17"/>
        <v>1490700</v>
      </c>
      <c r="S24" s="21">
        <f t="shared" si="17"/>
        <v>0</v>
      </c>
      <c r="T24" s="21">
        <f t="shared" si="17"/>
        <v>1490700</v>
      </c>
      <c r="U24" s="21">
        <f t="shared" si="17"/>
        <v>0</v>
      </c>
      <c r="V24" s="21">
        <f t="shared" si="17"/>
        <v>1490700</v>
      </c>
      <c r="W24" s="21">
        <f t="shared" si="17"/>
        <v>821066.88</v>
      </c>
      <c r="X24" s="82">
        <f t="shared" si="1"/>
        <v>55.079283558059977</v>
      </c>
      <c r="Y24" s="21"/>
      <c r="Z24" s="21"/>
      <c r="AA24" s="21"/>
      <c r="AB24" s="21"/>
      <c r="AC24" s="21"/>
      <c r="AD24" s="21"/>
      <c r="AE24" s="21"/>
    </row>
    <row r="25" spans="1:31" ht="120" x14ac:dyDescent="0.25">
      <c r="A25" s="156" t="s">
        <v>16</v>
      </c>
      <c r="B25" s="155">
        <v>51</v>
      </c>
      <c r="C25" s="155">
        <v>0</v>
      </c>
      <c r="D25" s="3" t="s">
        <v>133</v>
      </c>
      <c r="E25" s="155">
        <v>851</v>
      </c>
      <c r="F25" s="3" t="s">
        <v>17</v>
      </c>
      <c r="G25" s="3" t="s">
        <v>13</v>
      </c>
      <c r="H25" s="3" t="s">
        <v>247</v>
      </c>
      <c r="I25" s="3" t="s">
        <v>18</v>
      </c>
      <c r="J25" s="21">
        <f t="shared" si="17"/>
        <v>1490700</v>
      </c>
      <c r="K25" s="21">
        <f t="shared" si="17"/>
        <v>0</v>
      </c>
      <c r="L25" s="21">
        <f t="shared" si="17"/>
        <v>1490700</v>
      </c>
      <c r="M25" s="21">
        <f t="shared" si="17"/>
        <v>0</v>
      </c>
      <c r="N25" s="21">
        <f t="shared" si="17"/>
        <v>0</v>
      </c>
      <c r="O25" s="21">
        <f t="shared" si="17"/>
        <v>0</v>
      </c>
      <c r="P25" s="21">
        <f t="shared" si="17"/>
        <v>0</v>
      </c>
      <c r="Q25" s="21">
        <f t="shared" si="17"/>
        <v>0</v>
      </c>
      <c r="R25" s="21">
        <f t="shared" si="17"/>
        <v>1490700</v>
      </c>
      <c r="S25" s="21">
        <f t="shared" ref="S25:W25" si="18">S26</f>
        <v>0</v>
      </c>
      <c r="T25" s="21">
        <f t="shared" si="18"/>
        <v>1490700</v>
      </c>
      <c r="U25" s="21">
        <f t="shared" si="18"/>
        <v>0</v>
      </c>
      <c r="V25" s="21">
        <f t="shared" si="18"/>
        <v>1490700</v>
      </c>
      <c r="W25" s="21">
        <f t="shared" si="18"/>
        <v>821066.88</v>
      </c>
      <c r="X25" s="82">
        <f t="shared" si="1"/>
        <v>55.079283558059977</v>
      </c>
      <c r="Y25" s="21"/>
      <c r="Z25" s="21"/>
      <c r="AA25" s="21"/>
      <c r="AB25" s="21"/>
      <c r="AC25" s="21"/>
      <c r="AD25" s="21"/>
      <c r="AE25" s="21"/>
    </row>
    <row r="26" spans="1:31" ht="45" x14ac:dyDescent="0.25">
      <c r="A26" s="156" t="s">
        <v>8</v>
      </c>
      <c r="B26" s="155">
        <v>51</v>
      </c>
      <c r="C26" s="155">
        <v>0</v>
      </c>
      <c r="D26" s="3" t="s">
        <v>133</v>
      </c>
      <c r="E26" s="155">
        <v>851</v>
      </c>
      <c r="F26" s="3" t="s">
        <v>11</v>
      </c>
      <c r="G26" s="3" t="s">
        <v>13</v>
      </c>
      <c r="H26" s="3" t="s">
        <v>247</v>
      </c>
      <c r="I26" s="3" t="s">
        <v>19</v>
      </c>
      <c r="J26" s="21">
        <f>'6.ВС'!J11</f>
        <v>1490700</v>
      </c>
      <c r="K26" s="21">
        <f>'6.ВС'!K11</f>
        <v>0</v>
      </c>
      <c r="L26" s="21">
        <f>'6.ВС'!L11</f>
        <v>1490700</v>
      </c>
      <c r="M26" s="21">
        <f>'6.ВС'!M11</f>
        <v>0</v>
      </c>
      <c r="N26" s="21">
        <f>'6.ВС'!N11</f>
        <v>0</v>
      </c>
      <c r="O26" s="21">
        <f>'6.ВС'!O11</f>
        <v>0</v>
      </c>
      <c r="P26" s="21">
        <f>'6.ВС'!P11</f>
        <v>0</v>
      </c>
      <c r="Q26" s="21">
        <f>'6.ВС'!Q11</f>
        <v>0</v>
      </c>
      <c r="R26" s="21">
        <f>'6.ВС'!R11</f>
        <v>1490700</v>
      </c>
      <c r="S26" s="21">
        <f>'6.ВС'!S11</f>
        <v>0</v>
      </c>
      <c r="T26" s="21">
        <f>'6.ВС'!T11</f>
        <v>1490700</v>
      </c>
      <c r="U26" s="21">
        <f>'6.ВС'!U11</f>
        <v>0</v>
      </c>
      <c r="V26" s="21">
        <f>'6.ВС'!V11</f>
        <v>1490700</v>
      </c>
      <c r="W26" s="21">
        <f>'6.ВС'!W11</f>
        <v>821066.88</v>
      </c>
      <c r="X26" s="82">
        <f t="shared" si="1"/>
        <v>55.079283558059977</v>
      </c>
      <c r="Y26" s="21"/>
      <c r="Z26" s="21"/>
      <c r="AA26" s="21"/>
      <c r="AB26" s="21"/>
      <c r="AC26" s="21"/>
      <c r="AD26" s="21"/>
      <c r="AE26" s="21"/>
    </row>
    <row r="27" spans="1:31" ht="60" x14ac:dyDescent="0.25">
      <c r="A27" s="15" t="s">
        <v>20</v>
      </c>
      <c r="B27" s="155">
        <v>51</v>
      </c>
      <c r="C27" s="155">
        <v>0</v>
      </c>
      <c r="D27" s="3" t="s">
        <v>133</v>
      </c>
      <c r="E27" s="155">
        <v>851</v>
      </c>
      <c r="F27" s="3" t="s">
        <v>17</v>
      </c>
      <c r="G27" s="3" t="s">
        <v>13</v>
      </c>
      <c r="H27" s="3" t="s">
        <v>248</v>
      </c>
      <c r="I27" s="3"/>
      <c r="J27" s="21">
        <f>J28+J30+J32+J34</f>
        <v>20332000</v>
      </c>
      <c r="K27" s="21">
        <f t="shared" ref="K27:R27" si="19">K28+K30+K32+K34</f>
        <v>0</v>
      </c>
      <c r="L27" s="21">
        <f t="shared" si="19"/>
        <v>20332000</v>
      </c>
      <c r="M27" s="21">
        <f t="shared" si="19"/>
        <v>0</v>
      </c>
      <c r="N27" s="21">
        <f t="shared" si="19"/>
        <v>534116.77</v>
      </c>
      <c r="O27" s="21">
        <f t="shared" si="19"/>
        <v>0</v>
      </c>
      <c r="P27" s="21">
        <f t="shared" si="19"/>
        <v>534116.77</v>
      </c>
      <c r="Q27" s="21">
        <f t="shared" si="19"/>
        <v>0</v>
      </c>
      <c r="R27" s="21">
        <f t="shared" si="19"/>
        <v>20866116.77</v>
      </c>
      <c r="S27" s="21">
        <f t="shared" ref="S27:W27" si="20">S28+S30+S32+S34</f>
        <v>0</v>
      </c>
      <c r="T27" s="21">
        <f t="shared" si="20"/>
        <v>20866116.77</v>
      </c>
      <c r="U27" s="21">
        <f t="shared" si="20"/>
        <v>0</v>
      </c>
      <c r="V27" s="21">
        <f t="shared" si="20"/>
        <v>20866116.77</v>
      </c>
      <c r="W27" s="21">
        <f t="shared" si="20"/>
        <v>14417781.620000001</v>
      </c>
      <c r="X27" s="82">
        <f t="shared" si="1"/>
        <v>69.096620990490138</v>
      </c>
      <c r="Y27" s="21"/>
      <c r="Z27" s="21"/>
      <c r="AA27" s="21"/>
      <c r="AB27" s="21"/>
      <c r="AC27" s="21"/>
      <c r="AD27" s="21"/>
      <c r="AE27" s="21"/>
    </row>
    <row r="28" spans="1:31" ht="120" x14ac:dyDescent="0.25">
      <c r="A28" s="156" t="s">
        <v>16</v>
      </c>
      <c r="B28" s="155">
        <v>51</v>
      </c>
      <c r="C28" s="155">
        <v>0</v>
      </c>
      <c r="D28" s="3" t="s">
        <v>133</v>
      </c>
      <c r="E28" s="155">
        <v>851</v>
      </c>
      <c r="F28" s="3" t="s">
        <v>11</v>
      </c>
      <c r="G28" s="3" t="s">
        <v>13</v>
      </c>
      <c r="H28" s="3" t="s">
        <v>248</v>
      </c>
      <c r="I28" s="3" t="s">
        <v>18</v>
      </c>
      <c r="J28" s="21">
        <f t="shared" ref="J28:W28" si="21">J29</f>
        <v>15561100</v>
      </c>
      <c r="K28" s="21">
        <f t="shared" si="21"/>
        <v>0</v>
      </c>
      <c r="L28" s="21">
        <f t="shared" si="21"/>
        <v>15561100</v>
      </c>
      <c r="M28" s="21">
        <f t="shared" si="21"/>
        <v>0</v>
      </c>
      <c r="N28" s="21">
        <f t="shared" si="21"/>
        <v>0</v>
      </c>
      <c r="O28" s="21">
        <f t="shared" si="21"/>
        <v>0</v>
      </c>
      <c r="P28" s="21">
        <f t="shared" si="21"/>
        <v>0</v>
      </c>
      <c r="Q28" s="21">
        <f t="shared" si="21"/>
        <v>0</v>
      </c>
      <c r="R28" s="21">
        <f t="shared" si="21"/>
        <v>15561100</v>
      </c>
      <c r="S28" s="21">
        <f t="shared" si="21"/>
        <v>0</v>
      </c>
      <c r="T28" s="21">
        <f t="shared" si="21"/>
        <v>15561100</v>
      </c>
      <c r="U28" s="21">
        <f t="shared" si="21"/>
        <v>0</v>
      </c>
      <c r="V28" s="21">
        <f t="shared" si="21"/>
        <v>15561100</v>
      </c>
      <c r="W28" s="21">
        <f t="shared" si="21"/>
        <v>10863326.84</v>
      </c>
      <c r="X28" s="82">
        <f t="shared" si="1"/>
        <v>69.810789982713302</v>
      </c>
      <c r="Y28" s="21"/>
      <c r="Z28" s="21"/>
      <c r="AA28" s="21"/>
      <c r="AB28" s="21"/>
      <c r="AC28" s="21"/>
      <c r="AD28" s="21"/>
      <c r="AE28" s="21"/>
    </row>
    <row r="29" spans="1:31" ht="45" x14ac:dyDescent="0.25">
      <c r="A29" s="156" t="s">
        <v>8</v>
      </c>
      <c r="B29" s="155">
        <v>51</v>
      </c>
      <c r="C29" s="155">
        <v>0</v>
      </c>
      <c r="D29" s="3" t="s">
        <v>133</v>
      </c>
      <c r="E29" s="155">
        <v>851</v>
      </c>
      <c r="F29" s="3" t="s">
        <v>11</v>
      </c>
      <c r="G29" s="3" t="s">
        <v>13</v>
      </c>
      <c r="H29" s="3" t="s">
        <v>248</v>
      </c>
      <c r="I29" s="3" t="s">
        <v>19</v>
      </c>
      <c r="J29" s="21">
        <f>'6.ВС'!J14</f>
        <v>15561100</v>
      </c>
      <c r="K29" s="21">
        <f>'6.ВС'!K14</f>
        <v>0</v>
      </c>
      <c r="L29" s="21">
        <f>'6.ВС'!L14</f>
        <v>15561100</v>
      </c>
      <c r="M29" s="21">
        <f>'6.ВС'!M14</f>
        <v>0</v>
      </c>
      <c r="N29" s="21">
        <f>'6.ВС'!N14</f>
        <v>0</v>
      </c>
      <c r="O29" s="21">
        <f>'6.ВС'!O14</f>
        <v>0</v>
      </c>
      <c r="P29" s="21">
        <f>'6.ВС'!P14</f>
        <v>0</v>
      </c>
      <c r="Q29" s="21">
        <f>'6.ВС'!Q14</f>
        <v>0</v>
      </c>
      <c r="R29" s="21">
        <f>'6.ВС'!R14</f>
        <v>15561100</v>
      </c>
      <c r="S29" s="21">
        <f>'6.ВС'!S14</f>
        <v>0</v>
      </c>
      <c r="T29" s="21">
        <f>'6.ВС'!T14</f>
        <v>15561100</v>
      </c>
      <c r="U29" s="21">
        <f>'6.ВС'!U14</f>
        <v>0</v>
      </c>
      <c r="V29" s="21">
        <f>'6.ВС'!V14</f>
        <v>15561100</v>
      </c>
      <c r="W29" s="21">
        <f>'6.ВС'!W14</f>
        <v>10863326.84</v>
      </c>
      <c r="X29" s="82">
        <f t="shared" si="1"/>
        <v>69.810789982713302</v>
      </c>
      <c r="Y29" s="21"/>
      <c r="Z29" s="21"/>
      <c r="AA29" s="21"/>
      <c r="AB29" s="21"/>
      <c r="AC29" s="21"/>
      <c r="AD29" s="21"/>
      <c r="AE29" s="21"/>
    </row>
    <row r="30" spans="1:31" ht="60" x14ac:dyDescent="0.25">
      <c r="A30" s="157" t="s">
        <v>22</v>
      </c>
      <c r="B30" s="155">
        <v>51</v>
      </c>
      <c r="C30" s="155">
        <v>0</v>
      </c>
      <c r="D30" s="3" t="s">
        <v>133</v>
      </c>
      <c r="E30" s="155">
        <v>851</v>
      </c>
      <c r="F30" s="3" t="s">
        <v>11</v>
      </c>
      <c r="G30" s="3" t="s">
        <v>13</v>
      </c>
      <c r="H30" s="3" t="s">
        <v>248</v>
      </c>
      <c r="I30" s="3" t="s">
        <v>23</v>
      </c>
      <c r="J30" s="21">
        <f t="shared" ref="J30:W30" si="22">J31</f>
        <v>4670900</v>
      </c>
      <c r="K30" s="21">
        <f t="shared" si="22"/>
        <v>0</v>
      </c>
      <c r="L30" s="21">
        <f t="shared" si="22"/>
        <v>4670900</v>
      </c>
      <c r="M30" s="21">
        <f t="shared" si="22"/>
        <v>0</v>
      </c>
      <c r="N30" s="21">
        <f t="shared" si="22"/>
        <v>457924</v>
      </c>
      <c r="O30" s="21">
        <f t="shared" si="22"/>
        <v>0</v>
      </c>
      <c r="P30" s="21">
        <f t="shared" si="22"/>
        <v>457924</v>
      </c>
      <c r="Q30" s="21">
        <f t="shared" si="22"/>
        <v>0</v>
      </c>
      <c r="R30" s="21">
        <f t="shared" si="22"/>
        <v>5128824</v>
      </c>
      <c r="S30" s="21">
        <f t="shared" si="22"/>
        <v>0</v>
      </c>
      <c r="T30" s="21">
        <f t="shared" si="22"/>
        <v>5128824</v>
      </c>
      <c r="U30" s="21">
        <f t="shared" si="22"/>
        <v>0</v>
      </c>
      <c r="V30" s="21">
        <f t="shared" si="22"/>
        <v>5128824</v>
      </c>
      <c r="W30" s="21">
        <f t="shared" si="22"/>
        <v>3401697.3</v>
      </c>
      <c r="X30" s="82">
        <f t="shared" si="1"/>
        <v>66.325093237748064</v>
      </c>
      <c r="Y30" s="21"/>
      <c r="Z30" s="21"/>
      <c r="AA30" s="21"/>
      <c r="AB30" s="21"/>
      <c r="AC30" s="21"/>
      <c r="AD30" s="21"/>
      <c r="AE30" s="21"/>
    </row>
    <row r="31" spans="1:31" ht="60" x14ac:dyDescent="0.25">
      <c r="A31" s="157" t="s">
        <v>9</v>
      </c>
      <c r="B31" s="155">
        <v>51</v>
      </c>
      <c r="C31" s="155">
        <v>0</v>
      </c>
      <c r="D31" s="3" t="s">
        <v>133</v>
      </c>
      <c r="E31" s="155">
        <v>851</v>
      </c>
      <c r="F31" s="3" t="s">
        <v>11</v>
      </c>
      <c r="G31" s="3" t="s">
        <v>13</v>
      </c>
      <c r="H31" s="3" t="s">
        <v>248</v>
      </c>
      <c r="I31" s="3" t="s">
        <v>24</v>
      </c>
      <c r="J31" s="21">
        <f>'6.ВС'!J16</f>
        <v>4670900</v>
      </c>
      <c r="K31" s="21">
        <f>'6.ВС'!K16</f>
        <v>0</v>
      </c>
      <c r="L31" s="21">
        <f>'6.ВС'!L16</f>
        <v>4670900</v>
      </c>
      <c r="M31" s="21">
        <f>'6.ВС'!M16</f>
        <v>0</v>
      </c>
      <c r="N31" s="21">
        <f>'6.ВС'!N16</f>
        <v>457924</v>
      </c>
      <c r="O31" s="21">
        <f>'6.ВС'!O16</f>
        <v>0</v>
      </c>
      <c r="P31" s="21">
        <f>'6.ВС'!P16</f>
        <v>457924</v>
      </c>
      <c r="Q31" s="21">
        <f>'6.ВС'!Q16</f>
        <v>0</v>
      </c>
      <c r="R31" s="21">
        <f>'6.ВС'!R16</f>
        <v>5128824</v>
      </c>
      <c r="S31" s="21">
        <f>'6.ВС'!S16</f>
        <v>0</v>
      </c>
      <c r="T31" s="21">
        <f>'6.ВС'!T16</f>
        <v>5128824</v>
      </c>
      <c r="U31" s="21">
        <f>'6.ВС'!U16</f>
        <v>0</v>
      </c>
      <c r="V31" s="21">
        <f>'6.ВС'!V16</f>
        <v>5128824</v>
      </c>
      <c r="W31" s="21">
        <f>'6.ВС'!W16</f>
        <v>3401697.3</v>
      </c>
      <c r="X31" s="82">
        <f t="shared" si="1"/>
        <v>66.325093237748064</v>
      </c>
      <c r="Y31" s="21"/>
      <c r="Z31" s="21"/>
      <c r="AA31" s="21"/>
      <c r="AB31" s="21"/>
      <c r="AC31" s="21"/>
      <c r="AD31" s="21"/>
      <c r="AE31" s="21"/>
    </row>
    <row r="32" spans="1:31" ht="30" x14ac:dyDescent="0.25">
      <c r="A32" s="73" t="s">
        <v>120</v>
      </c>
      <c r="B32" s="155">
        <v>51</v>
      </c>
      <c r="C32" s="155">
        <v>0</v>
      </c>
      <c r="D32" s="3" t="s">
        <v>133</v>
      </c>
      <c r="E32" s="155">
        <v>851</v>
      </c>
      <c r="F32" s="3" t="s">
        <v>11</v>
      </c>
      <c r="G32" s="3" t="s">
        <v>13</v>
      </c>
      <c r="H32" s="3" t="s">
        <v>248</v>
      </c>
      <c r="I32" s="3" t="s">
        <v>121</v>
      </c>
      <c r="J32" s="21">
        <f>J33</f>
        <v>0</v>
      </c>
      <c r="K32" s="21">
        <f t="shared" ref="K32:W32" si="23">K33</f>
        <v>0</v>
      </c>
      <c r="L32" s="21">
        <f t="shared" si="23"/>
        <v>0</v>
      </c>
      <c r="M32" s="21">
        <f t="shared" si="23"/>
        <v>0</v>
      </c>
      <c r="N32" s="21">
        <f t="shared" si="23"/>
        <v>76192.77</v>
      </c>
      <c r="O32" s="21">
        <f t="shared" si="23"/>
        <v>0</v>
      </c>
      <c r="P32" s="21">
        <f t="shared" si="23"/>
        <v>76192.77</v>
      </c>
      <c r="Q32" s="21">
        <f t="shared" si="23"/>
        <v>0</v>
      </c>
      <c r="R32" s="21">
        <f t="shared" si="23"/>
        <v>76192.77</v>
      </c>
      <c r="S32" s="21">
        <f t="shared" si="23"/>
        <v>0</v>
      </c>
      <c r="T32" s="21">
        <f t="shared" si="23"/>
        <v>76192.77</v>
      </c>
      <c r="U32" s="21">
        <f t="shared" si="23"/>
        <v>0</v>
      </c>
      <c r="V32" s="21">
        <f t="shared" si="23"/>
        <v>76192.77</v>
      </c>
      <c r="W32" s="21">
        <f t="shared" si="23"/>
        <v>76192.77</v>
      </c>
      <c r="X32" s="82">
        <f t="shared" si="1"/>
        <v>100</v>
      </c>
      <c r="Y32" s="21"/>
      <c r="Z32" s="21"/>
      <c r="AA32" s="21"/>
      <c r="AB32" s="21"/>
      <c r="AC32" s="21"/>
      <c r="AD32" s="21"/>
      <c r="AE32" s="21"/>
    </row>
    <row r="33" spans="1:31" ht="60" x14ac:dyDescent="0.25">
      <c r="A33" s="73" t="s">
        <v>122</v>
      </c>
      <c r="B33" s="155">
        <v>51</v>
      </c>
      <c r="C33" s="155">
        <v>0</v>
      </c>
      <c r="D33" s="3" t="s">
        <v>133</v>
      </c>
      <c r="E33" s="155">
        <v>851</v>
      </c>
      <c r="F33" s="3" t="s">
        <v>11</v>
      </c>
      <c r="G33" s="3" t="s">
        <v>13</v>
      </c>
      <c r="H33" s="3" t="s">
        <v>248</v>
      </c>
      <c r="I33" s="3" t="s">
        <v>123</v>
      </c>
      <c r="J33" s="21">
        <f>'6.ВС'!J18</f>
        <v>0</v>
      </c>
      <c r="K33" s="21">
        <f>'6.ВС'!K18</f>
        <v>0</v>
      </c>
      <c r="L33" s="21">
        <f>'6.ВС'!L18</f>
        <v>0</v>
      </c>
      <c r="M33" s="21">
        <f>'6.ВС'!M18</f>
        <v>0</v>
      </c>
      <c r="N33" s="21">
        <f>'6.ВС'!N18</f>
        <v>76192.77</v>
      </c>
      <c r="O33" s="21">
        <f>'6.ВС'!O18</f>
        <v>0</v>
      </c>
      <c r="P33" s="21">
        <f>'6.ВС'!P18</f>
        <v>76192.77</v>
      </c>
      <c r="Q33" s="21">
        <f>'6.ВС'!Q18</f>
        <v>0</v>
      </c>
      <c r="R33" s="21">
        <f>'6.ВС'!R18</f>
        <v>76192.77</v>
      </c>
      <c r="S33" s="21">
        <f>'6.ВС'!S18</f>
        <v>0</v>
      </c>
      <c r="T33" s="21">
        <f>'6.ВС'!T18</f>
        <v>76192.77</v>
      </c>
      <c r="U33" s="21">
        <f>'6.ВС'!U18</f>
        <v>0</v>
      </c>
      <c r="V33" s="21">
        <f>'6.ВС'!V18</f>
        <v>76192.77</v>
      </c>
      <c r="W33" s="21">
        <f>'6.ВС'!W18</f>
        <v>76192.77</v>
      </c>
      <c r="X33" s="82">
        <f t="shared" si="1"/>
        <v>100</v>
      </c>
      <c r="Y33" s="21"/>
      <c r="Z33" s="21"/>
      <c r="AA33" s="21"/>
      <c r="AB33" s="21"/>
      <c r="AC33" s="21"/>
      <c r="AD33" s="21"/>
      <c r="AE33" s="21"/>
    </row>
    <row r="34" spans="1:31" x14ac:dyDescent="0.25">
      <c r="A34" s="157" t="s">
        <v>25</v>
      </c>
      <c r="B34" s="155">
        <v>51</v>
      </c>
      <c r="C34" s="155">
        <v>0</v>
      </c>
      <c r="D34" s="3" t="s">
        <v>133</v>
      </c>
      <c r="E34" s="155">
        <v>851</v>
      </c>
      <c r="F34" s="3" t="s">
        <v>11</v>
      </c>
      <c r="G34" s="3" t="s">
        <v>13</v>
      </c>
      <c r="H34" s="3" t="s">
        <v>248</v>
      </c>
      <c r="I34" s="3" t="s">
        <v>26</v>
      </c>
      <c r="J34" s="21">
        <f t="shared" ref="J34:W34" si="24">J35</f>
        <v>100000</v>
      </c>
      <c r="K34" s="21">
        <f t="shared" si="24"/>
        <v>0</v>
      </c>
      <c r="L34" s="21">
        <f t="shared" si="24"/>
        <v>100000</v>
      </c>
      <c r="M34" s="21">
        <f t="shared" si="24"/>
        <v>0</v>
      </c>
      <c r="N34" s="21">
        <f t="shared" si="24"/>
        <v>0</v>
      </c>
      <c r="O34" s="21">
        <f t="shared" si="24"/>
        <v>0</v>
      </c>
      <c r="P34" s="21">
        <f t="shared" si="24"/>
        <v>0</v>
      </c>
      <c r="Q34" s="21">
        <f t="shared" si="24"/>
        <v>0</v>
      </c>
      <c r="R34" s="21">
        <f t="shared" si="24"/>
        <v>100000</v>
      </c>
      <c r="S34" s="21">
        <f t="shared" si="24"/>
        <v>0</v>
      </c>
      <c r="T34" s="21">
        <f t="shared" si="24"/>
        <v>100000</v>
      </c>
      <c r="U34" s="21">
        <f t="shared" si="24"/>
        <v>0</v>
      </c>
      <c r="V34" s="21">
        <f t="shared" si="24"/>
        <v>100000</v>
      </c>
      <c r="W34" s="21">
        <f t="shared" si="24"/>
        <v>76564.710000000006</v>
      </c>
      <c r="X34" s="82">
        <f t="shared" si="1"/>
        <v>76.564710000000005</v>
      </c>
      <c r="Y34" s="21"/>
      <c r="Z34" s="21"/>
      <c r="AA34" s="21"/>
      <c r="AB34" s="21"/>
      <c r="AC34" s="21"/>
      <c r="AD34" s="21"/>
      <c r="AE34" s="21"/>
    </row>
    <row r="35" spans="1:31" ht="30" x14ac:dyDescent="0.25">
      <c r="A35" s="157" t="s">
        <v>27</v>
      </c>
      <c r="B35" s="155">
        <v>51</v>
      </c>
      <c r="C35" s="155">
        <v>0</v>
      </c>
      <c r="D35" s="3" t="s">
        <v>133</v>
      </c>
      <c r="E35" s="155">
        <v>851</v>
      </c>
      <c r="F35" s="3" t="s">
        <v>11</v>
      </c>
      <c r="G35" s="3" t="s">
        <v>13</v>
      </c>
      <c r="H35" s="3" t="s">
        <v>248</v>
      </c>
      <c r="I35" s="3" t="s">
        <v>28</v>
      </c>
      <c r="J35" s="21">
        <f>'6.ВС'!J20</f>
        <v>100000</v>
      </c>
      <c r="K35" s="21">
        <f>'6.ВС'!K20</f>
        <v>0</v>
      </c>
      <c r="L35" s="21">
        <f>'6.ВС'!L20</f>
        <v>100000</v>
      </c>
      <c r="M35" s="21">
        <f>'6.ВС'!M20</f>
        <v>0</v>
      </c>
      <c r="N35" s="21">
        <f>'6.ВС'!N20</f>
        <v>0</v>
      </c>
      <c r="O35" s="21">
        <f>'6.ВС'!O20</f>
        <v>0</v>
      </c>
      <c r="P35" s="21">
        <f>'6.ВС'!P20</f>
        <v>0</v>
      </c>
      <c r="Q35" s="21">
        <f>'6.ВС'!Q20</f>
        <v>0</v>
      </c>
      <c r="R35" s="21">
        <f>'6.ВС'!R20</f>
        <v>100000</v>
      </c>
      <c r="S35" s="21">
        <f>'6.ВС'!S20</f>
        <v>0</v>
      </c>
      <c r="T35" s="21">
        <f>'6.ВС'!T20</f>
        <v>100000</v>
      </c>
      <c r="U35" s="21">
        <f>'6.ВС'!U20</f>
        <v>0</v>
      </c>
      <c r="V35" s="21">
        <f>'6.ВС'!V20</f>
        <v>100000</v>
      </c>
      <c r="W35" s="21">
        <f>'6.ВС'!W20</f>
        <v>76564.710000000006</v>
      </c>
      <c r="X35" s="82">
        <f t="shared" si="1"/>
        <v>76.564710000000005</v>
      </c>
      <c r="Y35" s="21"/>
      <c r="Z35" s="21"/>
      <c r="AA35" s="21"/>
      <c r="AB35" s="21"/>
      <c r="AC35" s="21"/>
      <c r="AD35" s="21"/>
      <c r="AE35" s="21"/>
    </row>
    <row r="36" spans="1:31" ht="45" x14ac:dyDescent="0.25">
      <c r="A36" s="15" t="s">
        <v>320</v>
      </c>
      <c r="B36" s="155">
        <v>51</v>
      </c>
      <c r="C36" s="155">
        <v>0</v>
      </c>
      <c r="D36" s="3" t="s">
        <v>133</v>
      </c>
      <c r="E36" s="155">
        <v>851</v>
      </c>
      <c r="F36" s="3" t="s">
        <v>11</v>
      </c>
      <c r="G36" s="3" t="s">
        <v>13</v>
      </c>
      <c r="H36" s="3" t="s">
        <v>250</v>
      </c>
      <c r="I36" s="3"/>
      <c r="J36" s="21">
        <f t="shared" ref="J36:W37" si="25">J37</f>
        <v>100000</v>
      </c>
      <c r="K36" s="21">
        <f t="shared" si="25"/>
        <v>0</v>
      </c>
      <c r="L36" s="21">
        <f t="shared" si="25"/>
        <v>100000</v>
      </c>
      <c r="M36" s="21">
        <f t="shared" si="25"/>
        <v>0</v>
      </c>
      <c r="N36" s="21">
        <f t="shared" si="25"/>
        <v>0</v>
      </c>
      <c r="O36" s="21">
        <f t="shared" si="25"/>
        <v>0</v>
      </c>
      <c r="P36" s="21">
        <f t="shared" si="25"/>
        <v>0</v>
      </c>
      <c r="Q36" s="21">
        <f t="shared" si="25"/>
        <v>0</v>
      </c>
      <c r="R36" s="21">
        <f t="shared" si="25"/>
        <v>100000</v>
      </c>
      <c r="S36" s="21">
        <f t="shared" si="25"/>
        <v>0</v>
      </c>
      <c r="T36" s="21">
        <f t="shared" si="25"/>
        <v>100000</v>
      </c>
      <c r="U36" s="21">
        <f t="shared" si="25"/>
        <v>0</v>
      </c>
      <c r="V36" s="21">
        <f t="shared" si="25"/>
        <v>100000</v>
      </c>
      <c r="W36" s="21">
        <f t="shared" si="25"/>
        <v>85191.95</v>
      </c>
      <c r="X36" s="82">
        <f t="shared" si="1"/>
        <v>85.191949999999991</v>
      </c>
      <c r="Y36" s="21"/>
      <c r="Z36" s="21"/>
      <c r="AA36" s="21"/>
      <c r="AB36" s="21"/>
      <c r="AC36" s="21"/>
      <c r="AD36" s="21"/>
      <c r="AE36" s="21"/>
    </row>
    <row r="37" spans="1:31" ht="60" x14ac:dyDescent="0.25">
      <c r="A37" s="157" t="s">
        <v>22</v>
      </c>
      <c r="B37" s="155">
        <v>51</v>
      </c>
      <c r="C37" s="155">
        <v>0</v>
      </c>
      <c r="D37" s="3" t="s">
        <v>133</v>
      </c>
      <c r="E37" s="155">
        <v>851</v>
      </c>
      <c r="F37" s="3" t="s">
        <v>11</v>
      </c>
      <c r="G37" s="3" t="s">
        <v>13</v>
      </c>
      <c r="H37" s="3" t="s">
        <v>250</v>
      </c>
      <c r="I37" s="3" t="s">
        <v>23</v>
      </c>
      <c r="J37" s="21">
        <f t="shared" si="25"/>
        <v>100000</v>
      </c>
      <c r="K37" s="21">
        <f t="shared" si="25"/>
        <v>0</v>
      </c>
      <c r="L37" s="21">
        <f t="shared" si="25"/>
        <v>100000</v>
      </c>
      <c r="M37" s="21">
        <f t="shared" si="25"/>
        <v>0</v>
      </c>
      <c r="N37" s="21">
        <f t="shared" si="25"/>
        <v>0</v>
      </c>
      <c r="O37" s="21">
        <f t="shared" si="25"/>
        <v>0</v>
      </c>
      <c r="P37" s="21">
        <f t="shared" si="25"/>
        <v>0</v>
      </c>
      <c r="Q37" s="21">
        <f t="shared" si="25"/>
        <v>0</v>
      </c>
      <c r="R37" s="21">
        <f t="shared" si="25"/>
        <v>100000</v>
      </c>
      <c r="S37" s="21">
        <f t="shared" ref="S37:W37" si="26">S38</f>
        <v>0</v>
      </c>
      <c r="T37" s="21">
        <f t="shared" si="26"/>
        <v>100000</v>
      </c>
      <c r="U37" s="21">
        <f t="shared" si="26"/>
        <v>0</v>
      </c>
      <c r="V37" s="21">
        <f t="shared" si="26"/>
        <v>100000</v>
      </c>
      <c r="W37" s="21">
        <f t="shared" si="26"/>
        <v>85191.95</v>
      </c>
      <c r="X37" s="82">
        <f t="shared" si="1"/>
        <v>85.191949999999991</v>
      </c>
      <c r="Y37" s="21"/>
      <c r="Z37" s="21"/>
      <c r="AA37" s="21"/>
      <c r="AB37" s="21"/>
      <c r="AC37" s="21"/>
      <c r="AD37" s="21"/>
      <c r="AE37" s="21"/>
    </row>
    <row r="38" spans="1:31" ht="60" x14ac:dyDescent="0.25">
      <c r="A38" s="157" t="s">
        <v>9</v>
      </c>
      <c r="B38" s="155">
        <v>51</v>
      </c>
      <c r="C38" s="155">
        <v>0</v>
      </c>
      <c r="D38" s="3" t="s">
        <v>133</v>
      </c>
      <c r="E38" s="155">
        <v>851</v>
      </c>
      <c r="F38" s="3" t="s">
        <v>11</v>
      </c>
      <c r="G38" s="3" t="s">
        <v>13</v>
      </c>
      <c r="H38" s="3" t="s">
        <v>250</v>
      </c>
      <c r="I38" s="3" t="s">
        <v>24</v>
      </c>
      <c r="J38" s="21">
        <f>'6.ВС'!J23</f>
        <v>100000</v>
      </c>
      <c r="K38" s="21">
        <f>'6.ВС'!K23</f>
        <v>0</v>
      </c>
      <c r="L38" s="21">
        <f>'6.ВС'!L23</f>
        <v>100000</v>
      </c>
      <c r="M38" s="21">
        <f>'6.ВС'!M23</f>
        <v>0</v>
      </c>
      <c r="N38" s="21">
        <f>'6.ВС'!N23</f>
        <v>0</v>
      </c>
      <c r="O38" s="21">
        <f>'6.ВС'!O23</f>
        <v>0</v>
      </c>
      <c r="P38" s="21">
        <f>'6.ВС'!P23</f>
        <v>0</v>
      </c>
      <c r="Q38" s="21">
        <f>'6.ВС'!Q23</f>
        <v>0</v>
      </c>
      <c r="R38" s="21">
        <f>'6.ВС'!R23</f>
        <v>100000</v>
      </c>
      <c r="S38" s="21">
        <f>'6.ВС'!S23</f>
        <v>0</v>
      </c>
      <c r="T38" s="21">
        <f>'6.ВС'!T23</f>
        <v>100000</v>
      </c>
      <c r="U38" s="21">
        <f>'6.ВС'!U23</f>
        <v>0</v>
      </c>
      <c r="V38" s="21">
        <f>'6.ВС'!V23</f>
        <v>100000</v>
      </c>
      <c r="W38" s="21">
        <f>'6.ВС'!W23</f>
        <v>85191.95</v>
      </c>
      <c r="X38" s="82">
        <f t="shared" si="1"/>
        <v>85.191949999999991</v>
      </c>
      <c r="Y38" s="21"/>
      <c r="Z38" s="21"/>
      <c r="AA38" s="21"/>
      <c r="AB38" s="21"/>
      <c r="AC38" s="21"/>
      <c r="AD38" s="21"/>
      <c r="AE38" s="21"/>
    </row>
    <row r="39" spans="1:31" ht="60" x14ac:dyDescent="0.25">
      <c r="A39" s="15" t="s">
        <v>665</v>
      </c>
      <c r="B39" s="155">
        <v>51</v>
      </c>
      <c r="C39" s="155">
        <v>0</v>
      </c>
      <c r="D39" s="3" t="s">
        <v>133</v>
      </c>
      <c r="E39" s="155">
        <v>851</v>
      </c>
      <c r="F39" s="3" t="s">
        <v>11</v>
      </c>
      <c r="G39" s="3" t="s">
        <v>13</v>
      </c>
      <c r="H39" s="3" t="s">
        <v>661</v>
      </c>
      <c r="I39" s="3"/>
      <c r="J39" s="21">
        <f>J40</f>
        <v>100000</v>
      </c>
      <c r="K39" s="21">
        <f t="shared" ref="K39:W40" si="27">K40</f>
        <v>0</v>
      </c>
      <c r="L39" s="21">
        <f t="shared" si="27"/>
        <v>100000</v>
      </c>
      <c r="M39" s="21">
        <f t="shared" si="27"/>
        <v>0</v>
      </c>
      <c r="N39" s="21">
        <f t="shared" si="27"/>
        <v>0</v>
      </c>
      <c r="O39" s="21">
        <f t="shared" si="27"/>
        <v>0</v>
      </c>
      <c r="P39" s="21">
        <f t="shared" si="27"/>
        <v>0</v>
      </c>
      <c r="Q39" s="21">
        <f t="shared" si="27"/>
        <v>0</v>
      </c>
      <c r="R39" s="21">
        <f t="shared" si="27"/>
        <v>100000</v>
      </c>
      <c r="S39" s="21">
        <f t="shared" si="27"/>
        <v>0</v>
      </c>
      <c r="T39" s="21">
        <f t="shared" si="27"/>
        <v>100000</v>
      </c>
      <c r="U39" s="21">
        <f t="shared" si="27"/>
        <v>0</v>
      </c>
      <c r="V39" s="21">
        <f t="shared" si="27"/>
        <v>100000</v>
      </c>
      <c r="W39" s="21">
        <f t="shared" si="27"/>
        <v>80544.600000000006</v>
      </c>
      <c r="X39" s="82">
        <f t="shared" si="1"/>
        <v>80.544600000000017</v>
      </c>
      <c r="Y39" s="21"/>
      <c r="Z39" s="21"/>
      <c r="AA39" s="21"/>
      <c r="AB39" s="21"/>
      <c r="AC39" s="21"/>
      <c r="AD39" s="21"/>
      <c r="AE39" s="21"/>
    </row>
    <row r="40" spans="1:31" ht="60" x14ac:dyDescent="0.25">
      <c r="A40" s="55" t="s">
        <v>22</v>
      </c>
      <c r="B40" s="155">
        <v>51</v>
      </c>
      <c r="C40" s="155">
        <v>0</v>
      </c>
      <c r="D40" s="3" t="s">
        <v>133</v>
      </c>
      <c r="E40" s="155">
        <v>851</v>
      </c>
      <c r="F40" s="3" t="s">
        <v>11</v>
      </c>
      <c r="G40" s="3" t="s">
        <v>13</v>
      </c>
      <c r="H40" s="3" t="s">
        <v>661</v>
      </c>
      <c r="I40" s="3" t="s">
        <v>23</v>
      </c>
      <c r="J40" s="21">
        <f>J41</f>
        <v>100000</v>
      </c>
      <c r="K40" s="21">
        <f t="shared" si="27"/>
        <v>0</v>
      </c>
      <c r="L40" s="21">
        <f t="shared" si="27"/>
        <v>100000</v>
      </c>
      <c r="M40" s="21">
        <f t="shared" si="27"/>
        <v>0</v>
      </c>
      <c r="N40" s="21">
        <f t="shared" si="27"/>
        <v>0</v>
      </c>
      <c r="O40" s="21">
        <f t="shared" si="27"/>
        <v>0</v>
      </c>
      <c r="P40" s="21">
        <f t="shared" si="27"/>
        <v>0</v>
      </c>
      <c r="Q40" s="21">
        <f t="shared" si="27"/>
        <v>0</v>
      </c>
      <c r="R40" s="21">
        <f t="shared" si="27"/>
        <v>100000</v>
      </c>
      <c r="S40" s="21">
        <f t="shared" si="27"/>
        <v>0</v>
      </c>
      <c r="T40" s="21">
        <f t="shared" si="27"/>
        <v>100000</v>
      </c>
      <c r="U40" s="21">
        <f t="shared" si="27"/>
        <v>0</v>
      </c>
      <c r="V40" s="21">
        <f t="shared" si="27"/>
        <v>100000</v>
      </c>
      <c r="W40" s="21">
        <f t="shared" si="27"/>
        <v>80544.600000000006</v>
      </c>
      <c r="X40" s="82">
        <f t="shared" si="1"/>
        <v>80.544600000000017</v>
      </c>
      <c r="Y40" s="21"/>
      <c r="Z40" s="21"/>
      <c r="AA40" s="21"/>
      <c r="AB40" s="21"/>
      <c r="AC40" s="21"/>
      <c r="AD40" s="21"/>
      <c r="AE40" s="21"/>
    </row>
    <row r="41" spans="1:31" ht="60" x14ac:dyDescent="0.25">
      <c r="A41" s="55" t="s">
        <v>9</v>
      </c>
      <c r="B41" s="155">
        <v>51</v>
      </c>
      <c r="C41" s="155">
        <v>0</v>
      </c>
      <c r="D41" s="3" t="s">
        <v>133</v>
      </c>
      <c r="E41" s="155">
        <v>851</v>
      </c>
      <c r="F41" s="3" t="s">
        <v>11</v>
      </c>
      <c r="G41" s="3" t="s">
        <v>13</v>
      </c>
      <c r="H41" s="3" t="s">
        <v>661</v>
      </c>
      <c r="I41" s="3" t="s">
        <v>24</v>
      </c>
      <c r="J41" s="21">
        <f>'6.ВС'!J26</f>
        <v>100000</v>
      </c>
      <c r="K41" s="21">
        <f>'6.ВС'!K26</f>
        <v>0</v>
      </c>
      <c r="L41" s="21">
        <f>'6.ВС'!L26</f>
        <v>100000</v>
      </c>
      <c r="M41" s="21">
        <f>'6.ВС'!M26</f>
        <v>0</v>
      </c>
      <c r="N41" s="21">
        <f>'6.ВС'!N26</f>
        <v>0</v>
      </c>
      <c r="O41" s="21">
        <f>'6.ВС'!O26</f>
        <v>0</v>
      </c>
      <c r="P41" s="21">
        <f>'6.ВС'!P26</f>
        <v>0</v>
      </c>
      <c r="Q41" s="21">
        <f>'6.ВС'!Q26</f>
        <v>0</v>
      </c>
      <c r="R41" s="21">
        <f>'6.ВС'!R26</f>
        <v>100000</v>
      </c>
      <c r="S41" s="21">
        <f>'6.ВС'!S26</f>
        <v>0</v>
      </c>
      <c r="T41" s="21">
        <f>'6.ВС'!T26</f>
        <v>100000</v>
      </c>
      <c r="U41" s="21">
        <f>'6.ВС'!U26</f>
        <v>0</v>
      </c>
      <c r="V41" s="21">
        <f>'6.ВС'!V26</f>
        <v>100000</v>
      </c>
      <c r="W41" s="21">
        <f>'6.ВС'!W26</f>
        <v>80544.600000000006</v>
      </c>
      <c r="X41" s="82">
        <f t="shared" si="1"/>
        <v>80.544600000000017</v>
      </c>
      <c r="Y41" s="21"/>
      <c r="Z41" s="21"/>
      <c r="AA41" s="21"/>
      <c r="AB41" s="21"/>
      <c r="AC41" s="21"/>
      <c r="AD41" s="21"/>
      <c r="AE41" s="21"/>
    </row>
    <row r="42" spans="1:31" ht="45" x14ac:dyDescent="0.25">
      <c r="A42" s="15" t="s">
        <v>45</v>
      </c>
      <c r="B42" s="155">
        <v>51</v>
      </c>
      <c r="C42" s="155">
        <v>0</v>
      </c>
      <c r="D42" s="3" t="s">
        <v>133</v>
      </c>
      <c r="E42" s="155">
        <v>851</v>
      </c>
      <c r="F42" s="3" t="s">
        <v>17</v>
      </c>
      <c r="G42" s="4" t="s">
        <v>38</v>
      </c>
      <c r="H42" s="4" t="s">
        <v>252</v>
      </c>
      <c r="I42" s="3"/>
      <c r="J42" s="21">
        <f t="shared" ref="J42:W43" si="28">J43</f>
        <v>265510</v>
      </c>
      <c r="K42" s="21">
        <f t="shared" si="28"/>
        <v>0</v>
      </c>
      <c r="L42" s="21">
        <f t="shared" si="28"/>
        <v>265510</v>
      </c>
      <c r="M42" s="21">
        <f t="shared" si="28"/>
        <v>0</v>
      </c>
      <c r="N42" s="21">
        <f t="shared" si="28"/>
        <v>0</v>
      </c>
      <c r="O42" s="21">
        <f t="shared" si="28"/>
        <v>0</v>
      </c>
      <c r="P42" s="21">
        <f t="shared" si="28"/>
        <v>0</v>
      </c>
      <c r="Q42" s="21">
        <f t="shared" si="28"/>
        <v>0</v>
      </c>
      <c r="R42" s="21">
        <f t="shared" si="28"/>
        <v>265510</v>
      </c>
      <c r="S42" s="21">
        <f t="shared" si="28"/>
        <v>0</v>
      </c>
      <c r="T42" s="21">
        <f t="shared" si="28"/>
        <v>265510</v>
      </c>
      <c r="U42" s="21">
        <f t="shared" si="28"/>
        <v>0</v>
      </c>
      <c r="V42" s="21">
        <f t="shared" si="28"/>
        <v>265510</v>
      </c>
      <c r="W42" s="21">
        <f t="shared" si="28"/>
        <v>153526.85</v>
      </c>
      <c r="X42" s="82">
        <f t="shared" si="1"/>
        <v>57.823377650559301</v>
      </c>
      <c r="Y42" s="21"/>
      <c r="Z42" s="21"/>
      <c r="AA42" s="21"/>
      <c r="AB42" s="21"/>
      <c r="AC42" s="21"/>
      <c r="AD42" s="21"/>
      <c r="AE42" s="21"/>
    </row>
    <row r="43" spans="1:31" ht="60" x14ac:dyDescent="0.25">
      <c r="A43" s="157" t="s">
        <v>22</v>
      </c>
      <c r="B43" s="155">
        <v>51</v>
      </c>
      <c r="C43" s="155">
        <v>0</v>
      </c>
      <c r="D43" s="3" t="s">
        <v>133</v>
      </c>
      <c r="E43" s="155">
        <v>851</v>
      </c>
      <c r="F43" s="3" t="s">
        <v>11</v>
      </c>
      <c r="G43" s="3" t="s">
        <v>38</v>
      </c>
      <c r="H43" s="4" t="s">
        <v>252</v>
      </c>
      <c r="I43" s="3" t="s">
        <v>23</v>
      </c>
      <c r="J43" s="21">
        <f t="shared" si="28"/>
        <v>265510</v>
      </c>
      <c r="K43" s="21">
        <f t="shared" si="28"/>
        <v>0</v>
      </c>
      <c r="L43" s="21">
        <f t="shared" si="28"/>
        <v>265510</v>
      </c>
      <c r="M43" s="21">
        <f t="shared" si="28"/>
        <v>0</v>
      </c>
      <c r="N43" s="21">
        <f t="shared" si="28"/>
        <v>0</v>
      </c>
      <c r="O43" s="21">
        <f t="shared" si="28"/>
        <v>0</v>
      </c>
      <c r="P43" s="21">
        <f t="shared" si="28"/>
        <v>0</v>
      </c>
      <c r="Q43" s="21">
        <f t="shared" si="28"/>
        <v>0</v>
      </c>
      <c r="R43" s="21">
        <f t="shared" si="28"/>
        <v>265510</v>
      </c>
      <c r="S43" s="21">
        <f t="shared" ref="S43:W43" si="29">S44</f>
        <v>0</v>
      </c>
      <c r="T43" s="21">
        <f t="shared" si="29"/>
        <v>265510</v>
      </c>
      <c r="U43" s="21">
        <f t="shared" si="29"/>
        <v>0</v>
      </c>
      <c r="V43" s="21">
        <f t="shared" si="29"/>
        <v>265510</v>
      </c>
      <c r="W43" s="21">
        <f t="shared" si="29"/>
        <v>153526.85</v>
      </c>
      <c r="X43" s="82">
        <f t="shared" si="1"/>
        <v>57.823377650559301</v>
      </c>
      <c r="Y43" s="21"/>
      <c r="Z43" s="21"/>
      <c r="AA43" s="21"/>
      <c r="AB43" s="21"/>
      <c r="AC43" s="21"/>
      <c r="AD43" s="21"/>
      <c r="AE43" s="21"/>
    </row>
    <row r="44" spans="1:31" ht="60" x14ac:dyDescent="0.25">
      <c r="A44" s="157" t="s">
        <v>9</v>
      </c>
      <c r="B44" s="155">
        <v>51</v>
      </c>
      <c r="C44" s="155">
        <v>0</v>
      </c>
      <c r="D44" s="3" t="s">
        <v>133</v>
      </c>
      <c r="E44" s="155">
        <v>851</v>
      </c>
      <c r="F44" s="3" t="s">
        <v>11</v>
      </c>
      <c r="G44" s="3" t="s">
        <v>38</v>
      </c>
      <c r="H44" s="4" t="s">
        <v>252</v>
      </c>
      <c r="I44" s="3" t="s">
        <v>24</v>
      </c>
      <c r="J44" s="21">
        <f>'6.ВС'!J50</f>
        <v>265510</v>
      </c>
      <c r="K44" s="21">
        <f>'6.ВС'!K50</f>
        <v>0</v>
      </c>
      <c r="L44" s="21">
        <f>'6.ВС'!L50</f>
        <v>265510</v>
      </c>
      <c r="M44" s="21">
        <f>'6.ВС'!M50</f>
        <v>0</v>
      </c>
      <c r="N44" s="21">
        <f>'6.ВС'!N50</f>
        <v>0</v>
      </c>
      <c r="O44" s="21">
        <f>'6.ВС'!O50</f>
        <v>0</v>
      </c>
      <c r="P44" s="21">
        <f>'6.ВС'!P50</f>
        <v>0</v>
      </c>
      <c r="Q44" s="21">
        <f>'6.ВС'!Q50</f>
        <v>0</v>
      </c>
      <c r="R44" s="21">
        <f>'6.ВС'!R50</f>
        <v>265510</v>
      </c>
      <c r="S44" s="21">
        <f>'6.ВС'!S50</f>
        <v>0</v>
      </c>
      <c r="T44" s="21">
        <f>'6.ВС'!T50</f>
        <v>265510</v>
      </c>
      <c r="U44" s="21">
        <f>'6.ВС'!U50</f>
        <v>0</v>
      </c>
      <c r="V44" s="21">
        <f>'6.ВС'!V50</f>
        <v>265510</v>
      </c>
      <c r="W44" s="21">
        <f>'6.ВС'!W50</f>
        <v>153526.85</v>
      </c>
      <c r="X44" s="82">
        <f t="shared" si="1"/>
        <v>57.823377650559301</v>
      </c>
      <c r="Y44" s="21"/>
      <c r="Z44" s="21"/>
      <c r="AA44" s="21"/>
      <c r="AB44" s="21"/>
      <c r="AC44" s="21"/>
      <c r="AD44" s="21"/>
      <c r="AE44" s="21"/>
    </row>
    <row r="45" spans="1:31" ht="45" x14ac:dyDescent="0.25">
      <c r="A45" s="73" t="s">
        <v>686</v>
      </c>
      <c r="B45" s="155">
        <v>51</v>
      </c>
      <c r="C45" s="155">
        <v>0</v>
      </c>
      <c r="D45" s="3" t="s">
        <v>133</v>
      </c>
      <c r="E45" s="155">
        <v>851</v>
      </c>
      <c r="F45" s="3" t="s">
        <v>17</v>
      </c>
      <c r="G45" s="4" t="s">
        <v>38</v>
      </c>
      <c r="H45" s="4" t="s">
        <v>688</v>
      </c>
      <c r="I45" s="3"/>
      <c r="J45" s="21">
        <f>J46</f>
        <v>0</v>
      </c>
      <c r="K45" s="21">
        <f t="shared" ref="K45:W46" si="30">K46</f>
        <v>0</v>
      </c>
      <c r="L45" s="21">
        <f t="shared" si="30"/>
        <v>0</v>
      </c>
      <c r="M45" s="21">
        <f t="shared" si="30"/>
        <v>0</v>
      </c>
      <c r="N45" s="21">
        <f t="shared" si="30"/>
        <v>315000</v>
      </c>
      <c r="O45" s="21">
        <f t="shared" si="30"/>
        <v>0</v>
      </c>
      <c r="P45" s="21">
        <f t="shared" si="30"/>
        <v>315000</v>
      </c>
      <c r="Q45" s="21">
        <f t="shared" si="30"/>
        <v>0</v>
      </c>
      <c r="R45" s="21">
        <f t="shared" si="30"/>
        <v>315000</v>
      </c>
      <c r="S45" s="21">
        <f t="shared" si="30"/>
        <v>0</v>
      </c>
      <c r="T45" s="21">
        <f t="shared" si="30"/>
        <v>315000</v>
      </c>
      <c r="U45" s="21">
        <f t="shared" si="30"/>
        <v>0</v>
      </c>
      <c r="V45" s="21">
        <f t="shared" si="30"/>
        <v>315000</v>
      </c>
      <c r="W45" s="21">
        <f t="shared" si="30"/>
        <v>0</v>
      </c>
      <c r="X45" s="82">
        <f t="shared" si="1"/>
        <v>0</v>
      </c>
      <c r="Y45" s="21"/>
      <c r="Z45" s="21"/>
      <c r="AA45" s="21"/>
      <c r="AB45" s="21"/>
      <c r="AC45" s="21"/>
      <c r="AD45" s="21"/>
      <c r="AE45" s="21"/>
    </row>
    <row r="46" spans="1:31" ht="60" x14ac:dyDescent="0.25">
      <c r="A46" s="73" t="s">
        <v>22</v>
      </c>
      <c r="B46" s="155">
        <v>51</v>
      </c>
      <c r="C46" s="155">
        <v>0</v>
      </c>
      <c r="D46" s="3" t="s">
        <v>133</v>
      </c>
      <c r="E46" s="155">
        <v>851</v>
      </c>
      <c r="F46" s="3" t="s">
        <v>17</v>
      </c>
      <c r="G46" s="4" t="s">
        <v>38</v>
      </c>
      <c r="H46" s="4" t="s">
        <v>688</v>
      </c>
      <c r="I46" s="3" t="s">
        <v>23</v>
      </c>
      <c r="J46" s="21">
        <f>J47</f>
        <v>0</v>
      </c>
      <c r="K46" s="21">
        <f t="shared" si="30"/>
        <v>0</v>
      </c>
      <c r="L46" s="21">
        <f t="shared" si="30"/>
        <v>0</v>
      </c>
      <c r="M46" s="21">
        <f t="shared" si="30"/>
        <v>0</v>
      </c>
      <c r="N46" s="21">
        <f t="shared" si="30"/>
        <v>315000</v>
      </c>
      <c r="O46" s="21">
        <f t="shared" si="30"/>
        <v>0</v>
      </c>
      <c r="P46" s="21">
        <f t="shared" si="30"/>
        <v>315000</v>
      </c>
      <c r="Q46" s="21">
        <f t="shared" si="30"/>
        <v>0</v>
      </c>
      <c r="R46" s="21">
        <f t="shared" si="30"/>
        <v>315000</v>
      </c>
      <c r="S46" s="21">
        <f t="shared" si="30"/>
        <v>0</v>
      </c>
      <c r="T46" s="21">
        <f t="shared" si="30"/>
        <v>315000</v>
      </c>
      <c r="U46" s="21">
        <f t="shared" si="30"/>
        <v>0</v>
      </c>
      <c r="V46" s="21">
        <f t="shared" si="30"/>
        <v>315000</v>
      </c>
      <c r="W46" s="21">
        <f t="shared" si="30"/>
        <v>0</v>
      </c>
      <c r="X46" s="82">
        <f t="shared" si="1"/>
        <v>0</v>
      </c>
      <c r="Y46" s="21"/>
      <c r="Z46" s="21"/>
      <c r="AA46" s="21"/>
      <c r="AB46" s="21"/>
      <c r="AC46" s="21"/>
      <c r="AD46" s="21"/>
      <c r="AE46" s="21"/>
    </row>
    <row r="47" spans="1:31" ht="60" x14ac:dyDescent="0.25">
      <c r="A47" s="73" t="s">
        <v>9</v>
      </c>
      <c r="B47" s="155">
        <v>51</v>
      </c>
      <c r="C47" s="155">
        <v>0</v>
      </c>
      <c r="D47" s="3" t="s">
        <v>133</v>
      </c>
      <c r="E47" s="155">
        <v>851</v>
      </c>
      <c r="F47" s="3" t="s">
        <v>17</v>
      </c>
      <c r="G47" s="4" t="s">
        <v>38</v>
      </c>
      <c r="H47" s="4" t="s">
        <v>688</v>
      </c>
      <c r="I47" s="3" t="s">
        <v>24</v>
      </c>
      <c r="J47" s="21">
        <f>'6.ВС'!J111</f>
        <v>0</v>
      </c>
      <c r="K47" s="21">
        <f>'6.ВС'!K111</f>
        <v>0</v>
      </c>
      <c r="L47" s="21">
        <f>'6.ВС'!L111</f>
        <v>0</v>
      </c>
      <c r="M47" s="21">
        <f>'6.ВС'!M111</f>
        <v>0</v>
      </c>
      <c r="N47" s="21">
        <f>'6.ВС'!N111</f>
        <v>315000</v>
      </c>
      <c r="O47" s="21">
        <f>'6.ВС'!O111</f>
        <v>0</v>
      </c>
      <c r="P47" s="21">
        <f>'6.ВС'!P111</f>
        <v>315000</v>
      </c>
      <c r="Q47" s="21">
        <f>'6.ВС'!Q111</f>
        <v>0</v>
      </c>
      <c r="R47" s="21">
        <f>'6.ВС'!R111</f>
        <v>315000</v>
      </c>
      <c r="S47" s="21">
        <f>'6.ВС'!S111</f>
        <v>0</v>
      </c>
      <c r="T47" s="21">
        <f>'6.ВС'!T111</f>
        <v>315000</v>
      </c>
      <c r="U47" s="21">
        <f>'6.ВС'!U111</f>
        <v>0</v>
      </c>
      <c r="V47" s="21">
        <f>'6.ВС'!V111</f>
        <v>315000</v>
      </c>
      <c r="W47" s="21">
        <f>'6.ВС'!W111</f>
        <v>0</v>
      </c>
      <c r="X47" s="82">
        <f t="shared" si="1"/>
        <v>0</v>
      </c>
      <c r="Y47" s="21"/>
      <c r="Z47" s="21"/>
      <c r="AA47" s="21"/>
      <c r="AB47" s="21"/>
      <c r="AC47" s="21"/>
      <c r="AD47" s="21"/>
      <c r="AE47" s="21"/>
    </row>
    <row r="48" spans="1:31" ht="30" x14ac:dyDescent="0.25">
      <c r="A48" s="15" t="s">
        <v>32</v>
      </c>
      <c r="B48" s="155">
        <v>51</v>
      </c>
      <c r="C48" s="155">
        <v>0</v>
      </c>
      <c r="D48" s="3" t="s">
        <v>133</v>
      </c>
      <c r="E48" s="155">
        <v>851</v>
      </c>
      <c r="F48" s="3" t="s">
        <v>11</v>
      </c>
      <c r="G48" s="3" t="s">
        <v>13</v>
      </c>
      <c r="H48" s="3" t="s">
        <v>251</v>
      </c>
      <c r="I48" s="3"/>
      <c r="J48" s="21">
        <f t="shared" ref="J48:W49" si="31">J49</f>
        <v>65000</v>
      </c>
      <c r="K48" s="21">
        <f t="shared" si="31"/>
        <v>0</v>
      </c>
      <c r="L48" s="21">
        <f t="shared" si="31"/>
        <v>65000</v>
      </c>
      <c r="M48" s="21">
        <f t="shared" si="31"/>
        <v>0</v>
      </c>
      <c r="N48" s="21">
        <f t="shared" si="31"/>
        <v>0</v>
      </c>
      <c r="O48" s="21">
        <f t="shared" si="31"/>
        <v>0</v>
      </c>
      <c r="P48" s="21">
        <f t="shared" si="31"/>
        <v>0</v>
      </c>
      <c r="Q48" s="21">
        <f t="shared" si="31"/>
        <v>0</v>
      </c>
      <c r="R48" s="21">
        <f t="shared" si="31"/>
        <v>65000</v>
      </c>
      <c r="S48" s="21">
        <f t="shared" si="31"/>
        <v>0</v>
      </c>
      <c r="T48" s="21">
        <f t="shared" si="31"/>
        <v>65000</v>
      </c>
      <c r="U48" s="21">
        <f t="shared" si="31"/>
        <v>0</v>
      </c>
      <c r="V48" s="21">
        <f t="shared" si="31"/>
        <v>65000</v>
      </c>
      <c r="W48" s="21">
        <f t="shared" si="31"/>
        <v>65000</v>
      </c>
      <c r="X48" s="82">
        <f t="shared" si="1"/>
        <v>100</v>
      </c>
      <c r="Y48" s="21"/>
      <c r="Z48" s="21"/>
      <c r="AA48" s="21"/>
      <c r="AB48" s="21"/>
      <c r="AC48" s="21"/>
      <c r="AD48" s="21"/>
      <c r="AE48" s="21"/>
    </row>
    <row r="49" spans="1:31" x14ac:dyDescent="0.25">
      <c r="A49" s="157" t="s">
        <v>25</v>
      </c>
      <c r="B49" s="155">
        <v>51</v>
      </c>
      <c r="C49" s="155">
        <v>0</v>
      </c>
      <c r="D49" s="3" t="s">
        <v>133</v>
      </c>
      <c r="E49" s="155">
        <v>851</v>
      </c>
      <c r="F49" s="3" t="s">
        <v>11</v>
      </c>
      <c r="G49" s="3" t="s">
        <v>13</v>
      </c>
      <c r="H49" s="3" t="s">
        <v>251</v>
      </c>
      <c r="I49" s="3" t="s">
        <v>26</v>
      </c>
      <c r="J49" s="21">
        <f t="shared" si="31"/>
        <v>65000</v>
      </c>
      <c r="K49" s="21">
        <f t="shared" si="31"/>
        <v>0</v>
      </c>
      <c r="L49" s="21">
        <f t="shared" si="31"/>
        <v>65000</v>
      </c>
      <c r="M49" s="21">
        <f t="shared" si="31"/>
        <v>0</v>
      </c>
      <c r="N49" s="21">
        <f t="shared" si="31"/>
        <v>0</v>
      </c>
      <c r="O49" s="21">
        <f t="shared" si="31"/>
        <v>0</v>
      </c>
      <c r="P49" s="21">
        <f t="shared" si="31"/>
        <v>0</v>
      </c>
      <c r="Q49" s="21">
        <f t="shared" si="31"/>
        <v>0</v>
      </c>
      <c r="R49" s="21">
        <f t="shared" si="31"/>
        <v>65000</v>
      </c>
      <c r="S49" s="21">
        <f t="shared" ref="S49:W49" si="32">S50</f>
        <v>0</v>
      </c>
      <c r="T49" s="21">
        <f t="shared" si="32"/>
        <v>65000</v>
      </c>
      <c r="U49" s="21">
        <f t="shared" si="32"/>
        <v>0</v>
      </c>
      <c r="V49" s="21">
        <f t="shared" si="32"/>
        <v>65000</v>
      </c>
      <c r="W49" s="21">
        <f t="shared" si="32"/>
        <v>65000</v>
      </c>
      <c r="X49" s="82">
        <f t="shared" si="1"/>
        <v>100</v>
      </c>
      <c r="Y49" s="21"/>
      <c r="Z49" s="21"/>
      <c r="AA49" s="21"/>
      <c r="AB49" s="21"/>
      <c r="AC49" s="21"/>
      <c r="AD49" s="21"/>
      <c r="AE49" s="21"/>
    </row>
    <row r="50" spans="1:31" ht="30" x14ac:dyDescent="0.25">
      <c r="A50" s="157" t="s">
        <v>27</v>
      </c>
      <c r="B50" s="155">
        <v>51</v>
      </c>
      <c r="C50" s="155">
        <v>0</v>
      </c>
      <c r="D50" s="3" t="s">
        <v>133</v>
      </c>
      <c r="E50" s="155">
        <v>851</v>
      </c>
      <c r="F50" s="3" t="s">
        <v>11</v>
      </c>
      <c r="G50" s="3" t="s">
        <v>13</v>
      </c>
      <c r="H50" s="3" t="s">
        <v>251</v>
      </c>
      <c r="I50" s="3" t="s">
        <v>28</v>
      </c>
      <c r="J50" s="21">
        <f>'6.ВС'!J29</f>
        <v>65000</v>
      </c>
      <c r="K50" s="21">
        <f>'6.ВС'!K29</f>
        <v>0</v>
      </c>
      <c r="L50" s="21">
        <f>'6.ВС'!L29</f>
        <v>65000</v>
      </c>
      <c r="M50" s="21">
        <f>'6.ВС'!M29</f>
        <v>0</v>
      </c>
      <c r="N50" s="21">
        <f>'6.ВС'!N29</f>
        <v>0</v>
      </c>
      <c r="O50" s="21">
        <f>'6.ВС'!O29</f>
        <v>0</v>
      </c>
      <c r="P50" s="21">
        <f>'6.ВС'!P29</f>
        <v>0</v>
      </c>
      <c r="Q50" s="21">
        <f>'6.ВС'!Q29</f>
        <v>0</v>
      </c>
      <c r="R50" s="21">
        <f>'6.ВС'!R29</f>
        <v>65000</v>
      </c>
      <c r="S50" s="21">
        <f>'6.ВС'!S29</f>
        <v>0</v>
      </c>
      <c r="T50" s="21">
        <f>'6.ВС'!T29</f>
        <v>65000</v>
      </c>
      <c r="U50" s="21">
        <f>'6.ВС'!U29</f>
        <v>0</v>
      </c>
      <c r="V50" s="21">
        <f>'6.ВС'!V29</f>
        <v>65000</v>
      </c>
      <c r="W50" s="21">
        <f>'6.ВС'!W29</f>
        <v>65000</v>
      </c>
      <c r="X50" s="82">
        <f t="shared" si="1"/>
        <v>100</v>
      </c>
      <c r="Y50" s="21"/>
      <c r="Z50" s="21"/>
      <c r="AA50" s="21"/>
      <c r="AB50" s="21"/>
      <c r="AC50" s="21"/>
      <c r="AD50" s="21"/>
      <c r="AE50" s="21"/>
    </row>
    <row r="51" spans="1:31" ht="45" x14ac:dyDescent="0.25">
      <c r="A51" s="15" t="s">
        <v>321</v>
      </c>
      <c r="B51" s="155">
        <v>51</v>
      </c>
      <c r="C51" s="155">
        <v>0</v>
      </c>
      <c r="D51" s="3" t="s">
        <v>133</v>
      </c>
      <c r="E51" s="155">
        <v>851</v>
      </c>
      <c r="F51" s="3" t="s">
        <v>11</v>
      </c>
      <c r="G51" s="4" t="s">
        <v>38</v>
      </c>
      <c r="H51" s="4" t="s">
        <v>253</v>
      </c>
      <c r="I51" s="3"/>
      <c r="J51" s="21">
        <f t="shared" ref="J51:W52" si="33">J52</f>
        <v>35500</v>
      </c>
      <c r="K51" s="21">
        <f t="shared" si="33"/>
        <v>0</v>
      </c>
      <c r="L51" s="21">
        <f t="shared" si="33"/>
        <v>35500</v>
      </c>
      <c r="M51" s="21">
        <f t="shared" si="33"/>
        <v>0</v>
      </c>
      <c r="N51" s="21">
        <f t="shared" si="33"/>
        <v>0</v>
      </c>
      <c r="O51" s="21">
        <f t="shared" si="33"/>
        <v>0</v>
      </c>
      <c r="P51" s="21">
        <f t="shared" si="33"/>
        <v>0</v>
      </c>
      <c r="Q51" s="21">
        <f t="shared" si="33"/>
        <v>0</v>
      </c>
      <c r="R51" s="21">
        <f t="shared" si="33"/>
        <v>35500</v>
      </c>
      <c r="S51" s="21">
        <f t="shared" si="33"/>
        <v>0</v>
      </c>
      <c r="T51" s="21">
        <f t="shared" si="33"/>
        <v>35500</v>
      </c>
      <c r="U51" s="21">
        <f t="shared" si="33"/>
        <v>0</v>
      </c>
      <c r="V51" s="21">
        <f t="shared" si="33"/>
        <v>35500</v>
      </c>
      <c r="W51" s="21">
        <f t="shared" si="33"/>
        <v>35322.5</v>
      </c>
      <c r="X51" s="82">
        <f t="shared" si="1"/>
        <v>99.5</v>
      </c>
      <c r="Y51" s="21"/>
      <c r="Z51" s="21"/>
      <c r="AA51" s="21"/>
      <c r="AB51" s="21"/>
      <c r="AC51" s="21"/>
      <c r="AD51" s="21"/>
      <c r="AE51" s="21"/>
    </row>
    <row r="52" spans="1:31" ht="60" x14ac:dyDescent="0.25">
      <c r="A52" s="157" t="s">
        <v>22</v>
      </c>
      <c r="B52" s="155">
        <v>51</v>
      </c>
      <c r="C52" s="155">
        <v>0</v>
      </c>
      <c r="D52" s="3" t="s">
        <v>133</v>
      </c>
      <c r="E52" s="155">
        <v>851</v>
      </c>
      <c r="F52" s="3" t="s">
        <v>11</v>
      </c>
      <c r="G52" s="4" t="s">
        <v>38</v>
      </c>
      <c r="H52" s="4" t="s">
        <v>253</v>
      </c>
      <c r="I52" s="3" t="s">
        <v>23</v>
      </c>
      <c r="J52" s="21">
        <f t="shared" si="33"/>
        <v>35500</v>
      </c>
      <c r="K52" s="21">
        <f t="shared" si="33"/>
        <v>0</v>
      </c>
      <c r="L52" s="21">
        <f t="shared" si="33"/>
        <v>35500</v>
      </c>
      <c r="M52" s="21">
        <f t="shared" si="33"/>
        <v>0</v>
      </c>
      <c r="N52" s="21">
        <f t="shared" si="33"/>
        <v>0</v>
      </c>
      <c r="O52" s="21">
        <f t="shared" si="33"/>
        <v>0</v>
      </c>
      <c r="P52" s="21">
        <f t="shared" si="33"/>
        <v>0</v>
      </c>
      <c r="Q52" s="21">
        <f t="shared" si="33"/>
        <v>0</v>
      </c>
      <c r="R52" s="21">
        <f t="shared" si="33"/>
        <v>35500</v>
      </c>
      <c r="S52" s="21">
        <f t="shared" ref="S52:W52" si="34">S53</f>
        <v>0</v>
      </c>
      <c r="T52" s="21">
        <f t="shared" si="34"/>
        <v>35500</v>
      </c>
      <c r="U52" s="21">
        <f t="shared" si="34"/>
        <v>0</v>
      </c>
      <c r="V52" s="21">
        <f t="shared" si="34"/>
        <v>35500</v>
      </c>
      <c r="W52" s="21">
        <f t="shared" si="34"/>
        <v>35322.5</v>
      </c>
      <c r="X52" s="82">
        <f t="shared" si="1"/>
        <v>99.5</v>
      </c>
      <c r="Y52" s="21"/>
      <c r="Z52" s="21"/>
      <c r="AA52" s="21"/>
      <c r="AB52" s="21"/>
      <c r="AC52" s="21"/>
      <c r="AD52" s="21"/>
      <c r="AE52" s="21"/>
    </row>
    <row r="53" spans="1:31" ht="60" x14ac:dyDescent="0.25">
      <c r="A53" s="157" t="s">
        <v>9</v>
      </c>
      <c r="B53" s="155">
        <v>51</v>
      </c>
      <c r="C53" s="155">
        <v>0</v>
      </c>
      <c r="D53" s="3" t="s">
        <v>133</v>
      </c>
      <c r="E53" s="155">
        <v>851</v>
      </c>
      <c r="F53" s="3" t="s">
        <v>11</v>
      </c>
      <c r="G53" s="4" t="s">
        <v>38</v>
      </c>
      <c r="H53" s="4" t="s">
        <v>253</v>
      </c>
      <c r="I53" s="3" t="s">
        <v>24</v>
      </c>
      <c r="J53" s="21">
        <f>'6.ВС'!J59</f>
        <v>35500</v>
      </c>
      <c r="K53" s="21">
        <f>'6.ВС'!K59</f>
        <v>0</v>
      </c>
      <c r="L53" s="21">
        <f>'6.ВС'!L59</f>
        <v>35500</v>
      </c>
      <c r="M53" s="21">
        <f>'6.ВС'!M59</f>
        <v>0</v>
      </c>
      <c r="N53" s="21">
        <f>'6.ВС'!N59</f>
        <v>0</v>
      </c>
      <c r="O53" s="21">
        <f>'6.ВС'!O59</f>
        <v>0</v>
      </c>
      <c r="P53" s="21">
        <f>'6.ВС'!P59</f>
        <v>0</v>
      </c>
      <c r="Q53" s="21">
        <f>'6.ВС'!Q59</f>
        <v>0</v>
      </c>
      <c r="R53" s="21">
        <f>'6.ВС'!R59</f>
        <v>35500</v>
      </c>
      <c r="S53" s="21">
        <f>'6.ВС'!S59</f>
        <v>0</v>
      </c>
      <c r="T53" s="21">
        <f>'6.ВС'!T59</f>
        <v>35500</v>
      </c>
      <c r="U53" s="21">
        <f>'6.ВС'!U59</f>
        <v>0</v>
      </c>
      <c r="V53" s="21">
        <f>'6.ВС'!V59</f>
        <v>35500</v>
      </c>
      <c r="W53" s="21">
        <f>'6.ВС'!W59</f>
        <v>35322.5</v>
      </c>
      <c r="X53" s="82">
        <f t="shared" si="1"/>
        <v>99.5</v>
      </c>
      <c r="Y53" s="21"/>
      <c r="Z53" s="21"/>
      <c r="AA53" s="21"/>
      <c r="AB53" s="21"/>
      <c r="AC53" s="21"/>
      <c r="AD53" s="21"/>
      <c r="AE53" s="21"/>
    </row>
    <row r="54" spans="1:31" ht="195" x14ac:dyDescent="0.25">
      <c r="A54" s="73" t="s">
        <v>683</v>
      </c>
      <c r="B54" s="155">
        <v>51</v>
      </c>
      <c r="C54" s="155">
        <v>0</v>
      </c>
      <c r="D54" s="3" t="s">
        <v>133</v>
      </c>
      <c r="E54" s="155">
        <v>851</v>
      </c>
      <c r="F54" s="3" t="s">
        <v>11</v>
      </c>
      <c r="G54" s="4" t="s">
        <v>38</v>
      </c>
      <c r="H54" s="4" t="s">
        <v>685</v>
      </c>
      <c r="I54" s="3"/>
      <c r="J54" s="21">
        <f>J55</f>
        <v>0</v>
      </c>
      <c r="K54" s="21">
        <f t="shared" ref="K54:W55" si="35">K55</f>
        <v>0</v>
      </c>
      <c r="L54" s="21">
        <f t="shared" si="35"/>
        <v>0</v>
      </c>
      <c r="M54" s="21">
        <f t="shared" si="35"/>
        <v>0</v>
      </c>
      <c r="N54" s="21">
        <f t="shared" si="35"/>
        <v>600000</v>
      </c>
      <c r="O54" s="21">
        <f t="shared" si="35"/>
        <v>0</v>
      </c>
      <c r="P54" s="21">
        <f t="shared" si="35"/>
        <v>600000</v>
      </c>
      <c r="Q54" s="21">
        <f t="shared" si="35"/>
        <v>0</v>
      </c>
      <c r="R54" s="21">
        <f t="shared" si="35"/>
        <v>600000</v>
      </c>
      <c r="S54" s="21">
        <f t="shared" si="35"/>
        <v>0</v>
      </c>
      <c r="T54" s="21">
        <f t="shared" si="35"/>
        <v>600000</v>
      </c>
      <c r="U54" s="21">
        <f t="shared" si="35"/>
        <v>0</v>
      </c>
      <c r="V54" s="21">
        <f t="shared" si="35"/>
        <v>600000</v>
      </c>
      <c r="W54" s="21">
        <f t="shared" si="35"/>
        <v>0</v>
      </c>
      <c r="X54" s="82">
        <f t="shared" si="1"/>
        <v>0</v>
      </c>
      <c r="Y54" s="21"/>
      <c r="Z54" s="21"/>
      <c r="AA54" s="21"/>
      <c r="AB54" s="21"/>
      <c r="AC54" s="21"/>
      <c r="AD54" s="21"/>
      <c r="AE54" s="21"/>
    </row>
    <row r="55" spans="1:31" x14ac:dyDescent="0.25">
      <c r="A55" s="73" t="s">
        <v>41</v>
      </c>
      <c r="B55" s="155">
        <v>51</v>
      </c>
      <c r="C55" s="155">
        <v>0</v>
      </c>
      <c r="D55" s="3" t="s">
        <v>133</v>
      </c>
      <c r="E55" s="155">
        <v>851</v>
      </c>
      <c r="F55" s="3" t="s">
        <v>11</v>
      </c>
      <c r="G55" s="4" t="s">
        <v>38</v>
      </c>
      <c r="H55" s="4" t="s">
        <v>685</v>
      </c>
      <c r="I55" s="3" t="s">
        <v>42</v>
      </c>
      <c r="J55" s="21">
        <f>J56</f>
        <v>0</v>
      </c>
      <c r="K55" s="21">
        <f t="shared" si="35"/>
        <v>0</v>
      </c>
      <c r="L55" s="21">
        <f t="shared" si="35"/>
        <v>0</v>
      </c>
      <c r="M55" s="21">
        <f t="shared" si="35"/>
        <v>0</v>
      </c>
      <c r="N55" s="21">
        <f t="shared" si="35"/>
        <v>600000</v>
      </c>
      <c r="O55" s="21">
        <f t="shared" si="35"/>
        <v>0</v>
      </c>
      <c r="P55" s="21">
        <f t="shared" si="35"/>
        <v>600000</v>
      </c>
      <c r="Q55" s="21">
        <f t="shared" si="35"/>
        <v>0</v>
      </c>
      <c r="R55" s="21">
        <f t="shared" si="35"/>
        <v>600000</v>
      </c>
      <c r="S55" s="21">
        <f t="shared" si="35"/>
        <v>0</v>
      </c>
      <c r="T55" s="21">
        <f t="shared" si="35"/>
        <v>600000</v>
      </c>
      <c r="U55" s="21">
        <f t="shared" si="35"/>
        <v>0</v>
      </c>
      <c r="V55" s="21">
        <f t="shared" si="35"/>
        <v>600000</v>
      </c>
      <c r="W55" s="21">
        <f t="shared" si="35"/>
        <v>0</v>
      </c>
      <c r="X55" s="82">
        <f t="shared" si="1"/>
        <v>0</v>
      </c>
      <c r="Y55" s="21"/>
      <c r="Z55" s="21"/>
      <c r="AA55" s="21"/>
      <c r="AB55" s="21"/>
      <c r="AC55" s="21"/>
      <c r="AD55" s="21"/>
      <c r="AE55" s="21"/>
    </row>
    <row r="56" spans="1:31" ht="30" x14ac:dyDescent="0.25">
      <c r="A56" s="73" t="s">
        <v>74</v>
      </c>
      <c r="B56" s="155">
        <v>51</v>
      </c>
      <c r="C56" s="155">
        <v>0</v>
      </c>
      <c r="D56" s="3" t="s">
        <v>133</v>
      </c>
      <c r="E56" s="155">
        <v>851</v>
      </c>
      <c r="F56" s="3" t="s">
        <v>11</v>
      </c>
      <c r="G56" s="4" t="s">
        <v>38</v>
      </c>
      <c r="H56" s="4" t="s">
        <v>685</v>
      </c>
      <c r="I56" s="3" t="s">
        <v>75</v>
      </c>
      <c r="J56" s="21">
        <f>'6.ВС'!J114</f>
        <v>0</v>
      </c>
      <c r="K56" s="21">
        <f>'6.ВС'!K114</f>
        <v>0</v>
      </c>
      <c r="L56" s="21">
        <f>'6.ВС'!L114</f>
        <v>0</v>
      </c>
      <c r="M56" s="21">
        <f>'6.ВС'!M114</f>
        <v>0</v>
      </c>
      <c r="N56" s="21">
        <f>'6.ВС'!N114</f>
        <v>600000</v>
      </c>
      <c r="O56" s="21">
        <f>'6.ВС'!O114</f>
        <v>0</v>
      </c>
      <c r="P56" s="21">
        <f>'6.ВС'!P114</f>
        <v>600000</v>
      </c>
      <c r="Q56" s="21">
        <f>'6.ВС'!Q114</f>
        <v>0</v>
      </c>
      <c r="R56" s="21">
        <f>'6.ВС'!R114</f>
        <v>600000</v>
      </c>
      <c r="S56" s="21">
        <f>'6.ВС'!S114</f>
        <v>0</v>
      </c>
      <c r="T56" s="21">
        <f>'6.ВС'!T114</f>
        <v>600000</v>
      </c>
      <c r="U56" s="21">
        <f>'6.ВС'!U114</f>
        <v>0</v>
      </c>
      <c r="V56" s="21">
        <f>'6.ВС'!V114</f>
        <v>600000</v>
      </c>
      <c r="W56" s="21">
        <f>'6.ВС'!W114</f>
        <v>0</v>
      </c>
      <c r="X56" s="82">
        <f t="shared" si="1"/>
        <v>0</v>
      </c>
      <c r="Y56" s="21"/>
      <c r="Z56" s="21"/>
      <c r="AA56" s="21"/>
      <c r="AB56" s="21"/>
      <c r="AC56" s="21"/>
      <c r="AD56" s="21"/>
      <c r="AE56" s="21"/>
    </row>
    <row r="57" spans="1:31" ht="120" x14ac:dyDescent="0.25">
      <c r="A57" s="15" t="s">
        <v>29</v>
      </c>
      <c r="B57" s="155">
        <v>51</v>
      </c>
      <c r="C57" s="155">
        <v>0</v>
      </c>
      <c r="D57" s="3" t="s">
        <v>133</v>
      </c>
      <c r="E57" s="155">
        <v>851</v>
      </c>
      <c r="F57" s="3" t="s">
        <v>11</v>
      </c>
      <c r="G57" s="3" t="s">
        <v>13</v>
      </c>
      <c r="H57" s="3" t="s">
        <v>249</v>
      </c>
      <c r="I57" s="3"/>
      <c r="J57" s="21">
        <f t="shared" ref="J57:W58" si="36">J58</f>
        <v>2500</v>
      </c>
      <c r="K57" s="21">
        <f t="shared" si="36"/>
        <v>0</v>
      </c>
      <c r="L57" s="21">
        <f t="shared" si="36"/>
        <v>0</v>
      </c>
      <c r="M57" s="21">
        <f t="shared" si="36"/>
        <v>2500</v>
      </c>
      <c r="N57" s="21">
        <f t="shared" si="36"/>
        <v>0</v>
      </c>
      <c r="O57" s="21">
        <f t="shared" si="36"/>
        <v>0</v>
      </c>
      <c r="P57" s="21">
        <f t="shared" si="36"/>
        <v>0</v>
      </c>
      <c r="Q57" s="21">
        <f t="shared" si="36"/>
        <v>0</v>
      </c>
      <c r="R57" s="21">
        <f t="shared" si="36"/>
        <v>2500</v>
      </c>
      <c r="S57" s="21">
        <f t="shared" si="36"/>
        <v>0</v>
      </c>
      <c r="T57" s="21">
        <f t="shared" si="36"/>
        <v>0</v>
      </c>
      <c r="U57" s="21">
        <f t="shared" si="36"/>
        <v>2500</v>
      </c>
      <c r="V57" s="21">
        <f t="shared" si="36"/>
        <v>2500</v>
      </c>
      <c r="W57" s="21">
        <f t="shared" si="36"/>
        <v>0</v>
      </c>
      <c r="X57" s="82">
        <f t="shared" si="1"/>
        <v>0</v>
      </c>
      <c r="Y57" s="21"/>
      <c r="Z57" s="21"/>
      <c r="AA57" s="21"/>
      <c r="AB57" s="21"/>
      <c r="AC57" s="21"/>
      <c r="AD57" s="21"/>
      <c r="AE57" s="21"/>
    </row>
    <row r="58" spans="1:31" ht="60" x14ac:dyDescent="0.25">
      <c r="A58" s="157" t="s">
        <v>22</v>
      </c>
      <c r="B58" s="155">
        <v>51</v>
      </c>
      <c r="C58" s="155">
        <v>0</v>
      </c>
      <c r="D58" s="3" t="s">
        <v>133</v>
      </c>
      <c r="E58" s="155">
        <v>851</v>
      </c>
      <c r="F58" s="3" t="s">
        <v>11</v>
      </c>
      <c r="G58" s="3" t="s">
        <v>13</v>
      </c>
      <c r="H58" s="3" t="s">
        <v>249</v>
      </c>
      <c r="I58" s="3" t="s">
        <v>23</v>
      </c>
      <c r="J58" s="21">
        <f t="shared" si="36"/>
        <v>2500</v>
      </c>
      <c r="K58" s="21">
        <f t="shared" si="36"/>
        <v>0</v>
      </c>
      <c r="L58" s="21">
        <f t="shared" si="36"/>
        <v>0</v>
      </c>
      <c r="M58" s="21">
        <f t="shared" si="36"/>
        <v>2500</v>
      </c>
      <c r="N58" s="21">
        <f t="shared" si="36"/>
        <v>0</v>
      </c>
      <c r="O58" s="21">
        <f t="shared" si="36"/>
        <v>0</v>
      </c>
      <c r="P58" s="21">
        <f t="shared" si="36"/>
        <v>0</v>
      </c>
      <c r="Q58" s="21">
        <f t="shared" si="36"/>
        <v>0</v>
      </c>
      <c r="R58" s="21">
        <f t="shared" si="36"/>
        <v>2500</v>
      </c>
      <c r="S58" s="21">
        <f t="shared" ref="S58:W58" si="37">S59</f>
        <v>0</v>
      </c>
      <c r="T58" s="21">
        <f t="shared" si="37"/>
        <v>0</v>
      </c>
      <c r="U58" s="21">
        <f t="shared" si="37"/>
        <v>2500</v>
      </c>
      <c r="V58" s="21">
        <f t="shared" si="37"/>
        <v>2500</v>
      </c>
      <c r="W58" s="21">
        <f t="shared" si="37"/>
        <v>0</v>
      </c>
      <c r="X58" s="82">
        <f t="shared" si="1"/>
        <v>0</v>
      </c>
      <c r="Y58" s="21"/>
      <c r="Z58" s="21"/>
      <c r="AA58" s="21"/>
      <c r="AB58" s="21"/>
      <c r="AC58" s="21"/>
      <c r="AD58" s="21"/>
      <c r="AE58" s="21"/>
    </row>
    <row r="59" spans="1:31" ht="60" x14ac:dyDescent="0.25">
      <c r="A59" s="157" t="s">
        <v>9</v>
      </c>
      <c r="B59" s="155">
        <v>51</v>
      </c>
      <c r="C59" s="155">
        <v>0</v>
      </c>
      <c r="D59" s="3" t="s">
        <v>133</v>
      </c>
      <c r="E59" s="155">
        <v>851</v>
      </c>
      <c r="F59" s="3" t="s">
        <v>11</v>
      </c>
      <c r="G59" s="3" t="s">
        <v>13</v>
      </c>
      <c r="H59" s="3" t="s">
        <v>249</v>
      </c>
      <c r="I59" s="3" t="s">
        <v>24</v>
      </c>
      <c r="J59" s="21">
        <f>'6.ВС'!J32</f>
        <v>2500</v>
      </c>
      <c r="K59" s="21">
        <f>'6.ВС'!K32</f>
        <v>0</v>
      </c>
      <c r="L59" s="21">
        <f>'6.ВС'!L32</f>
        <v>0</v>
      </c>
      <c r="M59" s="21">
        <f>'6.ВС'!M32</f>
        <v>2500</v>
      </c>
      <c r="N59" s="21">
        <f>'6.ВС'!N32</f>
        <v>0</v>
      </c>
      <c r="O59" s="21">
        <f>'6.ВС'!O32</f>
        <v>0</v>
      </c>
      <c r="P59" s="21">
        <f>'6.ВС'!P32</f>
        <v>0</v>
      </c>
      <c r="Q59" s="21">
        <f>'6.ВС'!Q32</f>
        <v>0</v>
      </c>
      <c r="R59" s="21">
        <f>'6.ВС'!R32</f>
        <v>2500</v>
      </c>
      <c r="S59" s="21">
        <f>'6.ВС'!S32</f>
        <v>0</v>
      </c>
      <c r="T59" s="21">
        <f>'6.ВС'!T32</f>
        <v>0</v>
      </c>
      <c r="U59" s="21">
        <f>'6.ВС'!U32</f>
        <v>2500</v>
      </c>
      <c r="V59" s="21">
        <f>'6.ВС'!V32</f>
        <v>2500</v>
      </c>
      <c r="W59" s="21">
        <f>'6.ВС'!W32</f>
        <v>0</v>
      </c>
      <c r="X59" s="82">
        <f t="shared" si="1"/>
        <v>0</v>
      </c>
      <c r="Y59" s="21"/>
      <c r="Z59" s="21"/>
      <c r="AA59" s="21"/>
      <c r="AB59" s="21"/>
      <c r="AC59" s="21"/>
      <c r="AD59" s="21"/>
      <c r="AE59" s="21"/>
    </row>
    <row r="60" spans="1:31" s="23" customFormat="1" ht="85.5" x14ac:dyDescent="0.25">
      <c r="A60" s="18" t="s">
        <v>201</v>
      </c>
      <c r="B60" s="94">
        <v>51</v>
      </c>
      <c r="C60" s="94">
        <v>0</v>
      </c>
      <c r="D60" s="19" t="s">
        <v>77</v>
      </c>
      <c r="E60" s="94"/>
      <c r="F60" s="19"/>
      <c r="G60" s="19"/>
      <c r="H60" s="19"/>
      <c r="I60" s="19"/>
      <c r="J60" s="22">
        <f t="shared" ref="J60:W60" si="38">J61</f>
        <v>3245670</v>
      </c>
      <c r="K60" s="22">
        <f t="shared" si="38"/>
        <v>0</v>
      </c>
      <c r="L60" s="22">
        <f t="shared" si="38"/>
        <v>3245670</v>
      </c>
      <c r="M60" s="22">
        <f t="shared" si="38"/>
        <v>0</v>
      </c>
      <c r="N60" s="22">
        <f t="shared" si="38"/>
        <v>29216</v>
      </c>
      <c r="O60" s="22">
        <f t="shared" si="38"/>
        <v>0</v>
      </c>
      <c r="P60" s="22">
        <f t="shared" si="38"/>
        <v>29216</v>
      </c>
      <c r="Q60" s="22">
        <f t="shared" si="38"/>
        <v>0</v>
      </c>
      <c r="R60" s="22">
        <f t="shared" si="38"/>
        <v>3274886</v>
      </c>
      <c r="S60" s="22">
        <f t="shared" si="38"/>
        <v>0</v>
      </c>
      <c r="T60" s="22">
        <f t="shared" si="38"/>
        <v>3274886</v>
      </c>
      <c r="U60" s="22">
        <f t="shared" si="38"/>
        <v>0</v>
      </c>
      <c r="V60" s="22">
        <f t="shared" si="38"/>
        <v>3274886</v>
      </c>
      <c r="W60" s="22">
        <f t="shared" si="38"/>
        <v>2101594.06</v>
      </c>
      <c r="X60" s="82">
        <f t="shared" si="1"/>
        <v>64.17304480217021</v>
      </c>
      <c r="Y60" s="22"/>
      <c r="Z60" s="22"/>
      <c r="AA60" s="22"/>
      <c r="AB60" s="22"/>
      <c r="AC60" s="22"/>
      <c r="AD60" s="22"/>
      <c r="AE60" s="22"/>
    </row>
    <row r="61" spans="1:31" ht="28.5" x14ac:dyDescent="0.25">
      <c r="A61" s="18" t="s">
        <v>6</v>
      </c>
      <c r="B61" s="58">
        <v>51</v>
      </c>
      <c r="C61" s="58">
        <v>0</v>
      </c>
      <c r="D61" s="19" t="s">
        <v>77</v>
      </c>
      <c r="E61" s="58">
        <v>851</v>
      </c>
      <c r="F61" s="19"/>
      <c r="G61" s="19"/>
      <c r="H61" s="19"/>
      <c r="I61" s="3"/>
      <c r="J61" s="20">
        <f t="shared" ref="J61:M61" si="39">J62+J69</f>
        <v>3245670</v>
      </c>
      <c r="K61" s="20">
        <f t="shared" si="39"/>
        <v>0</v>
      </c>
      <c r="L61" s="20">
        <f t="shared" si="39"/>
        <v>3245670</v>
      </c>
      <c r="M61" s="20">
        <f t="shared" si="39"/>
        <v>0</v>
      </c>
      <c r="N61" s="20">
        <f t="shared" ref="N61:R61" si="40">N62+N69</f>
        <v>29216</v>
      </c>
      <c r="O61" s="20">
        <f t="shared" si="40"/>
        <v>0</v>
      </c>
      <c r="P61" s="20">
        <f t="shared" si="40"/>
        <v>29216</v>
      </c>
      <c r="Q61" s="20">
        <f t="shared" si="40"/>
        <v>0</v>
      </c>
      <c r="R61" s="20">
        <f t="shared" si="40"/>
        <v>3274886</v>
      </c>
      <c r="S61" s="20">
        <f t="shared" ref="S61:W61" si="41">S62+S69</f>
        <v>0</v>
      </c>
      <c r="T61" s="20">
        <f t="shared" si="41"/>
        <v>3274886</v>
      </c>
      <c r="U61" s="20">
        <f t="shared" si="41"/>
        <v>0</v>
      </c>
      <c r="V61" s="20">
        <f t="shared" si="41"/>
        <v>3274886</v>
      </c>
      <c r="W61" s="20">
        <f t="shared" si="41"/>
        <v>2101594.06</v>
      </c>
      <c r="X61" s="82">
        <f t="shared" si="1"/>
        <v>64.17304480217021</v>
      </c>
      <c r="Y61" s="20"/>
      <c r="Z61" s="20"/>
      <c r="AA61" s="20"/>
      <c r="AB61" s="20"/>
      <c r="AC61" s="20"/>
      <c r="AD61" s="20"/>
      <c r="AE61" s="20"/>
    </row>
    <row r="62" spans="1:31" s="23" customFormat="1" ht="30" x14ac:dyDescent="0.25">
      <c r="A62" s="15" t="s">
        <v>61</v>
      </c>
      <c r="B62" s="155">
        <v>51</v>
      </c>
      <c r="C62" s="155">
        <v>0</v>
      </c>
      <c r="D62" s="3" t="s">
        <v>77</v>
      </c>
      <c r="E62" s="155">
        <v>851</v>
      </c>
      <c r="F62" s="3" t="s">
        <v>55</v>
      </c>
      <c r="G62" s="3" t="s">
        <v>60</v>
      </c>
      <c r="H62" s="3" t="s">
        <v>254</v>
      </c>
      <c r="I62" s="19"/>
      <c r="J62" s="21">
        <f t="shared" ref="J62:M62" si="42">J63+J65+J67</f>
        <v>3123900</v>
      </c>
      <c r="K62" s="21">
        <f t="shared" si="42"/>
        <v>0</v>
      </c>
      <c r="L62" s="21">
        <f t="shared" si="42"/>
        <v>3123900</v>
      </c>
      <c r="M62" s="21">
        <f t="shared" si="42"/>
        <v>0</v>
      </c>
      <c r="N62" s="21">
        <f t="shared" ref="N62:R62" si="43">N63+N65+N67</f>
        <v>29216</v>
      </c>
      <c r="O62" s="21">
        <f t="shared" si="43"/>
        <v>0</v>
      </c>
      <c r="P62" s="21">
        <f t="shared" si="43"/>
        <v>29216</v>
      </c>
      <c r="Q62" s="21">
        <f t="shared" si="43"/>
        <v>0</v>
      </c>
      <c r="R62" s="21">
        <f t="shared" si="43"/>
        <v>3153116</v>
      </c>
      <c r="S62" s="21">
        <f t="shared" ref="S62:W62" si="44">S63+S65+S67</f>
        <v>0</v>
      </c>
      <c r="T62" s="21">
        <f t="shared" si="44"/>
        <v>3153116</v>
      </c>
      <c r="U62" s="21">
        <f t="shared" si="44"/>
        <v>0</v>
      </c>
      <c r="V62" s="21">
        <f t="shared" si="44"/>
        <v>3153116</v>
      </c>
      <c r="W62" s="21">
        <f t="shared" si="44"/>
        <v>2027994.06</v>
      </c>
      <c r="X62" s="82">
        <f t="shared" si="1"/>
        <v>64.31714088539718</v>
      </c>
      <c r="Y62" s="21"/>
      <c r="Z62" s="21"/>
      <c r="AA62" s="21"/>
      <c r="AB62" s="21"/>
      <c r="AC62" s="21"/>
      <c r="AD62" s="21"/>
      <c r="AE62" s="21"/>
    </row>
    <row r="63" spans="1:31" ht="120" x14ac:dyDescent="0.25">
      <c r="A63" s="156" t="s">
        <v>16</v>
      </c>
      <c r="B63" s="155">
        <v>51</v>
      </c>
      <c r="C63" s="155">
        <v>0</v>
      </c>
      <c r="D63" s="4" t="s">
        <v>77</v>
      </c>
      <c r="E63" s="155">
        <v>851</v>
      </c>
      <c r="F63" s="3" t="s">
        <v>55</v>
      </c>
      <c r="G63" s="4" t="s">
        <v>60</v>
      </c>
      <c r="H63" s="3" t="s">
        <v>254</v>
      </c>
      <c r="I63" s="3" t="s">
        <v>18</v>
      </c>
      <c r="J63" s="21">
        <f t="shared" ref="J63:W63" si="45">J64</f>
        <v>2170500</v>
      </c>
      <c r="K63" s="21">
        <f t="shared" si="45"/>
        <v>0</v>
      </c>
      <c r="L63" s="21">
        <f t="shared" si="45"/>
        <v>2170500</v>
      </c>
      <c r="M63" s="21">
        <f t="shared" si="45"/>
        <v>0</v>
      </c>
      <c r="N63" s="21">
        <f t="shared" si="45"/>
        <v>0</v>
      </c>
      <c r="O63" s="21">
        <f t="shared" si="45"/>
        <v>0</v>
      </c>
      <c r="P63" s="21">
        <f t="shared" si="45"/>
        <v>0</v>
      </c>
      <c r="Q63" s="21">
        <f t="shared" si="45"/>
        <v>0</v>
      </c>
      <c r="R63" s="21">
        <f t="shared" si="45"/>
        <v>2170500</v>
      </c>
      <c r="S63" s="21">
        <f t="shared" si="45"/>
        <v>0</v>
      </c>
      <c r="T63" s="21">
        <f t="shared" si="45"/>
        <v>2170500</v>
      </c>
      <c r="U63" s="21">
        <f t="shared" si="45"/>
        <v>0</v>
      </c>
      <c r="V63" s="21">
        <f t="shared" si="45"/>
        <v>2170500</v>
      </c>
      <c r="W63" s="21">
        <f t="shared" si="45"/>
        <v>1504687.77</v>
      </c>
      <c r="X63" s="82">
        <f t="shared" si="1"/>
        <v>69.324476848652381</v>
      </c>
      <c r="Y63" s="21"/>
      <c r="Z63" s="21"/>
      <c r="AA63" s="21"/>
      <c r="AB63" s="21"/>
      <c r="AC63" s="21"/>
      <c r="AD63" s="21"/>
      <c r="AE63" s="21"/>
    </row>
    <row r="64" spans="1:31" ht="30" x14ac:dyDescent="0.25">
      <c r="A64" s="157" t="s">
        <v>7</v>
      </c>
      <c r="B64" s="155">
        <v>51</v>
      </c>
      <c r="C64" s="155">
        <v>0</v>
      </c>
      <c r="D64" s="4" t="s">
        <v>77</v>
      </c>
      <c r="E64" s="155">
        <v>851</v>
      </c>
      <c r="F64" s="3" t="s">
        <v>55</v>
      </c>
      <c r="G64" s="4" t="s">
        <v>60</v>
      </c>
      <c r="H64" s="3" t="s">
        <v>254</v>
      </c>
      <c r="I64" s="3" t="s">
        <v>63</v>
      </c>
      <c r="J64" s="21">
        <f>'6.ВС'!J79</f>
        <v>2170500</v>
      </c>
      <c r="K64" s="21">
        <f>'6.ВС'!K79</f>
        <v>0</v>
      </c>
      <c r="L64" s="21">
        <f>'6.ВС'!L79</f>
        <v>2170500</v>
      </c>
      <c r="M64" s="21">
        <f>'6.ВС'!M79</f>
        <v>0</v>
      </c>
      <c r="N64" s="21">
        <f>'6.ВС'!N79</f>
        <v>0</v>
      </c>
      <c r="O64" s="21">
        <f>'6.ВС'!O79</f>
        <v>0</v>
      </c>
      <c r="P64" s="21">
        <f>'6.ВС'!P79</f>
        <v>0</v>
      </c>
      <c r="Q64" s="21">
        <f>'6.ВС'!Q79</f>
        <v>0</v>
      </c>
      <c r="R64" s="21">
        <f>'6.ВС'!R79</f>
        <v>2170500</v>
      </c>
      <c r="S64" s="21">
        <f>'6.ВС'!S79</f>
        <v>0</v>
      </c>
      <c r="T64" s="21">
        <f>'6.ВС'!T79</f>
        <v>2170500</v>
      </c>
      <c r="U64" s="21">
        <f>'6.ВС'!U79</f>
        <v>0</v>
      </c>
      <c r="V64" s="21">
        <f>'6.ВС'!V79</f>
        <v>2170500</v>
      </c>
      <c r="W64" s="21">
        <f>'6.ВС'!W79</f>
        <v>1504687.77</v>
      </c>
      <c r="X64" s="82">
        <f t="shared" si="1"/>
        <v>69.324476848652381</v>
      </c>
      <c r="Y64" s="21"/>
      <c r="Z64" s="21"/>
      <c r="AA64" s="21"/>
      <c r="AB64" s="21"/>
      <c r="AC64" s="21"/>
      <c r="AD64" s="21"/>
      <c r="AE64" s="21"/>
    </row>
    <row r="65" spans="1:31" ht="60" x14ac:dyDescent="0.25">
      <c r="A65" s="157" t="s">
        <v>22</v>
      </c>
      <c r="B65" s="155">
        <v>51</v>
      </c>
      <c r="C65" s="155">
        <v>0</v>
      </c>
      <c r="D65" s="4" t="s">
        <v>77</v>
      </c>
      <c r="E65" s="155">
        <v>851</v>
      </c>
      <c r="F65" s="3" t="s">
        <v>55</v>
      </c>
      <c r="G65" s="4" t="s">
        <v>60</v>
      </c>
      <c r="H65" s="3" t="s">
        <v>254</v>
      </c>
      <c r="I65" s="3" t="s">
        <v>23</v>
      </c>
      <c r="J65" s="21">
        <f t="shared" ref="J65:W65" si="46">J66</f>
        <v>919800</v>
      </c>
      <c r="K65" s="21">
        <f t="shared" si="46"/>
        <v>0</v>
      </c>
      <c r="L65" s="21">
        <f t="shared" si="46"/>
        <v>919800</v>
      </c>
      <c r="M65" s="21">
        <f t="shared" si="46"/>
        <v>0</v>
      </c>
      <c r="N65" s="21">
        <f t="shared" si="46"/>
        <v>29216</v>
      </c>
      <c r="O65" s="21">
        <f t="shared" si="46"/>
        <v>0</v>
      </c>
      <c r="P65" s="21">
        <f t="shared" si="46"/>
        <v>29216</v>
      </c>
      <c r="Q65" s="21">
        <f t="shared" si="46"/>
        <v>0</v>
      </c>
      <c r="R65" s="21">
        <f t="shared" si="46"/>
        <v>949016</v>
      </c>
      <c r="S65" s="21">
        <f t="shared" si="46"/>
        <v>0</v>
      </c>
      <c r="T65" s="21">
        <f t="shared" si="46"/>
        <v>949016</v>
      </c>
      <c r="U65" s="21">
        <f t="shared" si="46"/>
        <v>0</v>
      </c>
      <c r="V65" s="21">
        <f t="shared" si="46"/>
        <v>949016</v>
      </c>
      <c r="W65" s="21">
        <f t="shared" si="46"/>
        <v>503658.29</v>
      </c>
      <c r="X65" s="82">
        <f t="shared" si="1"/>
        <v>53.071633144225174</v>
      </c>
      <c r="Y65" s="21"/>
      <c r="Z65" s="21"/>
      <c r="AA65" s="21"/>
      <c r="AB65" s="21"/>
      <c r="AC65" s="21"/>
      <c r="AD65" s="21"/>
      <c r="AE65" s="21"/>
    </row>
    <row r="66" spans="1:31" ht="60" x14ac:dyDescent="0.25">
      <c r="A66" s="157" t="s">
        <v>9</v>
      </c>
      <c r="B66" s="155">
        <v>51</v>
      </c>
      <c r="C66" s="155">
        <v>0</v>
      </c>
      <c r="D66" s="4" t="s">
        <v>77</v>
      </c>
      <c r="E66" s="155">
        <v>851</v>
      </c>
      <c r="F66" s="3" t="s">
        <v>55</v>
      </c>
      <c r="G66" s="4" t="s">
        <v>60</v>
      </c>
      <c r="H66" s="3" t="s">
        <v>254</v>
      </c>
      <c r="I66" s="3" t="s">
        <v>24</v>
      </c>
      <c r="J66" s="21">
        <f>'6.ВС'!J81</f>
        <v>919800</v>
      </c>
      <c r="K66" s="21">
        <f>'6.ВС'!K81</f>
        <v>0</v>
      </c>
      <c r="L66" s="21">
        <f>'6.ВС'!L81</f>
        <v>919800</v>
      </c>
      <c r="M66" s="21">
        <f>'6.ВС'!M81</f>
        <v>0</v>
      </c>
      <c r="N66" s="21">
        <f>'6.ВС'!N81</f>
        <v>29216</v>
      </c>
      <c r="O66" s="21">
        <f>'6.ВС'!O81</f>
        <v>0</v>
      </c>
      <c r="P66" s="21">
        <f>'6.ВС'!P81</f>
        <v>29216</v>
      </c>
      <c r="Q66" s="21">
        <f>'6.ВС'!Q81</f>
        <v>0</v>
      </c>
      <c r="R66" s="21">
        <f>'6.ВС'!R81</f>
        <v>949016</v>
      </c>
      <c r="S66" s="21">
        <f>'6.ВС'!S81</f>
        <v>0</v>
      </c>
      <c r="T66" s="21">
        <f>'6.ВС'!T81</f>
        <v>949016</v>
      </c>
      <c r="U66" s="21">
        <f>'6.ВС'!U81</f>
        <v>0</v>
      </c>
      <c r="V66" s="21">
        <f>'6.ВС'!V81</f>
        <v>949016</v>
      </c>
      <c r="W66" s="21">
        <f>'6.ВС'!W81</f>
        <v>503658.29</v>
      </c>
      <c r="X66" s="82">
        <f t="shared" si="1"/>
        <v>53.071633144225174</v>
      </c>
      <c r="Y66" s="21"/>
      <c r="Z66" s="21"/>
      <c r="AA66" s="21"/>
      <c r="AB66" s="21"/>
      <c r="AC66" s="21"/>
      <c r="AD66" s="21"/>
      <c r="AE66" s="21"/>
    </row>
    <row r="67" spans="1:31" x14ac:dyDescent="0.25">
      <c r="A67" s="157" t="s">
        <v>25</v>
      </c>
      <c r="B67" s="155">
        <v>51</v>
      </c>
      <c r="C67" s="155">
        <v>0</v>
      </c>
      <c r="D67" s="4" t="s">
        <v>77</v>
      </c>
      <c r="E67" s="155">
        <v>851</v>
      </c>
      <c r="F67" s="3" t="s">
        <v>55</v>
      </c>
      <c r="G67" s="4" t="s">
        <v>60</v>
      </c>
      <c r="H67" s="3" t="s">
        <v>254</v>
      </c>
      <c r="I67" s="3" t="s">
        <v>26</v>
      </c>
      <c r="J67" s="21">
        <f t="shared" ref="J67:W67" si="47">J68</f>
        <v>33600</v>
      </c>
      <c r="K67" s="21">
        <f t="shared" si="47"/>
        <v>0</v>
      </c>
      <c r="L67" s="21">
        <f t="shared" si="47"/>
        <v>33600</v>
      </c>
      <c r="M67" s="21">
        <f t="shared" si="47"/>
        <v>0</v>
      </c>
      <c r="N67" s="21">
        <f t="shared" si="47"/>
        <v>0</v>
      </c>
      <c r="O67" s="21">
        <f t="shared" si="47"/>
        <v>0</v>
      </c>
      <c r="P67" s="21">
        <f t="shared" si="47"/>
        <v>0</v>
      </c>
      <c r="Q67" s="21">
        <f t="shared" si="47"/>
        <v>0</v>
      </c>
      <c r="R67" s="21">
        <f t="shared" si="47"/>
        <v>33600</v>
      </c>
      <c r="S67" s="21">
        <f t="shared" si="47"/>
        <v>0</v>
      </c>
      <c r="T67" s="21">
        <f t="shared" si="47"/>
        <v>33600</v>
      </c>
      <c r="U67" s="21">
        <f t="shared" si="47"/>
        <v>0</v>
      </c>
      <c r="V67" s="21">
        <f t="shared" si="47"/>
        <v>33600</v>
      </c>
      <c r="W67" s="21">
        <f t="shared" si="47"/>
        <v>19648</v>
      </c>
      <c r="X67" s="82">
        <f t="shared" si="1"/>
        <v>58.476190476190482</v>
      </c>
      <c r="Y67" s="21"/>
      <c r="Z67" s="21"/>
      <c r="AA67" s="21"/>
      <c r="AB67" s="21"/>
      <c r="AC67" s="21"/>
      <c r="AD67" s="21"/>
      <c r="AE67" s="21"/>
    </row>
    <row r="68" spans="1:31" ht="30" x14ac:dyDescent="0.25">
      <c r="A68" s="157" t="s">
        <v>27</v>
      </c>
      <c r="B68" s="155">
        <v>51</v>
      </c>
      <c r="C68" s="155">
        <v>0</v>
      </c>
      <c r="D68" s="4" t="s">
        <v>77</v>
      </c>
      <c r="E68" s="155">
        <v>851</v>
      </c>
      <c r="F68" s="3" t="s">
        <v>55</v>
      </c>
      <c r="G68" s="4" t="s">
        <v>60</v>
      </c>
      <c r="H68" s="3" t="s">
        <v>254</v>
      </c>
      <c r="I68" s="3" t="s">
        <v>28</v>
      </c>
      <c r="J68" s="21">
        <f>'6.ВС'!J83</f>
        <v>33600</v>
      </c>
      <c r="K68" s="21">
        <f>'6.ВС'!K83</f>
        <v>0</v>
      </c>
      <c r="L68" s="21">
        <f>'6.ВС'!L83</f>
        <v>33600</v>
      </c>
      <c r="M68" s="21">
        <f>'6.ВС'!M83</f>
        <v>0</v>
      </c>
      <c r="N68" s="21">
        <f>'6.ВС'!N83</f>
        <v>0</v>
      </c>
      <c r="O68" s="21">
        <f>'6.ВС'!O83</f>
        <v>0</v>
      </c>
      <c r="P68" s="21">
        <f>'6.ВС'!P83</f>
        <v>0</v>
      </c>
      <c r="Q68" s="21">
        <f>'6.ВС'!Q83</f>
        <v>0</v>
      </c>
      <c r="R68" s="21">
        <f>'6.ВС'!R83</f>
        <v>33600</v>
      </c>
      <c r="S68" s="21">
        <f>'6.ВС'!S83</f>
        <v>0</v>
      </c>
      <c r="T68" s="21">
        <f>'6.ВС'!T83</f>
        <v>33600</v>
      </c>
      <c r="U68" s="21">
        <f>'6.ВС'!U83</f>
        <v>0</v>
      </c>
      <c r="V68" s="21">
        <f>'6.ВС'!V83</f>
        <v>33600</v>
      </c>
      <c r="W68" s="21">
        <f>'6.ВС'!W83</f>
        <v>19648</v>
      </c>
      <c r="X68" s="82">
        <f t="shared" si="1"/>
        <v>58.476190476190482</v>
      </c>
      <c r="Y68" s="21"/>
      <c r="Z68" s="21"/>
      <c r="AA68" s="21"/>
      <c r="AB68" s="21"/>
      <c r="AC68" s="21"/>
      <c r="AD68" s="21"/>
      <c r="AE68" s="21"/>
    </row>
    <row r="69" spans="1:31" ht="75" x14ac:dyDescent="0.25">
      <c r="A69" s="15" t="s">
        <v>353</v>
      </c>
      <c r="B69" s="155">
        <v>51</v>
      </c>
      <c r="C69" s="155">
        <v>0</v>
      </c>
      <c r="D69" s="4" t="s">
        <v>77</v>
      </c>
      <c r="E69" s="155">
        <v>851</v>
      </c>
      <c r="F69" s="3" t="s">
        <v>55</v>
      </c>
      <c r="G69" s="4" t="s">
        <v>60</v>
      </c>
      <c r="H69" s="3" t="s">
        <v>355</v>
      </c>
      <c r="I69" s="3"/>
      <c r="J69" s="21">
        <f t="shared" ref="J69:W70" si="48">J70</f>
        <v>121770</v>
      </c>
      <c r="K69" s="21">
        <f t="shared" si="48"/>
        <v>0</v>
      </c>
      <c r="L69" s="21">
        <f t="shared" si="48"/>
        <v>121770</v>
      </c>
      <c r="M69" s="21">
        <f t="shared" si="48"/>
        <v>0</v>
      </c>
      <c r="N69" s="21">
        <f t="shared" si="48"/>
        <v>0</v>
      </c>
      <c r="O69" s="21">
        <f t="shared" si="48"/>
        <v>0</v>
      </c>
      <c r="P69" s="21">
        <f t="shared" si="48"/>
        <v>0</v>
      </c>
      <c r="Q69" s="21">
        <f t="shared" si="48"/>
        <v>0</v>
      </c>
      <c r="R69" s="21">
        <f t="shared" si="48"/>
        <v>121770</v>
      </c>
      <c r="S69" s="21">
        <f t="shared" si="48"/>
        <v>0</v>
      </c>
      <c r="T69" s="21">
        <f t="shared" si="48"/>
        <v>121770</v>
      </c>
      <c r="U69" s="21">
        <f t="shared" si="48"/>
        <v>0</v>
      </c>
      <c r="V69" s="21">
        <f t="shared" si="48"/>
        <v>121770</v>
      </c>
      <c r="W69" s="21">
        <f t="shared" si="48"/>
        <v>73600</v>
      </c>
      <c r="X69" s="82">
        <f t="shared" si="1"/>
        <v>60.441816539377513</v>
      </c>
      <c r="Y69" s="21"/>
      <c r="Z69" s="21"/>
      <c r="AA69" s="21"/>
      <c r="AB69" s="21"/>
      <c r="AC69" s="21"/>
      <c r="AD69" s="21"/>
      <c r="AE69" s="21"/>
    </row>
    <row r="70" spans="1:31" ht="60" x14ac:dyDescent="0.25">
      <c r="A70" s="157" t="s">
        <v>22</v>
      </c>
      <c r="B70" s="155">
        <v>51</v>
      </c>
      <c r="C70" s="155">
        <v>0</v>
      </c>
      <c r="D70" s="4" t="s">
        <v>77</v>
      </c>
      <c r="E70" s="155">
        <v>851</v>
      </c>
      <c r="F70" s="3" t="s">
        <v>55</v>
      </c>
      <c r="G70" s="4" t="s">
        <v>60</v>
      </c>
      <c r="H70" s="3" t="s">
        <v>355</v>
      </c>
      <c r="I70" s="3" t="s">
        <v>23</v>
      </c>
      <c r="J70" s="21">
        <f t="shared" si="48"/>
        <v>121770</v>
      </c>
      <c r="K70" s="21">
        <f t="shared" si="48"/>
        <v>0</v>
      </c>
      <c r="L70" s="21">
        <f t="shared" si="48"/>
        <v>121770</v>
      </c>
      <c r="M70" s="21">
        <f t="shared" si="48"/>
        <v>0</v>
      </c>
      <c r="N70" s="21">
        <f t="shared" si="48"/>
        <v>0</v>
      </c>
      <c r="O70" s="21">
        <f t="shared" si="48"/>
        <v>0</v>
      </c>
      <c r="P70" s="21">
        <f t="shared" si="48"/>
        <v>0</v>
      </c>
      <c r="Q70" s="21">
        <f t="shared" si="48"/>
        <v>0</v>
      </c>
      <c r="R70" s="21">
        <f t="shared" si="48"/>
        <v>121770</v>
      </c>
      <c r="S70" s="21">
        <f t="shared" ref="S70:W70" si="49">S71</f>
        <v>0</v>
      </c>
      <c r="T70" s="21">
        <f t="shared" si="49"/>
        <v>121770</v>
      </c>
      <c r="U70" s="21">
        <f t="shared" si="49"/>
        <v>0</v>
      </c>
      <c r="V70" s="21">
        <f t="shared" si="49"/>
        <v>121770</v>
      </c>
      <c r="W70" s="21">
        <f t="shared" si="49"/>
        <v>73600</v>
      </c>
      <c r="X70" s="82">
        <f t="shared" ref="X70:X133" si="50">W70/V70*100</f>
        <v>60.441816539377513</v>
      </c>
      <c r="Y70" s="21"/>
      <c r="Z70" s="21"/>
      <c r="AA70" s="21"/>
      <c r="AB70" s="21"/>
      <c r="AC70" s="21"/>
      <c r="AD70" s="21"/>
      <c r="AE70" s="21"/>
    </row>
    <row r="71" spans="1:31" ht="60" x14ac:dyDescent="0.25">
      <c r="A71" s="157" t="s">
        <v>9</v>
      </c>
      <c r="B71" s="155">
        <v>51</v>
      </c>
      <c r="C71" s="155">
        <v>0</v>
      </c>
      <c r="D71" s="4" t="s">
        <v>77</v>
      </c>
      <c r="E71" s="155">
        <v>851</v>
      </c>
      <c r="F71" s="3" t="s">
        <v>55</v>
      </c>
      <c r="G71" s="4" t="s">
        <v>60</v>
      </c>
      <c r="H71" s="3" t="s">
        <v>355</v>
      </c>
      <c r="I71" s="3" t="s">
        <v>24</v>
      </c>
      <c r="J71" s="21">
        <f>'6.ВС'!J86</f>
        <v>121770</v>
      </c>
      <c r="K71" s="21">
        <f>'6.ВС'!K86</f>
        <v>0</v>
      </c>
      <c r="L71" s="21">
        <f>'6.ВС'!L86</f>
        <v>121770</v>
      </c>
      <c r="M71" s="21">
        <f>'6.ВС'!M86</f>
        <v>0</v>
      </c>
      <c r="N71" s="21">
        <f>'6.ВС'!N86</f>
        <v>0</v>
      </c>
      <c r="O71" s="21">
        <f>'6.ВС'!O86</f>
        <v>0</v>
      </c>
      <c r="P71" s="21">
        <f>'6.ВС'!P86</f>
        <v>0</v>
      </c>
      <c r="Q71" s="21">
        <f>'6.ВС'!Q86</f>
        <v>0</v>
      </c>
      <c r="R71" s="21">
        <f>'6.ВС'!R86</f>
        <v>121770</v>
      </c>
      <c r="S71" s="21">
        <f>'6.ВС'!S86</f>
        <v>0</v>
      </c>
      <c r="T71" s="21">
        <f>'6.ВС'!T86</f>
        <v>121770</v>
      </c>
      <c r="U71" s="21">
        <f>'6.ВС'!U86</f>
        <v>0</v>
      </c>
      <c r="V71" s="21">
        <f>'6.ВС'!V86</f>
        <v>121770</v>
      </c>
      <c r="W71" s="21">
        <f>'6.ВС'!W86</f>
        <v>73600</v>
      </c>
      <c r="X71" s="82">
        <f t="shared" si="50"/>
        <v>60.441816539377513</v>
      </c>
      <c r="Y71" s="21"/>
      <c r="Z71" s="21"/>
      <c r="AA71" s="21"/>
      <c r="AB71" s="21"/>
      <c r="AC71" s="21"/>
      <c r="AD71" s="21"/>
      <c r="AE71" s="21"/>
    </row>
    <row r="72" spans="1:31" s="23" customFormat="1" ht="57" x14ac:dyDescent="0.25">
      <c r="A72" s="18" t="s">
        <v>203</v>
      </c>
      <c r="B72" s="94">
        <v>51</v>
      </c>
      <c r="C72" s="94">
        <v>0</v>
      </c>
      <c r="D72" s="19" t="s">
        <v>177</v>
      </c>
      <c r="E72" s="94"/>
      <c r="F72" s="19"/>
      <c r="G72" s="19"/>
      <c r="H72" s="19"/>
      <c r="I72" s="19"/>
      <c r="J72" s="22">
        <f t="shared" ref="J72:W72" si="51">J73</f>
        <v>2985300</v>
      </c>
      <c r="K72" s="22">
        <f t="shared" si="51"/>
        <v>0</v>
      </c>
      <c r="L72" s="22">
        <f t="shared" si="51"/>
        <v>2985300</v>
      </c>
      <c r="M72" s="22">
        <f t="shared" si="51"/>
        <v>0</v>
      </c>
      <c r="N72" s="22">
        <f t="shared" si="51"/>
        <v>42856</v>
      </c>
      <c r="O72" s="22">
        <f t="shared" si="51"/>
        <v>0</v>
      </c>
      <c r="P72" s="22">
        <f t="shared" si="51"/>
        <v>42856</v>
      </c>
      <c r="Q72" s="22">
        <f t="shared" si="51"/>
        <v>0</v>
      </c>
      <c r="R72" s="22">
        <f t="shared" si="51"/>
        <v>3028156</v>
      </c>
      <c r="S72" s="22">
        <f t="shared" si="51"/>
        <v>0</v>
      </c>
      <c r="T72" s="22">
        <f t="shared" si="51"/>
        <v>3028156</v>
      </c>
      <c r="U72" s="22">
        <f t="shared" si="51"/>
        <v>0</v>
      </c>
      <c r="V72" s="22">
        <f t="shared" si="51"/>
        <v>3028156</v>
      </c>
      <c r="W72" s="22">
        <f t="shared" si="51"/>
        <v>2243300</v>
      </c>
      <c r="X72" s="82">
        <f t="shared" si="50"/>
        <v>74.081388145128585</v>
      </c>
      <c r="Y72" s="22"/>
      <c r="Z72" s="22"/>
      <c r="AA72" s="22"/>
      <c r="AB72" s="22"/>
      <c r="AC72" s="22"/>
      <c r="AD72" s="22"/>
      <c r="AE72" s="22"/>
    </row>
    <row r="73" spans="1:31" ht="28.5" x14ac:dyDescent="0.25">
      <c r="A73" s="18" t="s">
        <v>6</v>
      </c>
      <c r="B73" s="58">
        <v>51</v>
      </c>
      <c r="C73" s="58">
        <v>0</v>
      </c>
      <c r="D73" s="19" t="s">
        <v>177</v>
      </c>
      <c r="E73" s="58">
        <v>851</v>
      </c>
      <c r="F73" s="19"/>
      <c r="G73" s="19"/>
      <c r="H73" s="19"/>
      <c r="I73" s="3"/>
      <c r="J73" s="20">
        <f t="shared" ref="J73:M73" si="52">J77+J74</f>
        <v>2985300</v>
      </c>
      <c r="K73" s="20">
        <f t="shared" si="52"/>
        <v>0</v>
      </c>
      <c r="L73" s="20">
        <f t="shared" si="52"/>
        <v>2985300</v>
      </c>
      <c r="M73" s="20">
        <f t="shared" si="52"/>
        <v>0</v>
      </c>
      <c r="N73" s="20">
        <f t="shared" ref="N73:R73" si="53">N77+N74</f>
        <v>42856</v>
      </c>
      <c r="O73" s="20">
        <f t="shared" si="53"/>
        <v>0</v>
      </c>
      <c r="P73" s="20">
        <f t="shared" si="53"/>
        <v>42856</v>
      </c>
      <c r="Q73" s="20">
        <f t="shared" si="53"/>
        <v>0</v>
      </c>
      <c r="R73" s="20">
        <f t="shared" si="53"/>
        <v>3028156</v>
      </c>
      <c r="S73" s="20">
        <f t="shared" ref="S73:W73" si="54">S77+S74</f>
        <v>0</v>
      </c>
      <c r="T73" s="20">
        <f t="shared" si="54"/>
        <v>3028156</v>
      </c>
      <c r="U73" s="20">
        <f t="shared" si="54"/>
        <v>0</v>
      </c>
      <c r="V73" s="20">
        <f t="shared" si="54"/>
        <v>3028156</v>
      </c>
      <c r="W73" s="20">
        <f t="shared" si="54"/>
        <v>2243300</v>
      </c>
      <c r="X73" s="82">
        <f t="shared" si="50"/>
        <v>74.081388145128585</v>
      </c>
      <c r="Y73" s="20"/>
      <c r="Z73" s="20"/>
      <c r="AA73" s="20"/>
      <c r="AB73" s="20"/>
      <c r="AC73" s="20"/>
      <c r="AD73" s="20"/>
      <c r="AE73" s="20"/>
    </row>
    <row r="74" spans="1:31" s="2" customFormat="1" ht="60" x14ac:dyDescent="0.25">
      <c r="A74" s="15" t="s">
        <v>48</v>
      </c>
      <c r="B74" s="155">
        <v>51</v>
      </c>
      <c r="C74" s="155">
        <v>0</v>
      </c>
      <c r="D74" s="4" t="s">
        <v>177</v>
      </c>
      <c r="E74" s="155">
        <v>851</v>
      </c>
      <c r="F74" s="4" t="s">
        <v>11</v>
      </c>
      <c r="G74" s="4" t="s">
        <v>38</v>
      </c>
      <c r="H74" s="4" t="s">
        <v>255</v>
      </c>
      <c r="I74" s="4"/>
      <c r="J74" s="7">
        <f t="shared" ref="J74:W75" si="55">J75</f>
        <v>2985300</v>
      </c>
      <c r="K74" s="7">
        <f t="shared" si="55"/>
        <v>0</v>
      </c>
      <c r="L74" s="7">
        <f t="shared" si="55"/>
        <v>2985300</v>
      </c>
      <c r="M74" s="7">
        <f t="shared" si="55"/>
        <v>0</v>
      </c>
      <c r="N74" s="7">
        <f t="shared" si="55"/>
        <v>0</v>
      </c>
      <c r="O74" s="7">
        <f t="shared" si="55"/>
        <v>0</v>
      </c>
      <c r="P74" s="7">
        <f t="shared" si="55"/>
        <v>0</v>
      </c>
      <c r="Q74" s="7">
        <f t="shared" si="55"/>
        <v>0</v>
      </c>
      <c r="R74" s="7">
        <f t="shared" si="55"/>
        <v>2985300</v>
      </c>
      <c r="S74" s="7">
        <f t="shared" si="55"/>
        <v>0</v>
      </c>
      <c r="T74" s="7">
        <f t="shared" si="55"/>
        <v>2985300</v>
      </c>
      <c r="U74" s="7">
        <f t="shared" si="55"/>
        <v>0</v>
      </c>
      <c r="V74" s="7">
        <f t="shared" si="55"/>
        <v>2985300</v>
      </c>
      <c r="W74" s="7">
        <f t="shared" si="55"/>
        <v>2243300</v>
      </c>
      <c r="X74" s="82">
        <f t="shared" si="50"/>
        <v>75.144876561819586</v>
      </c>
      <c r="Y74" s="7"/>
      <c r="Z74" s="7"/>
      <c r="AA74" s="7"/>
      <c r="AB74" s="7"/>
      <c r="AC74" s="7"/>
      <c r="AD74" s="7"/>
      <c r="AE74" s="7"/>
    </row>
    <row r="75" spans="1:31" ht="60" x14ac:dyDescent="0.25">
      <c r="A75" s="157" t="s">
        <v>50</v>
      </c>
      <c r="B75" s="155">
        <v>51</v>
      </c>
      <c r="C75" s="155">
        <v>0</v>
      </c>
      <c r="D75" s="4" t="s">
        <v>177</v>
      </c>
      <c r="E75" s="155">
        <v>851</v>
      </c>
      <c r="F75" s="4" t="s">
        <v>11</v>
      </c>
      <c r="G75" s="4" t="s">
        <v>38</v>
      </c>
      <c r="H75" s="4" t="s">
        <v>255</v>
      </c>
      <c r="I75" s="3" t="s">
        <v>102</v>
      </c>
      <c r="J75" s="21">
        <f t="shared" si="55"/>
        <v>2985300</v>
      </c>
      <c r="K75" s="21">
        <f t="shared" si="55"/>
        <v>0</v>
      </c>
      <c r="L75" s="21">
        <f t="shared" si="55"/>
        <v>2985300</v>
      </c>
      <c r="M75" s="21">
        <f t="shared" si="55"/>
        <v>0</v>
      </c>
      <c r="N75" s="21">
        <f t="shared" si="55"/>
        <v>0</v>
      </c>
      <c r="O75" s="21">
        <f t="shared" si="55"/>
        <v>0</v>
      </c>
      <c r="P75" s="21">
        <f t="shared" si="55"/>
        <v>0</v>
      </c>
      <c r="Q75" s="21">
        <f t="shared" si="55"/>
        <v>0</v>
      </c>
      <c r="R75" s="21">
        <f t="shared" si="55"/>
        <v>2985300</v>
      </c>
      <c r="S75" s="21">
        <f t="shared" ref="S75:W75" si="56">S76</f>
        <v>0</v>
      </c>
      <c r="T75" s="21">
        <f t="shared" si="56"/>
        <v>2985300</v>
      </c>
      <c r="U75" s="21">
        <f t="shared" si="56"/>
        <v>0</v>
      </c>
      <c r="V75" s="21">
        <f t="shared" si="56"/>
        <v>2985300</v>
      </c>
      <c r="W75" s="21">
        <f t="shared" si="56"/>
        <v>2243300</v>
      </c>
      <c r="X75" s="82">
        <f t="shared" si="50"/>
        <v>75.144876561819586</v>
      </c>
      <c r="Y75" s="21"/>
      <c r="Z75" s="21"/>
      <c r="AA75" s="21"/>
      <c r="AB75" s="21"/>
      <c r="AC75" s="21"/>
      <c r="AD75" s="21"/>
      <c r="AE75" s="21"/>
    </row>
    <row r="76" spans="1:31" ht="30" x14ac:dyDescent="0.25">
      <c r="A76" s="157" t="s">
        <v>51</v>
      </c>
      <c r="B76" s="155">
        <v>51</v>
      </c>
      <c r="C76" s="155">
        <v>0</v>
      </c>
      <c r="D76" s="4" t="s">
        <v>177</v>
      </c>
      <c r="E76" s="155">
        <v>851</v>
      </c>
      <c r="F76" s="4" t="s">
        <v>11</v>
      </c>
      <c r="G76" s="4" t="s">
        <v>38</v>
      </c>
      <c r="H76" s="4" t="s">
        <v>255</v>
      </c>
      <c r="I76" s="3" t="s">
        <v>104</v>
      </c>
      <c r="J76" s="21">
        <f>'6.ВС'!J62</f>
        <v>2985300</v>
      </c>
      <c r="K76" s="21">
        <f>'6.ВС'!K62</f>
        <v>0</v>
      </c>
      <c r="L76" s="21">
        <f>'6.ВС'!L62</f>
        <v>2985300</v>
      </c>
      <c r="M76" s="21">
        <f>'6.ВС'!M62</f>
        <v>0</v>
      </c>
      <c r="N76" s="21">
        <f>'6.ВС'!N62</f>
        <v>0</v>
      </c>
      <c r="O76" s="21">
        <f>'6.ВС'!O62</f>
        <v>0</v>
      </c>
      <c r="P76" s="21">
        <f>'6.ВС'!P62</f>
        <v>0</v>
      </c>
      <c r="Q76" s="21">
        <f>'6.ВС'!Q62</f>
        <v>0</v>
      </c>
      <c r="R76" s="21">
        <f>'6.ВС'!R62</f>
        <v>2985300</v>
      </c>
      <c r="S76" s="21">
        <f>'6.ВС'!S62</f>
        <v>0</v>
      </c>
      <c r="T76" s="21">
        <f>'6.ВС'!T62</f>
        <v>2985300</v>
      </c>
      <c r="U76" s="21">
        <f>'6.ВС'!U62</f>
        <v>0</v>
      </c>
      <c r="V76" s="21">
        <f>'6.ВС'!V62</f>
        <v>2985300</v>
      </c>
      <c r="W76" s="21">
        <f>'6.ВС'!W62</f>
        <v>2243300</v>
      </c>
      <c r="X76" s="82">
        <f t="shared" si="50"/>
        <v>75.144876561819586</v>
      </c>
      <c r="Y76" s="21"/>
      <c r="Z76" s="21"/>
      <c r="AA76" s="21"/>
      <c r="AB76" s="21"/>
      <c r="AC76" s="21"/>
      <c r="AD76" s="21"/>
      <c r="AE76" s="21"/>
    </row>
    <row r="77" spans="1:31" ht="90" x14ac:dyDescent="0.25">
      <c r="A77" s="9" t="s">
        <v>337</v>
      </c>
      <c r="B77" s="155">
        <v>51</v>
      </c>
      <c r="C77" s="155">
        <v>0</v>
      </c>
      <c r="D77" s="4" t="s">
        <v>177</v>
      </c>
      <c r="E77" s="155">
        <v>851</v>
      </c>
      <c r="F77" s="4" t="s">
        <v>11</v>
      </c>
      <c r="G77" s="4" t="s">
        <v>38</v>
      </c>
      <c r="H77" s="4" t="s">
        <v>338</v>
      </c>
      <c r="I77" s="4"/>
      <c r="J77" s="7">
        <f t="shared" ref="J77:W78" si="57">J78</f>
        <v>0</v>
      </c>
      <c r="K77" s="7">
        <f t="shared" si="57"/>
        <v>0</v>
      </c>
      <c r="L77" s="7">
        <f t="shared" si="57"/>
        <v>0</v>
      </c>
      <c r="M77" s="7">
        <f t="shared" si="57"/>
        <v>0</v>
      </c>
      <c r="N77" s="7">
        <f t="shared" si="57"/>
        <v>42856</v>
      </c>
      <c r="O77" s="7">
        <f t="shared" si="57"/>
        <v>0</v>
      </c>
      <c r="P77" s="7">
        <f t="shared" si="57"/>
        <v>42856</v>
      </c>
      <c r="Q77" s="7">
        <f t="shared" si="57"/>
        <v>0</v>
      </c>
      <c r="R77" s="7">
        <f t="shared" si="57"/>
        <v>42856</v>
      </c>
      <c r="S77" s="7">
        <f t="shared" si="57"/>
        <v>0</v>
      </c>
      <c r="T77" s="7">
        <f t="shared" si="57"/>
        <v>42856</v>
      </c>
      <c r="U77" s="7">
        <f t="shared" si="57"/>
        <v>0</v>
      </c>
      <c r="V77" s="7">
        <f t="shared" si="57"/>
        <v>42856</v>
      </c>
      <c r="W77" s="7">
        <f t="shared" si="57"/>
        <v>0</v>
      </c>
      <c r="X77" s="82">
        <f t="shared" si="50"/>
        <v>0</v>
      </c>
      <c r="Y77" s="7"/>
      <c r="Z77" s="7"/>
      <c r="AA77" s="7"/>
      <c r="AB77" s="7"/>
      <c r="AC77" s="7"/>
      <c r="AD77" s="7"/>
      <c r="AE77" s="7"/>
    </row>
    <row r="78" spans="1:31" ht="60" x14ac:dyDescent="0.25">
      <c r="A78" s="157" t="s">
        <v>50</v>
      </c>
      <c r="B78" s="155">
        <v>51</v>
      </c>
      <c r="C78" s="155">
        <v>0</v>
      </c>
      <c r="D78" s="4" t="s">
        <v>177</v>
      </c>
      <c r="E78" s="155">
        <v>851</v>
      </c>
      <c r="F78" s="4" t="s">
        <v>11</v>
      </c>
      <c r="G78" s="4" t="s">
        <v>38</v>
      </c>
      <c r="H78" s="4" t="s">
        <v>338</v>
      </c>
      <c r="I78" s="3" t="s">
        <v>102</v>
      </c>
      <c r="J78" s="21">
        <f t="shared" si="57"/>
        <v>0</v>
      </c>
      <c r="K78" s="21">
        <f t="shared" si="57"/>
        <v>0</v>
      </c>
      <c r="L78" s="21">
        <f t="shared" si="57"/>
        <v>0</v>
      </c>
      <c r="M78" s="21">
        <f t="shared" si="57"/>
        <v>0</v>
      </c>
      <c r="N78" s="21">
        <f t="shared" si="57"/>
        <v>42856</v>
      </c>
      <c r="O78" s="21">
        <f t="shared" si="57"/>
        <v>0</v>
      </c>
      <c r="P78" s="21">
        <f t="shared" si="57"/>
        <v>42856</v>
      </c>
      <c r="Q78" s="21">
        <f t="shared" si="57"/>
        <v>0</v>
      </c>
      <c r="R78" s="21">
        <f t="shared" si="57"/>
        <v>42856</v>
      </c>
      <c r="S78" s="21">
        <f t="shared" ref="S78:W78" si="58">S79</f>
        <v>0</v>
      </c>
      <c r="T78" s="21">
        <f t="shared" si="58"/>
        <v>42856</v>
      </c>
      <c r="U78" s="21">
        <f t="shared" si="58"/>
        <v>0</v>
      </c>
      <c r="V78" s="21">
        <f t="shared" si="58"/>
        <v>42856</v>
      </c>
      <c r="W78" s="21">
        <f t="shared" si="58"/>
        <v>0</v>
      </c>
      <c r="X78" s="82">
        <f t="shared" si="50"/>
        <v>0</v>
      </c>
      <c r="Y78" s="21"/>
      <c r="Z78" s="21"/>
      <c r="AA78" s="21"/>
      <c r="AB78" s="21"/>
      <c r="AC78" s="21"/>
      <c r="AD78" s="21"/>
      <c r="AE78" s="21"/>
    </row>
    <row r="79" spans="1:31" ht="30" x14ac:dyDescent="0.25">
      <c r="A79" s="157" t="s">
        <v>51</v>
      </c>
      <c r="B79" s="155">
        <v>51</v>
      </c>
      <c r="C79" s="155">
        <v>0</v>
      </c>
      <c r="D79" s="4" t="s">
        <v>177</v>
      </c>
      <c r="E79" s="155">
        <v>851</v>
      </c>
      <c r="F79" s="4" t="s">
        <v>11</v>
      </c>
      <c r="G79" s="4" t="s">
        <v>38</v>
      </c>
      <c r="H79" s="4" t="s">
        <v>338</v>
      </c>
      <c r="I79" s="3" t="s">
        <v>104</v>
      </c>
      <c r="J79" s="54">
        <f>'6.ВС'!J65</f>
        <v>0</v>
      </c>
      <c r="K79" s="54">
        <f>'6.ВС'!K65</f>
        <v>0</v>
      </c>
      <c r="L79" s="54">
        <f>'6.ВС'!L65</f>
        <v>0</v>
      </c>
      <c r="M79" s="54">
        <f>'6.ВС'!M65</f>
        <v>0</v>
      </c>
      <c r="N79" s="54">
        <f>'6.ВС'!N65</f>
        <v>42856</v>
      </c>
      <c r="O79" s="54">
        <f>'6.ВС'!O65</f>
        <v>0</v>
      </c>
      <c r="P79" s="54">
        <f>'6.ВС'!P65</f>
        <v>42856</v>
      </c>
      <c r="Q79" s="54">
        <f>'6.ВС'!Q65</f>
        <v>0</v>
      </c>
      <c r="R79" s="54">
        <f>'6.ВС'!R65</f>
        <v>42856</v>
      </c>
      <c r="S79" s="54">
        <f>'6.ВС'!S65</f>
        <v>0</v>
      </c>
      <c r="T79" s="54">
        <f>'6.ВС'!T65</f>
        <v>42856</v>
      </c>
      <c r="U79" s="54">
        <f>'6.ВС'!U65</f>
        <v>0</v>
      </c>
      <c r="V79" s="54">
        <f>'6.ВС'!V65</f>
        <v>42856</v>
      </c>
      <c r="W79" s="54">
        <f>'6.ВС'!W65</f>
        <v>0</v>
      </c>
      <c r="X79" s="82">
        <f t="shared" si="50"/>
        <v>0</v>
      </c>
      <c r="Y79" s="54"/>
      <c r="Z79" s="54"/>
      <c r="AA79" s="54"/>
      <c r="AB79" s="54"/>
      <c r="AC79" s="54"/>
      <c r="AD79" s="54"/>
      <c r="AE79" s="54"/>
    </row>
    <row r="80" spans="1:31" s="59" customFormat="1" ht="71.25" x14ac:dyDescent="0.25">
      <c r="A80" s="18" t="s">
        <v>204</v>
      </c>
      <c r="B80" s="94">
        <v>51</v>
      </c>
      <c r="C80" s="94">
        <v>0</v>
      </c>
      <c r="D80" s="24" t="s">
        <v>205</v>
      </c>
      <c r="E80" s="94"/>
      <c r="F80" s="94"/>
      <c r="G80" s="94"/>
      <c r="H80" s="94"/>
      <c r="I80" s="24"/>
      <c r="J80" s="22">
        <f t="shared" ref="J80:W81" si="59">J81</f>
        <v>1776714</v>
      </c>
      <c r="K80" s="22">
        <f t="shared" si="59"/>
        <v>1110447</v>
      </c>
      <c r="L80" s="22">
        <f t="shared" si="59"/>
        <v>0</v>
      </c>
      <c r="M80" s="22">
        <f t="shared" si="59"/>
        <v>666267</v>
      </c>
      <c r="N80" s="22">
        <f t="shared" si="59"/>
        <v>0</v>
      </c>
      <c r="O80" s="22">
        <f t="shared" si="59"/>
        <v>0</v>
      </c>
      <c r="P80" s="22">
        <f t="shared" si="59"/>
        <v>0</v>
      </c>
      <c r="Q80" s="22">
        <f t="shared" si="59"/>
        <v>0</v>
      </c>
      <c r="R80" s="22">
        <f t="shared" si="59"/>
        <v>1776714</v>
      </c>
      <c r="S80" s="22">
        <f t="shared" si="59"/>
        <v>1110447</v>
      </c>
      <c r="T80" s="22">
        <f t="shared" si="59"/>
        <v>0</v>
      </c>
      <c r="U80" s="22">
        <f t="shared" si="59"/>
        <v>666267</v>
      </c>
      <c r="V80" s="22">
        <f t="shared" si="59"/>
        <v>1776714</v>
      </c>
      <c r="W80" s="22">
        <f t="shared" si="59"/>
        <v>1374179.6</v>
      </c>
      <c r="X80" s="82">
        <f t="shared" si="50"/>
        <v>77.343883146077545</v>
      </c>
      <c r="Y80" s="22"/>
      <c r="Z80" s="22"/>
      <c r="AA80" s="22"/>
      <c r="AB80" s="22"/>
      <c r="AC80" s="22"/>
      <c r="AD80" s="22"/>
      <c r="AE80" s="22"/>
    </row>
    <row r="81" spans="1:31" ht="28.5" x14ac:dyDescent="0.25">
      <c r="A81" s="18" t="s">
        <v>6</v>
      </c>
      <c r="B81" s="58">
        <v>51</v>
      </c>
      <c r="C81" s="58">
        <v>0</v>
      </c>
      <c r="D81" s="19" t="s">
        <v>205</v>
      </c>
      <c r="E81" s="58">
        <v>851</v>
      </c>
      <c r="F81" s="155" t="s">
        <v>53</v>
      </c>
      <c r="G81" s="155" t="s">
        <v>55</v>
      </c>
      <c r="H81" s="155"/>
      <c r="I81" s="3"/>
      <c r="J81" s="20">
        <f t="shared" si="59"/>
        <v>1776714</v>
      </c>
      <c r="K81" s="20">
        <f t="shared" si="59"/>
        <v>1110447</v>
      </c>
      <c r="L81" s="20">
        <f t="shared" si="59"/>
        <v>0</v>
      </c>
      <c r="M81" s="20">
        <f t="shared" si="59"/>
        <v>666267</v>
      </c>
      <c r="N81" s="20">
        <f t="shared" si="59"/>
        <v>0</v>
      </c>
      <c r="O81" s="20">
        <f t="shared" si="59"/>
        <v>0</v>
      </c>
      <c r="P81" s="20">
        <f t="shared" si="59"/>
        <v>0</v>
      </c>
      <c r="Q81" s="20">
        <f t="shared" si="59"/>
        <v>0</v>
      </c>
      <c r="R81" s="20">
        <f t="shared" si="59"/>
        <v>1776714</v>
      </c>
      <c r="S81" s="20">
        <f t="shared" ref="S81:W81" si="60">S82</f>
        <v>1110447</v>
      </c>
      <c r="T81" s="20">
        <f t="shared" si="60"/>
        <v>0</v>
      </c>
      <c r="U81" s="20">
        <f t="shared" si="60"/>
        <v>666267</v>
      </c>
      <c r="V81" s="20">
        <f t="shared" si="60"/>
        <v>1776714</v>
      </c>
      <c r="W81" s="20">
        <f t="shared" si="60"/>
        <v>1374179.6</v>
      </c>
      <c r="X81" s="82">
        <f t="shared" si="50"/>
        <v>77.343883146077545</v>
      </c>
      <c r="Y81" s="20"/>
      <c r="Z81" s="20"/>
      <c r="AA81" s="20"/>
      <c r="AB81" s="20"/>
      <c r="AC81" s="20"/>
      <c r="AD81" s="20"/>
      <c r="AE81" s="20"/>
    </row>
    <row r="82" spans="1:31" s="2" customFormat="1" ht="60" x14ac:dyDescent="0.25">
      <c r="A82" s="15" t="s">
        <v>56</v>
      </c>
      <c r="B82" s="5">
        <v>51</v>
      </c>
      <c r="C82" s="155">
        <v>0</v>
      </c>
      <c r="D82" s="155">
        <v>15</v>
      </c>
      <c r="E82" s="5">
        <v>851</v>
      </c>
      <c r="F82" s="155" t="s">
        <v>53</v>
      </c>
      <c r="G82" s="155" t="s">
        <v>55</v>
      </c>
      <c r="H82" s="155">
        <v>51180</v>
      </c>
      <c r="I82" s="155" t="s">
        <v>58</v>
      </c>
      <c r="J82" s="54">
        <f t="shared" ref="J82:M82" si="61">J83+J85+J87</f>
        <v>1776714</v>
      </c>
      <c r="K82" s="54">
        <f t="shared" si="61"/>
        <v>1110447</v>
      </c>
      <c r="L82" s="54">
        <f t="shared" si="61"/>
        <v>0</v>
      </c>
      <c r="M82" s="54">
        <f t="shared" si="61"/>
        <v>666267</v>
      </c>
      <c r="N82" s="54">
        <f t="shared" ref="N82:R82" si="62">N83+N85+N87</f>
        <v>0</v>
      </c>
      <c r="O82" s="54">
        <f t="shared" si="62"/>
        <v>0</v>
      </c>
      <c r="P82" s="54">
        <f t="shared" si="62"/>
        <v>0</v>
      </c>
      <c r="Q82" s="54">
        <f t="shared" si="62"/>
        <v>0</v>
      </c>
      <c r="R82" s="54">
        <f t="shared" si="62"/>
        <v>1776714</v>
      </c>
      <c r="S82" s="54">
        <f t="shared" ref="S82:W82" si="63">S83+S85+S87</f>
        <v>1110447</v>
      </c>
      <c r="T82" s="54">
        <f t="shared" si="63"/>
        <v>0</v>
      </c>
      <c r="U82" s="54">
        <f t="shared" si="63"/>
        <v>666267</v>
      </c>
      <c r="V82" s="54">
        <f t="shared" si="63"/>
        <v>1776714</v>
      </c>
      <c r="W82" s="54">
        <f t="shared" si="63"/>
        <v>1374179.6</v>
      </c>
      <c r="X82" s="82">
        <f t="shared" si="50"/>
        <v>77.343883146077545</v>
      </c>
      <c r="Y82" s="54"/>
      <c r="Z82" s="54"/>
      <c r="AA82" s="54"/>
      <c r="AB82" s="54"/>
      <c r="AC82" s="54"/>
      <c r="AD82" s="54"/>
      <c r="AE82" s="54"/>
    </row>
    <row r="83" spans="1:31" ht="120" x14ac:dyDescent="0.25">
      <c r="A83" s="156" t="s">
        <v>16</v>
      </c>
      <c r="B83" s="155">
        <v>51</v>
      </c>
      <c r="C83" s="155">
        <v>0</v>
      </c>
      <c r="D83" s="3" t="s">
        <v>205</v>
      </c>
      <c r="E83" s="155">
        <v>851</v>
      </c>
      <c r="F83" s="3" t="s">
        <v>53</v>
      </c>
      <c r="G83" s="3" t="s">
        <v>55</v>
      </c>
      <c r="H83" s="155">
        <v>51180</v>
      </c>
      <c r="I83" s="3" t="s">
        <v>18</v>
      </c>
      <c r="J83" s="21">
        <f t="shared" ref="J83:W83" si="64">J84</f>
        <v>633800</v>
      </c>
      <c r="K83" s="21">
        <f t="shared" si="64"/>
        <v>0</v>
      </c>
      <c r="L83" s="21">
        <f t="shared" si="64"/>
        <v>0</v>
      </c>
      <c r="M83" s="21">
        <f t="shared" si="64"/>
        <v>633800</v>
      </c>
      <c r="N83" s="21">
        <f t="shared" si="64"/>
        <v>0</v>
      </c>
      <c r="O83" s="21">
        <f t="shared" si="64"/>
        <v>0</v>
      </c>
      <c r="P83" s="21">
        <f t="shared" si="64"/>
        <v>0</v>
      </c>
      <c r="Q83" s="21">
        <f t="shared" si="64"/>
        <v>0</v>
      </c>
      <c r="R83" s="21">
        <f t="shared" si="64"/>
        <v>633800</v>
      </c>
      <c r="S83" s="21">
        <f t="shared" si="64"/>
        <v>0</v>
      </c>
      <c r="T83" s="21">
        <f t="shared" si="64"/>
        <v>0</v>
      </c>
      <c r="U83" s="21">
        <f t="shared" si="64"/>
        <v>633800</v>
      </c>
      <c r="V83" s="21">
        <f t="shared" si="64"/>
        <v>633800</v>
      </c>
      <c r="W83" s="21">
        <f t="shared" si="64"/>
        <v>500466.15</v>
      </c>
      <c r="X83" s="82">
        <f t="shared" si="50"/>
        <v>78.962787945724216</v>
      </c>
      <c r="Y83" s="21"/>
      <c r="Z83" s="21"/>
      <c r="AA83" s="21"/>
      <c r="AB83" s="21"/>
      <c r="AC83" s="21"/>
      <c r="AD83" s="21"/>
      <c r="AE83" s="21"/>
    </row>
    <row r="84" spans="1:31" ht="45" x14ac:dyDescent="0.25">
      <c r="A84" s="156" t="s">
        <v>8</v>
      </c>
      <c r="B84" s="155">
        <v>51</v>
      </c>
      <c r="C84" s="155">
        <v>0</v>
      </c>
      <c r="D84" s="3" t="s">
        <v>205</v>
      </c>
      <c r="E84" s="155">
        <v>851</v>
      </c>
      <c r="F84" s="3" t="s">
        <v>53</v>
      </c>
      <c r="G84" s="3" t="s">
        <v>55</v>
      </c>
      <c r="H84" s="155">
        <v>51180</v>
      </c>
      <c r="I84" s="3" t="s">
        <v>19</v>
      </c>
      <c r="J84" s="21">
        <f>'6.ВС'!J70</f>
        <v>633800</v>
      </c>
      <c r="K84" s="21">
        <f>'6.ВС'!K70</f>
        <v>0</v>
      </c>
      <c r="L84" s="21">
        <f>'6.ВС'!L70</f>
        <v>0</v>
      </c>
      <c r="M84" s="21">
        <f>'6.ВС'!M70</f>
        <v>633800</v>
      </c>
      <c r="N84" s="21">
        <f>'6.ВС'!N70</f>
        <v>0</v>
      </c>
      <c r="O84" s="21">
        <f>'6.ВС'!O70</f>
        <v>0</v>
      </c>
      <c r="P84" s="21">
        <f>'6.ВС'!P70</f>
        <v>0</v>
      </c>
      <c r="Q84" s="21">
        <f>'6.ВС'!Q70</f>
        <v>0</v>
      </c>
      <c r="R84" s="21">
        <f>'6.ВС'!R70</f>
        <v>633800</v>
      </c>
      <c r="S84" s="21">
        <f>'6.ВС'!S70</f>
        <v>0</v>
      </c>
      <c r="T84" s="21">
        <f>'6.ВС'!T70</f>
        <v>0</v>
      </c>
      <c r="U84" s="21">
        <f>'6.ВС'!U70</f>
        <v>633800</v>
      </c>
      <c r="V84" s="21">
        <f>'6.ВС'!V70</f>
        <v>633800</v>
      </c>
      <c r="W84" s="21">
        <f>'6.ВС'!W70</f>
        <v>500466.15</v>
      </c>
      <c r="X84" s="82">
        <f t="shared" si="50"/>
        <v>78.962787945724216</v>
      </c>
      <c r="Y84" s="21"/>
      <c r="Z84" s="21"/>
      <c r="AA84" s="21"/>
      <c r="AB84" s="21"/>
      <c r="AC84" s="21"/>
      <c r="AD84" s="21"/>
      <c r="AE84" s="21"/>
    </row>
    <row r="85" spans="1:31" ht="60" x14ac:dyDescent="0.25">
      <c r="A85" s="157" t="s">
        <v>22</v>
      </c>
      <c r="B85" s="155">
        <v>51</v>
      </c>
      <c r="C85" s="155">
        <v>0</v>
      </c>
      <c r="D85" s="3" t="s">
        <v>205</v>
      </c>
      <c r="E85" s="155">
        <v>851</v>
      </c>
      <c r="F85" s="3" t="s">
        <v>53</v>
      </c>
      <c r="G85" s="3" t="s">
        <v>55</v>
      </c>
      <c r="H85" s="155">
        <v>51180</v>
      </c>
      <c r="I85" s="3" t="s">
        <v>23</v>
      </c>
      <c r="J85" s="21">
        <f t="shared" ref="J85:W85" si="65">J86</f>
        <v>32467</v>
      </c>
      <c r="K85" s="21">
        <f t="shared" si="65"/>
        <v>0</v>
      </c>
      <c r="L85" s="21">
        <f t="shared" si="65"/>
        <v>0</v>
      </c>
      <c r="M85" s="21">
        <f t="shared" si="65"/>
        <v>32467</v>
      </c>
      <c r="N85" s="21">
        <f t="shared" si="65"/>
        <v>0</v>
      </c>
      <c r="O85" s="21">
        <f t="shared" si="65"/>
        <v>0</v>
      </c>
      <c r="P85" s="21">
        <f t="shared" si="65"/>
        <v>0</v>
      </c>
      <c r="Q85" s="21">
        <f t="shared" si="65"/>
        <v>0</v>
      </c>
      <c r="R85" s="21">
        <f t="shared" si="65"/>
        <v>32467</v>
      </c>
      <c r="S85" s="21">
        <f t="shared" si="65"/>
        <v>0</v>
      </c>
      <c r="T85" s="21">
        <f t="shared" si="65"/>
        <v>0</v>
      </c>
      <c r="U85" s="21">
        <f t="shared" si="65"/>
        <v>32467</v>
      </c>
      <c r="V85" s="21">
        <f t="shared" si="65"/>
        <v>32467</v>
      </c>
      <c r="W85" s="21">
        <f t="shared" si="65"/>
        <v>14851.75</v>
      </c>
      <c r="X85" s="82">
        <f t="shared" si="50"/>
        <v>45.744140203899342</v>
      </c>
      <c r="Y85" s="21"/>
      <c r="Z85" s="21"/>
      <c r="AA85" s="21"/>
      <c r="AB85" s="21"/>
      <c r="AC85" s="21"/>
      <c r="AD85" s="21"/>
      <c r="AE85" s="21"/>
    </row>
    <row r="86" spans="1:31" ht="60" x14ac:dyDescent="0.25">
      <c r="A86" s="157" t="s">
        <v>9</v>
      </c>
      <c r="B86" s="155">
        <v>51</v>
      </c>
      <c r="C86" s="155">
        <v>0</v>
      </c>
      <c r="D86" s="3" t="s">
        <v>205</v>
      </c>
      <c r="E86" s="155">
        <v>851</v>
      </c>
      <c r="F86" s="3" t="s">
        <v>53</v>
      </c>
      <c r="G86" s="3" t="s">
        <v>55</v>
      </c>
      <c r="H86" s="155">
        <v>51180</v>
      </c>
      <c r="I86" s="3" t="s">
        <v>24</v>
      </c>
      <c r="J86" s="21">
        <f>'6.ВС'!J72</f>
        <v>32467</v>
      </c>
      <c r="K86" s="21">
        <f>'6.ВС'!K72</f>
        <v>0</v>
      </c>
      <c r="L86" s="21">
        <f>'6.ВС'!L72</f>
        <v>0</v>
      </c>
      <c r="M86" s="21">
        <f>'6.ВС'!M72</f>
        <v>32467</v>
      </c>
      <c r="N86" s="21">
        <f>'6.ВС'!N72</f>
        <v>0</v>
      </c>
      <c r="O86" s="21">
        <f>'6.ВС'!O72</f>
        <v>0</v>
      </c>
      <c r="P86" s="21">
        <f>'6.ВС'!P72</f>
        <v>0</v>
      </c>
      <c r="Q86" s="21">
        <f>'6.ВС'!Q72</f>
        <v>0</v>
      </c>
      <c r="R86" s="21">
        <f>'6.ВС'!R72</f>
        <v>32467</v>
      </c>
      <c r="S86" s="21">
        <f>'6.ВС'!S72</f>
        <v>0</v>
      </c>
      <c r="T86" s="21">
        <f>'6.ВС'!T72</f>
        <v>0</v>
      </c>
      <c r="U86" s="21">
        <f>'6.ВС'!U72</f>
        <v>32467</v>
      </c>
      <c r="V86" s="21">
        <f>'6.ВС'!V72</f>
        <v>32467</v>
      </c>
      <c r="W86" s="21">
        <f>'6.ВС'!W72</f>
        <v>14851.75</v>
      </c>
      <c r="X86" s="82">
        <f t="shared" si="50"/>
        <v>45.744140203899342</v>
      </c>
      <c r="Y86" s="21"/>
      <c r="Z86" s="21"/>
      <c r="AA86" s="21"/>
      <c r="AB86" s="21"/>
      <c r="AC86" s="21"/>
      <c r="AD86" s="21"/>
      <c r="AE86" s="21"/>
    </row>
    <row r="87" spans="1:31" s="23" customFormat="1" x14ac:dyDescent="0.25">
      <c r="A87" s="157" t="s">
        <v>41</v>
      </c>
      <c r="B87" s="155">
        <v>51</v>
      </c>
      <c r="C87" s="155">
        <v>0</v>
      </c>
      <c r="D87" s="3" t="s">
        <v>205</v>
      </c>
      <c r="E87" s="155">
        <v>851</v>
      </c>
      <c r="F87" s="3" t="s">
        <v>53</v>
      </c>
      <c r="G87" s="3" t="s">
        <v>55</v>
      </c>
      <c r="H87" s="155">
        <v>51180</v>
      </c>
      <c r="I87" s="3" t="s">
        <v>42</v>
      </c>
      <c r="J87" s="21">
        <f t="shared" ref="J87:W87" si="66">J88</f>
        <v>1110447</v>
      </c>
      <c r="K87" s="21">
        <f t="shared" si="66"/>
        <v>1110447</v>
      </c>
      <c r="L87" s="21">
        <f t="shared" si="66"/>
        <v>0</v>
      </c>
      <c r="M87" s="21">
        <f t="shared" si="66"/>
        <v>0</v>
      </c>
      <c r="N87" s="21">
        <f t="shared" si="66"/>
        <v>0</v>
      </c>
      <c r="O87" s="21">
        <f t="shared" si="66"/>
        <v>0</v>
      </c>
      <c r="P87" s="21">
        <f t="shared" si="66"/>
        <v>0</v>
      </c>
      <c r="Q87" s="21">
        <f t="shared" si="66"/>
        <v>0</v>
      </c>
      <c r="R87" s="21">
        <f t="shared" si="66"/>
        <v>1110447</v>
      </c>
      <c r="S87" s="21">
        <f t="shared" si="66"/>
        <v>1110447</v>
      </c>
      <c r="T87" s="21">
        <f t="shared" si="66"/>
        <v>0</v>
      </c>
      <c r="U87" s="21">
        <f t="shared" si="66"/>
        <v>0</v>
      </c>
      <c r="V87" s="21">
        <f t="shared" si="66"/>
        <v>1110447</v>
      </c>
      <c r="W87" s="21">
        <f t="shared" si="66"/>
        <v>858861.7</v>
      </c>
      <c r="X87" s="82">
        <f t="shared" si="50"/>
        <v>77.343781378129705</v>
      </c>
      <c r="Y87" s="21"/>
      <c r="Z87" s="21"/>
      <c r="AA87" s="21"/>
      <c r="AB87" s="21"/>
      <c r="AC87" s="21"/>
      <c r="AD87" s="21"/>
      <c r="AE87" s="21"/>
    </row>
    <row r="88" spans="1:31" x14ac:dyDescent="0.25">
      <c r="A88" s="157" t="s">
        <v>43</v>
      </c>
      <c r="B88" s="155">
        <v>51</v>
      </c>
      <c r="C88" s="155">
        <v>0</v>
      </c>
      <c r="D88" s="3" t="s">
        <v>205</v>
      </c>
      <c r="E88" s="155">
        <v>851</v>
      </c>
      <c r="F88" s="3" t="s">
        <v>53</v>
      </c>
      <c r="G88" s="3" t="s">
        <v>55</v>
      </c>
      <c r="H88" s="155">
        <v>51180</v>
      </c>
      <c r="I88" s="3" t="s">
        <v>44</v>
      </c>
      <c r="J88" s="21">
        <f>'6.ВС'!J74</f>
        <v>1110447</v>
      </c>
      <c r="K88" s="21">
        <f>'6.ВС'!K74</f>
        <v>1110447</v>
      </c>
      <c r="L88" s="21">
        <f>'6.ВС'!L74</f>
        <v>0</v>
      </c>
      <c r="M88" s="21">
        <f>'6.ВС'!M74</f>
        <v>0</v>
      </c>
      <c r="N88" s="21">
        <f>'6.ВС'!N74</f>
        <v>0</v>
      </c>
      <c r="O88" s="21">
        <f>'6.ВС'!O74</f>
        <v>0</v>
      </c>
      <c r="P88" s="21">
        <f>'6.ВС'!P74</f>
        <v>0</v>
      </c>
      <c r="Q88" s="21">
        <f>'6.ВС'!Q74</f>
        <v>0</v>
      </c>
      <c r="R88" s="21">
        <f>'6.ВС'!R74</f>
        <v>1110447</v>
      </c>
      <c r="S88" s="21">
        <f>'6.ВС'!S74</f>
        <v>1110447</v>
      </c>
      <c r="T88" s="21">
        <f>'6.ВС'!T74</f>
        <v>0</v>
      </c>
      <c r="U88" s="21">
        <f>'6.ВС'!U74</f>
        <v>0</v>
      </c>
      <c r="V88" s="21">
        <f>'6.ВС'!V74</f>
        <v>1110447</v>
      </c>
      <c r="W88" s="21">
        <f>'6.ВС'!W74</f>
        <v>858861.7</v>
      </c>
      <c r="X88" s="82">
        <f t="shared" si="50"/>
        <v>77.343781378129705</v>
      </c>
      <c r="Y88" s="21"/>
      <c r="Z88" s="21"/>
      <c r="AA88" s="21"/>
      <c r="AB88" s="21"/>
      <c r="AC88" s="21"/>
      <c r="AD88" s="21"/>
      <c r="AE88" s="21"/>
    </row>
    <row r="89" spans="1:31" s="23" customFormat="1" ht="42.75" x14ac:dyDescent="0.25">
      <c r="A89" s="18" t="s">
        <v>206</v>
      </c>
      <c r="B89" s="94">
        <v>51</v>
      </c>
      <c r="C89" s="94">
        <v>0</v>
      </c>
      <c r="D89" s="19" t="s">
        <v>207</v>
      </c>
      <c r="E89" s="94"/>
      <c r="F89" s="19"/>
      <c r="G89" s="19"/>
      <c r="H89" s="19"/>
      <c r="I89" s="19"/>
      <c r="J89" s="22">
        <f t="shared" ref="J89:W92" si="67">J90</f>
        <v>113596.03</v>
      </c>
      <c r="K89" s="22">
        <f t="shared" si="67"/>
        <v>113596.03</v>
      </c>
      <c r="L89" s="22">
        <f t="shared" si="67"/>
        <v>0</v>
      </c>
      <c r="M89" s="22">
        <f t="shared" si="67"/>
        <v>0</v>
      </c>
      <c r="N89" s="22">
        <f t="shared" si="67"/>
        <v>0</v>
      </c>
      <c r="O89" s="22">
        <f t="shared" si="67"/>
        <v>0</v>
      </c>
      <c r="P89" s="22">
        <f t="shared" si="67"/>
        <v>0</v>
      </c>
      <c r="Q89" s="22">
        <f t="shared" si="67"/>
        <v>0</v>
      </c>
      <c r="R89" s="22">
        <f t="shared" si="67"/>
        <v>113596.03</v>
      </c>
      <c r="S89" s="22">
        <f t="shared" si="67"/>
        <v>113596.03</v>
      </c>
      <c r="T89" s="22">
        <f t="shared" si="67"/>
        <v>0</v>
      </c>
      <c r="U89" s="22">
        <f t="shared" si="67"/>
        <v>0</v>
      </c>
      <c r="V89" s="22">
        <f t="shared" si="67"/>
        <v>113596.03</v>
      </c>
      <c r="W89" s="22">
        <f t="shared" si="67"/>
        <v>0</v>
      </c>
      <c r="X89" s="82">
        <f t="shared" si="50"/>
        <v>0</v>
      </c>
      <c r="Y89" s="22"/>
      <c r="Z89" s="22"/>
      <c r="AA89" s="22"/>
      <c r="AB89" s="22"/>
      <c r="AC89" s="22"/>
      <c r="AD89" s="22"/>
      <c r="AE89" s="22"/>
    </row>
    <row r="90" spans="1:31" s="23" customFormat="1" ht="28.5" x14ac:dyDescent="0.25">
      <c r="A90" s="18" t="s">
        <v>6</v>
      </c>
      <c r="B90" s="58">
        <v>51</v>
      </c>
      <c r="C90" s="58">
        <v>0</v>
      </c>
      <c r="D90" s="19" t="s">
        <v>207</v>
      </c>
      <c r="E90" s="58">
        <v>851</v>
      </c>
      <c r="F90" s="19"/>
      <c r="G90" s="19"/>
      <c r="H90" s="19"/>
      <c r="I90" s="3"/>
      <c r="J90" s="20">
        <f t="shared" si="67"/>
        <v>113596.03</v>
      </c>
      <c r="K90" s="20">
        <f t="shared" si="67"/>
        <v>113596.03</v>
      </c>
      <c r="L90" s="20">
        <f t="shared" si="67"/>
        <v>0</v>
      </c>
      <c r="M90" s="20">
        <f t="shared" si="67"/>
        <v>0</v>
      </c>
      <c r="N90" s="20">
        <f t="shared" si="67"/>
        <v>0</v>
      </c>
      <c r="O90" s="20">
        <f t="shared" si="67"/>
        <v>0</v>
      </c>
      <c r="P90" s="20">
        <f t="shared" si="67"/>
        <v>0</v>
      </c>
      <c r="Q90" s="20">
        <f t="shared" si="67"/>
        <v>0</v>
      </c>
      <c r="R90" s="20">
        <f t="shared" si="67"/>
        <v>113596.03</v>
      </c>
      <c r="S90" s="20">
        <f t="shared" ref="S90:W92" si="68">S91</f>
        <v>113596.03</v>
      </c>
      <c r="T90" s="20">
        <f t="shared" si="68"/>
        <v>0</v>
      </c>
      <c r="U90" s="20">
        <f t="shared" si="68"/>
        <v>0</v>
      </c>
      <c r="V90" s="20">
        <f t="shared" si="68"/>
        <v>113596.03</v>
      </c>
      <c r="W90" s="20">
        <f t="shared" si="68"/>
        <v>0</v>
      </c>
      <c r="X90" s="82">
        <f t="shared" si="50"/>
        <v>0</v>
      </c>
      <c r="Y90" s="20"/>
      <c r="Z90" s="20"/>
      <c r="AA90" s="20"/>
      <c r="AB90" s="20"/>
      <c r="AC90" s="20"/>
      <c r="AD90" s="20"/>
      <c r="AE90" s="20"/>
    </row>
    <row r="91" spans="1:31" s="23" customFormat="1" ht="210" x14ac:dyDescent="0.25">
      <c r="A91" s="15" t="s">
        <v>662</v>
      </c>
      <c r="B91" s="5">
        <v>51</v>
      </c>
      <c r="C91" s="5">
        <v>0</v>
      </c>
      <c r="D91" s="3" t="s">
        <v>207</v>
      </c>
      <c r="E91" s="155">
        <v>851</v>
      </c>
      <c r="F91" s="3" t="s">
        <v>13</v>
      </c>
      <c r="G91" s="3" t="s">
        <v>35</v>
      </c>
      <c r="H91" s="3" t="s">
        <v>208</v>
      </c>
      <c r="I91" s="3"/>
      <c r="J91" s="21">
        <f t="shared" si="67"/>
        <v>113596.03</v>
      </c>
      <c r="K91" s="21">
        <f t="shared" si="67"/>
        <v>113596.03</v>
      </c>
      <c r="L91" s="21">
        <f t="shared" si="67"/>
        <v>0</v>
      </c>
      <c r="M91" s="21">
        <f t="shared" si="67"/>
        <v>0</v>
      </c>
      <c r="N91" s="21">
        <f t="shared" si="67"/>
        <v>0</v>
      </c>
      <c r="O91" s="21">
        <f t="shared" si="67"/>
        <v>0</v>
      </c>
      <c r="P91" s="21">
        <f t="shared" si="67"/>
        <v>0</v>
      </c>
      <c r="Q91" s="21">
        <f t="shared" si="67"/>
        <v>0</v>
      </c>
      <c r="R91" s="21">
        <f t="shared" si="67"/>
        <v>113596.03</v>
      </c>
      <c r="S91" s="21">
        <f t="shared" si="68"/>
        <v>113596.03</v>
      </c>
      <c r="T91" s="21">
        <f t="shared" si="68"/>
        <v>0</v>
      </c>
      <c r="U91" s="21">
        <f t="shared" si="68"/>
        <v>0</v>
      </c>
      <c r="V91" s="21">
        <f t="shared" si="68"/>
        <v>113596.03</v>
      </c>
      <c r="W91" s="21">
        <f t="shared" si="68"/>
        <v>0</v>
      </c>
      <c r="X91" s="82">
        <f t="shared" si="50"/>
        <v>0</v>
      </c>
      <c r="Y91" s="21"/>
      <c r="Z91" s="21"/>
      <c r="AA91" s="21"/>
      <c r="AB91" s="21"/>
      <c r="AC91" s="21"/>
      <c r="AD91" s="21"/>
      <c r="AE91" s="21"/>
    </row>
    <row r="92" spans="1:31" s="23" customFormat="1" ht="60" x14ac:dyDescent="0.25">
      <c r="A92" s="157" t="s">
        <v>22</v>
      </c>
      <c r="B92" s="5">
        <v>51</v>
      </c>
      <c r="C92" s="5">
        <v>0</v>
      </c>
      <c r="D92" s="3" t="s">
        <v>207</v>
      </c>
      <c r="E92" s="155">
        <v>851</v>
      </c>
      <c r="F92" s="3" t="s">
        <v>13</v>
      </c>
      <c r="G92" s="3" t="s">
        <v>35</v>
      </c>
      <c r="H92" s="3" t="s">
        <v>208</v>
      </c>
      <c r="I92" s="3" t="s">
        <v>23</v>
      </c>
      <c r="J92" s="21">
        <f t="shared" si="67"/>
        <v>113596.03</v>
      </c>
      <c r="K92" s="21">
        <f t="shared" si="67"/>
        <v>113596.03</v>
      </c>
      <c r="L92" s="21">
        <f t="shared" si="67"/>
        <v>0</v>
      </c>
      <c r="M92" s="21">
        <f t="shared" si="67"/>
        <v>0</v>
      </c>
      <c r="N92" s="21">
        <f t="shared" si="67"/>
        <v>0</v>
      </c>
      <c r="O92" s="21">
        <f t="shared" si="67"/>
        <v>0</v>
      </c>
      <c r="P92" s="21">
        <f t="shared" si="67"/>
        <v>0</v>
      </c>
      <c r="Q92" s="21">
        <f t="shared" si="67"/>
        <v>0</v>
      </c>
      <c r="R92" s="21">
        <f t="shared" si="67"/>
        <v>113596.03</v>
      </c>
      <c r="S92" s="21">
        <f t="shared" si="68"/>
        <v>113596.03</v>
      </c>
      <c r="T92" s="21">
        <f t="shared" si="68"/>
        <v>0</v>
      </c>
      <c r="U92" s="21">
        <f t="shared" si="68"/>
        <v>0</v>
      </c>
      <c r="V92" s="21">
        <f t="shared" si="68"/>
        <v>113596.03</v>
      </c>
      <c r="W92" s="21">
        <f t="shared" si="68"/>
        <v>0</v>
      </c>
      <c r="X92" s="82">
        <f t="shared" si="50"/>
        <v>0</v>
      </c>
      <c r="Y92" s="21"/>
      <c r="Z92" s="21"/>
      <c r="AA92" s="21"/>
      <c r="AB92" s="21"/>
      <c r="AC92" s="21"/>
      <c r="AD92" s="21"/>
      <c r="AE92" s="21"/>
    </row>
    <row r="93" spans="1:31" ht="60" x14ac:dyDescent="0.25">
      <c r="A93" s="157" t="s">
        <v>9</v>
      </c>
      <c r="B93" s="5">
        <v>51</v>
      </c>
      <c r="C93" s="5">
        <v>0</v>
      </c>
      <c r="D93" s="3" t="s">
        <v>207</v>
      </c>
      <c r="E93" s="155">
        <v>851</v>
      </c>
      <c r="F93" s="3" t="s">
        <v>13</v>
      </c>
      <c r="G93" s="3" t="s">
        <v>35</v>
      </c>
      <c r="H93" s="3" t="s">
        <v>208</v>
      </c>
      <c r="I93" s="3" t="s">
        <v>24</v>
      </c>
      <c r="J93" s="21">
        <f>'6.ВС'!J91</f>
        <v>113596.03</v>
      </c>
      <c r="K93" s="21">
        <f>'6.ВС'!K91</f>
        <v>113596.03</v>
      </c>
      <c r="L93" s="21">
        <f>'6.ВС'!L91</f>
        <v>0</v>
      </c>
      <c r="M93" s="21">
        <f>'6.ВС'!M91</f>
        <v>0</v>
      </c>
      <c r="N93" s="21">
        <f>'6.ВС'!N91</f>
        <v>0</v>
      </c>
      <c r="O93" s="21">
        <f>'6.ВС'!O91</f>
        <v>0</v>
      </c>
      <c r="P93" s="21">
        <f>'6.ВС'!P91</f>
        <v>0</v>
      </c>
      <c r="Q93" s="21">
        <f>'6.ВС'!Q91</f>
        <v>0</v>
      </c>
      <c r="R93" s="21">
        <f>'6.ВС'!R91</f>
        <v>113596.03</v>
      </c>
      <c r="S93" s="21">
        <f>'6.ВС'!S91</f>
        <v>113596.03</v>
      </c>
      <c r="T93" s="21">
        <f>'6.ВС'!T91</f>
        <v>0</v>
      </c>
      <c r="U93" s="21">
        <f>'6.ВС'!U91</f>
        <v>0</v>
      </c>
      <c r="V93" s="21">
        <f>'6.ВС'!V91</f>
        <v>113596.03</v>
      </c>
      <c r="W93" s="21">
        <f>'6.ВС'!W91</f>
        <v>0</v>
      </c>
      <c r="X93" s="82">
        <f t="shared" si="50"/>
        <v>0</v>
      </c>
      <c r="Y93" s="21"/>
      <c r="Z93" s="21"/>
      <c r="AA93" s="21"/>
      <c r="AB93" s="21"/>
      <c r="AC93" s="21"/>
      <c r="AD93" s="21"/>
      <c r="AE93" s="21"/>
    </row>
    <row r="94" spans="1:31" s="23" customFormat="1" ht="85.5" x14ac:dyDescent="0.25">
      <c r="A94" s="18" t="s">
        <v>209</v>
      </c>
      <c r="B94" s="58">
        <v>51</v>
      </c>
      <c r="C94" s="58">
        <v>0</v>
      </c>
      <c r="D94" s="19" t="s">
        <v>210</v>
      </c>
      <c r="E94" s="94"/>
      <c r="F94" s="19"/>
      <c r="G94" s="19"/>
      <c r="H94" s="19"/>
      <c r="I94" s="19"/>
      <c r="J94" s="22" t="e">
        <f t="shared" ref="J94:W94" si="69">J95</f>
        <v>#REF!</v>
      </c>
      <c r="K94" s="22" t="e">
        <f t="shared" si="69"/>
        <v>#REF!</v>
      </c>
      <c r="L94" s="22" t="e">
        <f t="shared" si="69"/>
        <v>#REF!</v>
      </c>
      <c r="M94" s="22" t="e">
        <f t="shared" si="69"/>
        <v>#REF!</v>
      </c>
      <c r="N94" s="22" t="e">
        <f t="shared" si="69"/>
        <v>#REF!</v>
      </c>
      <c r="O94" s="22" t="e">
        <f t="shared" si="69"/>
        <v>#REF!</v>
      </c>
      <c r="P94" s="22" t="e">
        <f t="shared" si="69"/>
        <v>#REF!</v>
      </c>
      <c r="Q94" s="22" t="e">
        <f t="shared" si="69"/>
        <v>#REF!</v>
      </c>
      <c r="R94" s="22">
        <f t="shared" si="69"/>
        <v>9183000</v>
      </c>
      <c r="S94" s="22">
        <f t="shared" si="69"/>
        <v>5417631.5</v>
      </c>
      <c r="T94" s="22">
        <f t="shared" si="69"/>
        <v>3765368.5</v>
      </c>
      <c r="U94" s="22">
        <f t="shared" si="69"/>
        <v>0</v>
      </c>
      <c r="V94" s="22">
        <f t="shared" si="69"/>
        <v>9183000</v>
      </c>
      <c r="W94" s="22">
        <f t="shared" si="69"/>
        <v>2539393.9200000004</v>
      </c>
      <c r="X94" s="82">
        <f t="shared" si="50"/>
        <v>27.653206141783738</v>
      </c>
      <c r="Y94" s="22"/>
      <c r="Z94" s="22"/>
      <c r="AA94" s="22"/>
      <c r="AB94" s="22"/>
      <c r="AC94" s="22"/>
      <c r="AD94" s="22"/>
      <c r="AE94" s="22"/>
    </row>
    <row r="95" spans="1:31" s="23" customFormat="1" ht="28.5" x14ac:dyDescent="0.25">
      <c r="A95" s="18" t="s">
        <v>6</v>
      </c>
      <c r="B95" s="58">
        <v>51</v>
      </c>
      <c r="C95" s="58">
        <v>0</v>
      </c>
      <c r="D95" s="77" t="s">
        <v>210</v>
      </c>
      <c r="E95" s="58">
        <v>851</v>
      </c>
      <c r="F95" s="19"/>
      <c r="G95" s="19"/>
      <c r="H95" s="19"/>
      <c r="I95" s="3"/>
      <c r="J95" s="20" t="e">
        <f>#REF!+J96+J99+J102+J105+J108+J111+J114+#REF!+J117+#REF!</f>
        <v>#REF!</v>
      </c>
      <c r="K95" s="20" t="e">
        <f>#REF!+K96+K99+K102+K105+K108+K111+K114+#REF!+K117+#REF!</f>
        <v>#REF!</v>
      </c>
      <c r="L95" s="20" t="e">
        <f>#REF!+L96+L99+L102+L105+L108+L111+L114+#REF!+L117+#REF!</f>
        <v>#REF!</v>
      </c>
      <c r="M95" s="20" t="e">
        <f>#REF!+M96+M99+M102+M105+M108+M111+M114+#REF!+M117+#REF!</f>
        <v>#REF!</v>
      </c>
      <c r="N95" s="20" t="e">
        <f>#REF!+N96+N99+N102+N105+N108+N111+N114+#REF!+N117+#REF!</f>
        <v>#REF!</v>
      </c>
      <c r="O95" s="20" t="e">
        <f>#REF!+O96+O99+O102+O105+O108+O111+O114+#REF!+O117+#REF!</f>
        <v>#REF!</v>
      </c>
      <c r="P95" s="20" t="e">
        <f>#REF!+P96+P99+P102+P105+P108+P111+P114+#REF!+P117+#REF!</f>
        <v>#REF!</v>
      </c>
      <c r="Q95" s="20" t="e">
        <f>#REF!+Q96+Q99+Q102+Q105+Q108+Q111+Q114+#REF!+Q117+#REF!</f>
        <v>#REF!</v>
      </c>
      <c r="R95" s="20">
        <f>R96+R99+R102+R105+R108+R111+R114+R117</f>
        <v>9183000</v>
      </c>
      <c r="S95" s="20">
        <f t="shared" ref="S95:W95" si="70">S96+S99+S102+S105+S108+S111+S114+S117</f>
        <v>5417631.5</v>
      </c>
      <c r="T95" s="20">
        <f t="shared" si="70"/>
        <v>3765368.5</v>
      </c>
      <c r="U95" s="20">
        <f t="shared" si="70"/>
        <v>0</v>
      </c>
      <c r="V95" s="20">
        <f t="shared" si="70"/>
        <v>9183000</v>
      </c>
      <c r="W95" s="20">
        <f t="shared" si="70"/>
        <v>2539393.9200000004</v>
      </c>
      <c r="X95" s="82">
        <f t="shared" si="50"/>
        <v>27.653206141783738</v>
      </c>
      <c r="Y95" s="20" t="e">
        <f>#REF!+Y96+Y99+Y108+Y111+Y114+#REF!+Y117+#REF!</f>
        <v>#REF!</v>
      </c>
      <c r="Z95" s="20" t="e">
        <f>#REF!+Z96+Z99+Z108+Z111+Z114+#REF!+Z117+#REF!</f>
        <v>#REF!</v>
      </c>
      <c r="AA95" s="20" t="e">
        <f>#REF!+AA96+AA99+AA108+AA111+AA114+#REF!+AA117+#REF!</f>
        <v>#REF!</v>
      </c>
      <c r="AB95" s="20" t="e">
        <f>#REF!+AB96+AB99+AB108+AB111+AB114+#REF!+AB117+#REF!</f>
        <v>#REF!</v>
      </c>
      <c r="AC95" s="20" t="e">
        <f>#REF!+AC96+AC99+AC108+AC111+AC114+#REF!+AC117+#REF!</f>
        <v>#REF!</v>
      </c>
      <c r="AD95" s="20" t="e">
        <f>#REF!+AD96+AD99+AD108+AD111+AD114+#REF!+AD117+#REF!</f>
        <v>#REF!</v>
      </c>
      <c r="AE95" s="20" t="e">
        <f>#REF!+AE96+AE99+AE108+AE111+AE114+#REF!+AE117+#REF!</f>
        <v>#REF!</v>
      </c>
    </row>
    <row r="96" spans="1:31" ht="60" x14ac:dyDescent="0.25">
      <c r="A96" s="15" t="s">
        <v>91</v>
      </c>
      <c r="B96" s="155">
        <v>51</v>
      </c>
      <c r="C96" s="155">
        <v>0</v>
      </c>
      <c r="D96" s="3" t="s">
        <v>210</v>
      </c>
      <c r="E96" s="155">
        <v>851</v>
      </c>
      <c r="F96" s="3" t="s">
        <v>35</v>
      </c>
      <c r="G96" s="3" t="s">
        <v>53</v>
      </c>
      <c r="H96" s="3" t="s">
        <v>264</v>
      </c>
      <c r="I96" s="3"/>
      <c r="J96" s="21">
        <f t="shared" ref="J96:W97" si="71">J97</f>
        <v>0</v>
      </c>
      <c r="K96" s="21">
        <f t="shared" si="71"/>
        <v>0</v>
      </c>
      <c r="L96" s="21">
        <f t="shared" si="71"/>
        <v>0</v>
      </c>
      <c r="M96" s="21">
        <f t="shared" si="71"/>
        <v>0</v>
      </c>
      <c r="N96" s="21">
        <f t="shared" si="71"/>
        <v>2826800</v>
      </c>
      <c r="O96" s="21">
        <f t="shared" si="71"/>
        <v>0</v>
      </c>
      <c r="P96" s="21">
        <f t="shared" si="71"/>
        <v>2826800</v>
      </c>
      <c r="Q96" s="21">
        <f t="shared" si="71"/>
        <v>0</v>
      </c>
      <c r="R96" s="21">
        <f t="shared" si="71"/>
        <v>2826800</v>
      </c>
      <c r="S96" s="21">
        <f t="shared" si="71"/>
        <v>0</v>
      </c>
      <c r="T96" s="21">
        <f t="shared" si="71"/>
        <v>2826800</v>
      </c>
      <c r="U96" s="21">
        <f t="shared" si="71"/>
        <v>0</v>
      </c>
      <c r="V96" s="21">
        <f t="shared" si="71"/>
        <v>2826800</v>
      </c>
      <c r="W96" s="21">
        <f t="shared" si="71"/>
        <v>1964150</v>
      </c>
      <c r="X96" s="82">
        <f t="shared" si="50"/>
        <v>69.483161171642848</v>
      </c>
      <c r="Y96" s="21"/>
      <c r="Z96" s="21"/>
      <c r="AA96" s="21"/>
      <c r="AB96" s="21"/>
      <c r="AC96" s="21"/>
      <c r="AD96" s="21"/>
      <c r="AE96" s="21"/>
    </row>
    <row r="97" spans="1:31" ht="45" x14ac:dyDescent="0.25">
      <c r="A97" s="157" t="s">
        <v>87</v>
      </c>
      <c r="B97" s="155">
        <v>51</v>
      </c>
      <c r="C97" s="155">
        <v>0</v>
      </c>
      <c r="D97" s="3" t="s">
        <v>210</v>
      </c>
      <c r="E97" s="155">
        <v>851</v>
      </c>
      <c r="F97" s="3" t="s">
        <v>35</v>
      </c>
      <c r="G97" s="3" t="s">
        <v>53</v>
      </c>
      <c r="H97" s="3" t="s">
        <v>264</v>
      </c>
      <c r="I97" s="3" t="s">
        <v>88</v>
      </c>
      <c r="J97" s="21">
        <f t="shared" si="71"/>
        <v>0</v>
      </c>
      <c r="K97" s="21">
        <f t="shared" si="71"/>
        <v>0</v>
      </c>
      <c r="L97" s="21">
        <f t="shared" si="71"/>
        <v>0</v>
      </c>
      <c r="M97" s="21">
        <f t="shared" si="71"/>
        <v>0</v>
      </c>
      <c r="N97" s="21">
        <f t="shared" si="71"/>
        <v>2826800</v>
      </c>
      <c r="O97" s="21">
        <f t="shared" si="71"/>
        <v>0</v>
      </c>
      <c r="P97" s="21">
        <f t="shared" si="71"/>
        <v>2826800</v>
      </c>
      <c r="Q97" s="21">
        <f t="shared" si="71"/>
        <v>0</v>
      </c>
      <c r="R97" s="21">
        <f t="shared" si="71"/>
        <v>2826800</v>
      </c>
      <c r="S97" s="21">
        <f t="shared" ref="S97:W97" si="72">S98</f>
        <v>0</v>
      </c>
      <c r="T97" s="21">
        <f t="shared" si="72"/>
        <v>2826800</v>
      </c>
      <c r="U97" s="21">
        <f t="shared" si="72"/>
        <v>0</v>
      </c>
      <c r="V97" s="21">
        <f t="shared" si="72"/>
        <v>2826800</v>
      </c>
      <c r="W97" s="21">
        <f t="shared" si="72"/>
        <v>1964150</v>
      </c>
      <c r="X97" s="82">
        <f t="shared" si="50"/>
        <v>69.483161171642848</v>
      </c>
      <c r="Y97" s="21"/>
      <c r="Z97" s="21"/>
      <c r="AA97" s="21"/>
      <c r="AB97" s="21"/>
      <c r="AC97" s="21"/>
      <c r="AD97" s="21"/>
      <c r="AE97" s="21"/>
    </row>
    <row r="98" spans="1:31" x14ac:dyDescent="0.25">
      <c r="A98" s="157" t="s">
        <v>89</v>
      </c>
      <c r="B98" s="155">
        <v>51</v>
      </c>
      <c r="C98" s="155">
        <v>0</v>
      </c>
      <c r="D98" s="3" t="s">
        <v>210</v>
      </c>
      <c r="E98" s="155">
        <v>851</v>
      </c>
      <c r="F98" s="3" t="s">
        <v>35</v>
      </c>
      <c r="G98" s="3" t="s">
        <v>53</v>
      </c>
      <c r="H98" s="3" t="s">
        <v>264</v>
      </c>
      <c r="I98" s="3" t="s">
        <v>90</v>
      </c>
      <c r="J98" s="21">
        <f>'6.ВС'!J129</f>
        <v>0</v>
      </c>
      <c r="K98" s="21">
        <f>'6.ВС'!K129</f>
        <v>0</v>
      </c>
      <c r="L98" s="21">
        <f>'6.ВС'!L129</f>
        <v>0</v>
      </c>
      <c r="M98" s="21">
        <f>'6.ВС'!M129</f>
        <v>0</v>
      </c>
      <c r="N98" s="21">
        <f>'6.ВС'!N129</f>
        <v>2826800</v>
      </c>
      <c r="O98" s="21">
        <f>'6.ВС'!O129</f>
        <v>0</v>
      </c>
      <c r="P98" s="21">
        <f>'6.ВС'!P129</f>
        <v>2826800</v>
      </c>
      <c r="Q98" s="21">
        <f>'6.ВС'!Q129</f>
        <v>0</v>
      </c>
      <c r="R98" s="21">
        <f>'6.ВС'!R129</f>
        <v>2826800</v>
      </c>
      <c r="S98" s="21">
        <f>'6.ВС'!S129</f>
        <v>0</v>
      </c>
      <c r="T98" s="21">
        <f>'6.ВС'!T129</f>
        <v>2826800</v>
      </c>
      <c r="U98" s="21">
        <f>'6.ВС'!U129</f>
        <v>0</v>
      </c>
      <c r="V98" s="21">
        <f>'6.ВС'!V129</f>
        <v>2826800</v>
      </c>
      <c r="W98" s="21">
        <f>'6.ВС'!W129</f>
        <v>1964150</v>
      </c>
      <c r="X98" s="82">
        <f t="shared" si="50"/>
        <v>69.483161171642848</v>
      </c>
      <c r="Y98" s="21"/>
      <c r="Z98" s="21"/>
      <c r="AA98" s="21"/>
      <c r="AB98" s="21"/>
      <c r="AC98" s="21"/>
      <c r="AD98" s="21"/>
      <c r="AE98" s="21"/>
    </row>
    <row r="99" spans="1:31" ht="30" x14ac:dyDescent="0.25">
      <c r="A99" s="9" t="s">
        <v>332</v>
      </c>
      <c r="B99" s="155">
        <v>51</v>
      </c>
      <c r="C99" s="155">
        <v>0</v>
      </c>
      <c r="D99" s="3" t="s">
        <v>210</v>
      </c>
      <c r="E99" s="155">
        <v>851</v>
      </c>
      <c r="F99" s="3" t="s">
        <v>35</v>
      </c>
      <c r="G99" s="3" t="s">
        <v>53</v>
      </c>
      <c r="H99" s="3" t="s">
        <v>334</v>
      </c>
      <c r="I99" s="3"/>
      <c r="J99" s="21">
        <f t="shared" ref="J99:W103" si="73">J100</f>
        <v>0</v>
      </c>
      <c r="K99" s="21">
        <f t="shared" si="73"/>
        <v>0</v>
      </c>
      <c r="L99" s="21">
        <f t="shared" si="73"/>
        <v>0</v>
      </c>
      <c r="M99" s="21">
        <f t="shared" si="73"/>
        <v>0</v>
      </c>
      <c r="N99" s="21">
        <f t="shared" si="73"/>
        <v>73662</v>
      </c>
      <c r="O99" s="21">
        <f t="shared" si="73"/>
        <v>0</v>
      </c>
      <c r="P99" s="21">
        <f t="shared" si="73"/>
        <v>73662</v>
      </c>
      <c r="Q99" s="21">
        <f t="shared" si="73"/>
        <v>0</v>
      </c>
      <c r="R99" s="21">
        <f t="shared" si="73"/>
        <v>73662</v>
      </c>
      <c r="S99" s="21">
        <f t="shared" si="73"/>
        <v>0</v>
      </c>
      <c r="T99" s="21">
        <f t="shared" si="73"/>
        <v>73662</v>
      </c>
      <c r="U99" s="21">
        <f t="shared" si="73"/>
        <v>0</v>
      </c>
      <c r="V99" s="21">
        <f t="shared" si="73"/>
        <v>73662</v>
      </c>
      <c r="W99" s="21">
        <f t="shared" si="73"/>
        <v>51767.61</v>
      </c>
      <c r="X99" s="82">
        <f t="shared" si="50"/>
        <v>70.277225706605847</v>
      </c>
      <c r="Y99" s="21"/>
      <c r="Z99" s="21"/>
      <c r="AA99" s="21"/>
      <c r="AB99" s="21"/>
      <c r="AC99" s="21"/>
      <c r="AD99" s="21"/>
      <c r="AE99" s="21"/>
    </row>
    <row r="100" spans="1:31" ht="60" x14ac:dyDescent="0.25">
      <c r="A100" s="157" t="s">
        <v>22</v>
      </c>
      <c r="B100" s="155">
        <v>51</v>
      </c>
      <c r="C100" s="155">
        <v>0</v>
      </c>
      <c r="D100" s="3" t="s">
        <v>210</v>
      </c>
      <c r="E100" s="155">
        <v>851</v>
      </c>
      <c r="F100" s="3" t="s">
        <v>35</v>
      </c>
      <c r="G100" s="3" t="s">
        <v>53</v>
      </c>
      <c r="H100" s="3" t="s">
        <v>334</v>
      </c>
      <c r="I100" s="3" t="s">
        <v>23</v>
      </c>
      <c r="J100" s="21">
        <f t="shared" si="73"/>
        <v>0</v>
      </c>
      <c r="K100" s="21">
        <f t="shared" si="73"/>
        <v>0</v>
      </c>
      <c r="L100" s="21">
        <f t="shared" si="73"/>
        <v>0</v>
      </c>
      <c r="M100" s="21">
        <f t="shared" si="73"/>
        <v>0</v>
      </c>
      <c r="N100" s="21">
        <f t="shared" si="73"/>
        <v>73662</v>
      </c>
      <c r="O100" s="21">
        <f t="shared" si="73"/>
        <v>0</v>
      </c>
      <c r="P100" s="21">
        <f t="shared" si="73"/>
        <v>73662</v>
      </c>
      <c r="Q100" s="21">
        <f t="shared" si="73"/>
        <v>0</v>
      </c>
      <c r="R100" s="21">
        <f t="shared" si="73"/>
        <v>73662</v>
      </c>
      <c r="S100" s="21">
        <f t="shared" ref="S100:W103" si="74">S101</f>
        <v>0</v>
      </c>
      <c r="T100" s="21">
        <f t="shared" si="74"/>
        <v>73662</v>
      </c>
      <c r="U100" s="21">
        <f t="shared" si="74"/>
        <v>0</v>
      </c>
      <c r="V100" s="21">
        <f t="shared" si="74"/>
        <v>73662</v>
      </c>
      <c r="W100" s="21">
        <f t="shared" si="74"/>
        <v>51767.61</v>
      </c>
      <c r="X100" s="82">
        <f t="shared" si="50"/>
        <v>70.277225706605847</v>
      </c>
      <c r="Y100" s="21"/>
      <c r="Z100" s="21"/>
      <c r="AA100" s="21"/>
      <c r="AB100" s="21"/>
      <c r="AC100" s="21"/>
      <c r="AD100" s="21"/>
      <c r="AE100" s="21"/>
    </row>
    <row r="101" spans="1:31" ht="60" x14ac:dyDescent="0.25">
      <c r="A101" s="157" t="s">
        <v>9</v>
      </c>
      <c r="B101" s="155">
        <v>51</v>
      </c>
      <c r="C101" s="155">
        <v>0</v>
      </c>
      <c r="D101" s="3" t="s">
        <v>210</v>
      </c>
      <c r="E101" s="155">
        <v>851</v>
      </c>
      <c r="F101" s="3" t="s">
        <v>35</v>
      </c>
      <c r="G101" s="3" t="s">
        <v>53</v>
      </c>
      <c r="H101" s="3" t="s">
        <v>334</v>
      </c>
      <c r="I101" s="3" t="s">
        <v>24</v>
      </c>
      <c r="J101" s="21">
        <f>'6.ВС'!J132</f>
        <v>0</v>
      </c>
      <c r="K101" s="21">
        <f>'6.ВС'!K132</f>
        <v>0</v>
      </c>
      <c r="L101" s="21">
        <f>'6.ВС'!L132</f>
        <v>0</v>
      </c>
      <c r="M101" s="21">
        <f>'6.ВС'!M132</f>
        <v>0</v>
      </c>
      <c r="N101" s="21">
        <f>'6.ВС'!N132</f>
        <v>73662</v>
      </c>
      <c r="O101" s="21">
        <f>'6.ВС'!O132</f>
        <v>0</v>
      </c>
      <c r="P101" s="21">
        <f>'6.ВС'!P132</f>
        <v>73662</v>
      </c>
      <c r="Q101" s="21">
        <f>'6.ВС'!Q132</f>
        <v>0</v>
      </c>
      <c r="R101" s="21">
        <f>'6.ВС'!R132</f>
        <v>73662</v>
      </c>
      <c r="S101" s="21">
        <f>'6.ВС'!S132</f>
        <v>0</v>
      </c>
      <c r="T101" s="21">
        <f>'6.ВС'!T132</f>
        <v>73662</v>
      </c>
      <c r="U101" s="21">
        <f>'6.ВС'!U132</f>
        <v>0</v>
      </c>
      <c r="V101" s="21">
        <f>'6.ВС'!V132</f>
        <v>73662</v>
      </c>
      <c r="W101" s="21">
        <f>'6.ВС'!W132</f>
        <v>51767.61</v>
      </c>
      <c r="X101" s="82">
        <f t="shared" si="50"/>
        <v>70.277225706605847</v>
      </c>
      <c r="Y101" s="21"/>
      <c r="Z101" s="21"/>
      <c r="AA101" s="21"/>
      <c r="AB101" s="21"/>
      <c r="AC101" s="21"/>
      <c r="AD101" s="21"/>
      <c r="AE101" s="21"/>
    </row>
    <row r="102" spans="1:31" ht="28.5" x14ac:dyDescent="0.25">
      <c r="A102" s="88" t="s">
        <v>697</v>
      </c>
      <c r="B102" s="155">
        <v>51</v>
      </c>
      <c r="C102" s="155">
        <v>0</v>
      </c>
      <c r="D102" s="3" t="s">
        <v>210</v>
      </c>
      <c r="E102" s="155">
        <v>851</v>
      </c>
      <c r="F102" s="3" t="s">
        <v>35</v>
      </c>
      <c r="G102" s="3" t="s">
        <v>53</v>
      </c>
      <c r="H102" s="3" t="s">
        <v>699</v>
      </c>
      <c r="I102" s="3"/>
      <c r="J102" s="21">
        <f t="shared" si="73"/>
        <v>0</v>
      </c>
      <c r="K102" s="21">
        <f t="shared" si="73"/>
        <v>0</v>
      </c>
      <c r="L102" s="21">
        <f t="shared" si="73"/>
        <v>0</v>
      </c>
      <c r="M102" s="21">
        <f t="shared" si="73"/>
        <v>0</v>
      </c>
      <c r="N102" s="21">
        <f t="shared" si="73"/>
        <v>287582</v>
      </c>
      <c r="O102" s="21">
        <f t="shared" si="73"/>
        <v>0</v>
      </c>
      <c r="P102" s="21">
        <f t="shared" si="73"/>
        <v>287582</v>
      </c>
      <c r="Q102" s="21">
        <f t="shared" si="73"/>
        <v>0</v>
      </c>
      <c r="R102" s="21">
        <f t="shared" si="73"/>
        <v>287582</v>
      </c>
      <c r="S102" s="21">
        <f t="shared" si="74"/>
        <v>0</v>
      </c>
      <c r="T102" s="21">
        <f t="shared" si="74"/>
        <v>287582</v>
      </c>
      <c r="U102" s="21">
        <f t="shared" si="74"/>
        <v>0</v>
      </c>
      <c r="V102" s="21">
        <f t="shared" si="74"/>
        <v>287582</v>
      </c>
      <c r="W102" s="21">
        <f t="shared" si="74"/>
        <v>287582</v>
      </c>
      <c r="X102" s="82">
        <f t="shared" si="50"/>
        <v>100</v>
      </c>
      <c r="Y102" s="21"/>
      <c r="Z102" s="21"/>
      <c r="AA102" s="21"/>
      <c r="AB102" s="21"/>
      <c r="AC102" s="21"/>
      <c r="AD102" s="21"/>
      <c r="AE102" s="21"/>
    </row>
    <row r="103" spans="1:31" ht="60" x14ac:dyDescent="0.25">
      <c r="A103" s="73" t="s">
        <v>22</v>
      </c>
      <c r="B103" s="155">
        <v>51</v>
      </c>
      <c r="C103" s="155">
        <v>0</v>
      </c>
      <c r="D103" s="3" t="s">
        <v>210</v>
      </c>
      <c r="E103" s="155">
        <v>851</v>
      </c>
      <c r="F103" s="3" t="s">
        <v>35</v>
      </c>
      <c r="G103" s="3" t="s">
        <v>53</v>
      </c>
      <c r="H103" s="3" t="s">
        <v>699</v>
      </c>
      <c r="I103" s="3" t="s">
        <v>23</v>
      </c>
      <c r="J103" s="21">
        <f t="shared" si="73"/>
        <v>0</v>
      </c>
      <c r="K103" s="21">
        <f t="shared" si="73"/>
        <v>0</v>
      </c>
      <c r="L103" s="21">
        <f t="shared" si="73"/>
        <v>0</v>
      </c>
      <c r="M103" s="21">
        <f t="shared" si="73"/>
        <v>0</v>
      </c>
      <c r="N103" s="21">
        <f t="shared" si="73"/>
        <v>287582</v>
      </c>
      <c r="O103" s="21">
        <f t="shared" si="73"/>
        <v>0</v>
      </c>
      <c r="P103" s="21">
        <f t="shared" si="73"/>
        <v>287582</v>
      </c>
      <c r="Q103" s="21">
        <f t="shared" si="73"/>
        <v>0</v>
      </c>
      <c r="R103" s="21">
        <f t="shared" si="73"/>
        <v>287582</v>
      </c>
      <c r="S103" s="21">
        <f t="shared" si="74"/>
        <v>0</v>
      </c>
      <c r="T103" s="21">
        <f t="shared" si="74"/>
        <v>287582</v>
      </c>
      <c r="U103" s="21">
        <f t="shared" si="74"/>
        <v>0</v>
      </c>
      <c r="V103" s="21">
        <f t="shared" si="74"/>
        <v>287582</v>
      </c>
      <c r="W103" s="21">
        <f t="shared" si="74"/>
        <v>287582</v>
      </c>
      <c r="X103" s="82">
        <f t="shared" si="50"/>
        <v>100</v>
      </c>
      <c r="Y103" s="21"/>
      <c r="Z103" s="21"/>
      <c r="AA103" s="21"/>
      <c r="AB103" s="21"/>
      <c r="AC103" s="21"/>
      <c r="AD103" s="21"/>
      <c r="AE103" s="21"/>
    </row>
    <row r="104" spans="1:31" ht="60" x14ac:dyDescent="0.25">
      <c r="A104" s="73" t="s">
        <v>9</v>
      </c>
      <c r="B104" s="155">
        <v>51</v>
      </c>
      <c r="C104" s="155">
        <v>0</v>
      </c>
      <c r="D104" s="3" t="s">
        <v>210</v>
      </c>
      <c r="E104" s="155">
        <v>851</v>
      </c>
      <c r="F104" s="3" t="s">
        <v>35</v>
      </c>
      <c r="G104" s="3" t="s">
        <v>53</v>
      </c>
      <c r="H104" s="3" t="s">
        <v>699</v>
      </c>
      <c r="I104" s="3" t="s">
        <v>24</v>
      </c>
      <c r="J104" s="21">
        <f>'6.ВС'!J119</f>
        <v>0</v>
      </c>
      <c r="K104" s="21">
        <f>'6.ВС'!K119</f>
        <v>0</v>
      </c>
      <c r="L104" s="21">
        <f>'6.ВС'!L119</f>
        <v>0</v>
      </c>
      <c r="M104" s="21">
        <f>'6.ВС'!M119</f>
        <v>0</v>
      </c>
      <c r="N104" s="112">
        <f>'6.ВС'!N119</f>
        <v>287582</v>
      </c>
      <c r="O104" s="21">
        <f>'6.ВС'!O119</f>
        <v>0</v>
      </c>
      <c r="P104" s="21">
        <f>'6.ВС'!P119</f>
        <v>287582</v>
      </c>
      <c r="Q104" s="21">
        <f>'6.ВС'!Q119</f>
        <v>0</v>
      </c>
      <c r="R104" s="21">
        <f>'6.ВС'!R119</f>
        <v>287582</v>
      </c>
      <c r="S104" s="21">
        <f>'6.ВС'!S119</f>
        <v>0</v>
      </c>
      <c r="T104" s="21">
        <f>'6.ВС'!T119</f>
        <v>287582</v>
      </c>
      <c r="U104" s="21">
        <f>'6.ВС'!U119</f>
        <v>0</v>
      </c>
      <c r="V104" s="21">
        <f>'6.ВС'!V119</f>
        <v>287582</v>
      </c>
      <c r="W104" s="21">
        <f>'6.ВС'!W119</f>
        <v>287582</v>
      </c>
      <c r="X104" s="82">
        <f t="shared" si="50"/>
        <v>100</v>
      </c>
      <c r="Y104" s="21"/>
      <c r="Z104" s="21"/>
      <c r="AA104" s="21"/>
      <c r="AB104" s="21"/>
      <c r="AC104" s="21"/>
      <c r="AD104" s="21"/>
      <c r="AE104" s="21"/>
    </row>
    <row r="105" spans="1:31" ht="30" x14ac:dyDescent="0.25">
      <c r="A105" s="157" t="s">
        <v>689</v>
      </c>
      <c r="B105" s="155">
        <v>51</v>
      </c>
      <c r="C105" s="155">
        <v>0</v>
      </c>
      <c r="D105" s="3" t="s">
        <v>210</v>
      </c>
      <c r="E105" s="155">
        <v>851</v>
      </c>
      <c r="F105" s="3" t="s">
        <v>35</v>
      </c>
      <c r="G105" s="3" t="s">
        <v>53</v>
      </c>
      <c r="H105" s="3" t="s">
        <v>691</v>
      </c>
      <c r="I105" s="3"/>
      <c r="J105" s="21">
        <f>J106</f>
        <v>0</v>
      </c>
      <c r="K105" s="21">
        <f t="shared" ref="K105:W106" si="75">K106</f>
        <v>0</v>
      </c>
      <c r="L105" s="21">
        <f t="shared" si="75"/>
        <v>0</v>
      </c>
      <c r="M105" s="21">
        <f t="shared" si="75"/>
        <v>0</v>
      </c>
      <c r="N105" s="21">
        <f t="shared" si="75"/>
        <v>157837</v>
      </c>
      <c r="O105" s="21">
        <f t="shared" si="75"/>
        <v>0</v>
      </c>
      <c r="P105" s="21">
        <f t="shared" si="75"/>
        <v>157837</v>
      </c>
      <c r="Q105" s="21">
        <f t="shared" si="75"/>
        <v>0</v>
      </c>
      <c r="R105" s="21">
        <f t="shared" si="75"/>
        <v>157837</v>
      </c>
      <c r="S105" s="21">
        <f t="shared" si="75"/>
        <v>0</v>
      </c>
      <c r="T105" s="21">
        <f t="shared" si="75"/>
        <v>157837</v>
      </c>
      <c r="U105" s="21">
        <f t="shared" si="75"/>
        <v>0</v>
      </c>
      <c r="V105" s="21">
        <f t="shared" si="75"/>
        <v>157837</v>
      </c>
      <c r="W105" s="21">
        <f t="shared" si="75"/>
        <v>157837</v>
      </c>
      <c r="X105" s="82">
        <f t="shared" si="50"/>
        <v>100</v>
      </c>
      <c r="Y105" s="21"/>
      <c r="Z105" s="21"/>
      <c r="AA105" s="21"/>
      <c r="AB105" s="21"/>
      <c r="AC105" s="21"/>
      <c r="AD105" s="21"/>
      <c r="AE105" s="21"/>
    </row>
    <row r="106" spans="1:31" ht="60" x14ac:dyDescent="0.25">
      <c r="A106" s="157" t="s">
        <v>22</v>
      </c>
      <c r="B106" s="155">
        <v>51</v>
      </c>
      <c r="C106" s="155">
        <v>0</v>
      </c>
      <c r="D106" s="3" t="s">
        <v>210</v>
      </c>
      <c r="E106" s="155">
        <v>851</v>
      </c>
      <c r="F106" s="3" t="s">
        <v>35</v>
      </c>
      <c r="G106" s="3" t="s">
        <v>53</v>
      </c>
      <c r="H106" s="3" t="s">
        <v>691</v>
      </c>
      <c r="I106" s="3" t="s">
        <v>23</v>
      </c>
      <c r="J106" s="21">
        <f>J107</f>
        <v>0</v>
      </c>
      <c r="K106" s="21">
        <f t="shared" si="75"/>
        <v>0</v>
      </c>
      <c r="L106" s="21">
        <f t="shared" si="75"/>
        <v>0</v>
      </c>
      <c r="M106" s="21">
        <f t="shared" si="75"/>
        <v>0</v>
      </c>
      <c r="N106" s="21">
        <f t="shared" si="75"/>
        <v>157837</v>
      </c>
      <c r="O106" s="21">
        <f t="shared" si="75"/>
        <v>0</v>
      </c>
      <c r="P106" s="21">
        <f t="shared" si="75"/>
        <v>157837</v>
      </c>
      <c r="Q106" s="21">
        <f t="shared" si="75"/>
        <v>0</v>
      </c>
      <c r="R106" s="21">
        <f t="shared" si="75"/>
        <v>157837</v>
      </c>
      <c r="S106" s="21">
        <f t="shared" si="75"/>
        <v>0</v>
      </c>
      <c r="T106" s="21">
        <f t="shared" si="75"/>
        <v>157837</v>
      </c>
      <c r="U106" s="21">
        <f t="shared" si="75"/>
        <v>0</v>
      </c>
      <c r="V106" s="21">
        <f t="shared" si="75"/>
        <v>157837</v>
      </c>
      <c r="W106" s="21">
        <f t="shared" si="75"/>
        <v>157837</v>
      </c>
      <c r="X106" s="82">
        <f t="shared" si="50"/>
        <v>100</v>
      </c>
      <c r="Y106" s="21"/>
      <c r="Z106" s="21"/>
      <c r="AA106" s="21"/>
      <c r="AB106" s="21"/>
      <c r="AC106" s="21"/>
      <c r="AD106" s="21"/>
      <c r="AE106" s="21"/>
    </row>
    <row r="107" spans="1:31" ht="60" x14ac:dyDescent="0.25">
      <c r="A107" s="157" t="s">
        <v>9</v>
      </c>
      <c r="B107" s="155">
        <v>51</v>
      </c>
      <c r="C107" s="155">
        <v>0</v>
      </c>
      <c r="D107" s="3" t="s">
        <v>210</v>
      </c>
      <c r="E107" s="155">
        <v>851</v>
      </c>
      <c r="F107" s="3" t="s">
        <v>35</v>
      </c>
      <c r="G107" s="3" t="s">
        <v>53</v>
      </c>
      <c r="H107" s="3" t="s">
        <v>691</v>
      </c>
      <c r="I107" s="3" t="s">
        <v>24</v>
      </c>
      <c r="J107" s="21">
        <f>'6.ВС'!J135</f>
        <v>0</v>
      </c>
      <c r="K107" s="21">
        <f>'6.ВС'!K135</f>
        <v>0</v>
      </c>
      <c r="L107" s="21">
        <f>'6.ВС'!L135</f>
        <v>0</v>
      </c>
      <c r="M107" s="21">
        <f>'6.ВС'!M135</f>
        <v>0</v>
      </c>
      <c r="N107" s="21">
        <f>'6.ВС'!N135</f>
        <v>157837</v>
      </c>
      <c r="O107" s="21">
        <f>'6.ВС'!O135</f>
        <v>0</v>
      </c>
      <c r="P107" s="21">
        <f>'6.ВС'!P135</f>
        <v>157837</v>
      </c>
      <c r="Q107" s="21">
        <f>'6.ВС'!Q135</f>
        <v>0</v>
      </c>
      <c r="R107" s="21">
        <f>'6.ВС'!R135</f>
        <v>157837</v>
      </c>
      <c r="S107" s="21">
        <f>'6.ВС'!S135</f>
        <v>0</v>
      </c>
      <c r="T107" s="21">
        <f>'6.ВС'!T135</f>
        <v>157837</v>
      </c>
      <c r="U107" s="21">
        <f>'6.ВС'!U135</f>
        <v>0</v>
      </c>
      <c r="V107" s="21">
        <f>'6.ВС'!V135</f>
        <v>157837</v>
      </c>
      <c r="W107" s="21">
        <f>'6.ВС'!W135</f>
        <v>157837</v>
      </c>
      <c r="X107" s="82">
        <f t="shared" si="50"/>
        <v>100</v>
      </c>
      <c r="Y107" s="21"/>
      <c r="Z107" s="21"/>
      <c r="AA107" s="21"/>
      <c r="AB107" s="21"/>
      <c r="AC107" s="21"/>
      <c r="AD107" s="21"/>
      <c r="AE107" s="21"/>
    </row>
    <row r="108" spans="1:31" s="23" customFormat="1" ht="90" x14ac:dyDescent="0.25">
      <c r="A108" s="15" t="s">
        <v>82</v>
      </c>
      <c r="B108" s="155">
        <v>51</v>
      </c>
      <c r="C108" s="155">
        <v>0</v>
      </c>
      <c r="D108" s="4" t="s">
        <v>210</v>
      </c>
      <c r="E108" s="155">
        <v>851</v>
      </c>
      <c r="F108" s="4" t="s">
        <v>35</v>
      </c>
      <c r="G108" s="4" t="s">
        <v>11</v>
      </c>
      <c r="H108" s="4" t="s">
        <v>262</v>
      </c>
      <c r="I108" s="3"/>
      <c r="J108" s="21">
        <f t="shared" ref="J108:W112" si="76">J109</f>
        <v>74916</v>
      </c>
      <c r="K108" s="21">
        <f t="shared" si="76"/>
        <v>0</v>
      </c>
      <c r="L108" s="21">
        <f t="shared" si="76"/>
        <v>74916</v>
      </c>
      <c r="M108" s="21">
        <f t="shared" si="76"/>
        <v>0</v>
      </c>
      <c r="N108" s="21">
        <f t="shared" si="76"/>
        <v>0</v>
      </c>
      <c r="O108" s="21">
        <f t="shared" si="76"/>
        <v>0</v>
      </c>
      <c r="P108" s="21">
        <f t="shared" si="76"/>
        <v>0</v>
      </c>
      <c r="Q108" s="21">
        <f t="shared" si="76"/>
        <v>0</v>
      </c>
      <c r="R108" s="21">
        <f t="shared" si="76"/>
        <v>74916</v>
      </c>
      <c r="S108" s="21">
        <f t="shared" si="76"/>
        <v>0</v>
      </c>
      <c r="T108" s="21">
        <f t="shared" si="76"/>
        <v>74916</v>
      </c>
      <c r="U108" s="21">
        <f t="shared" si="76"/>
        <v>0</v>
      </c>
      <c r="V108" s="21">
        <f t="shared" si="76"/>
        <v>74916</v>
      </c>
      <c r="W108" s="21">
        <f t="shared" si="76"/>
        <v>37735.79</v>
      </c>
      <c r="X108" s="82">
        <f t="shared" si="50"/>
        <v>50.370801964867319</v>
      </c>
      <c r="Y108" s="21"/>
      <c r="Z108" s="21"/>
      <c r="AA108" s="21"/>
      <c r="AB108" s="21"/>
      <c r="AC108" s="21"/>
      <c r="AD108" s="21"/>
      <c r="AE108" s="21"/>
    </row>
    <row r="109" spans="1:31" ht="60" x14ac:dyDescent="0.25">
      <c r="A109" s="157" t="s">
        <v>22</v>
      </c>
      <c r="B109" s="155">
        <v>51</v>
      </c>
      <c r="C109" s="155">
        <v>0</v>
      </c>
      <c r="D109" s="4" t="s">
        <v>210</v>
      </c>
      <c r="E109" s="155">
        <v>851</v>
      </c>
      <c r="F109" s="4" t="s">
        <v>35</v>
      </c>
      <c r="G109" s="4" t="s">
        <v>11</v>
      </c>
      <c r="H109" s="4" t="s">
        <v>262</v>
      </c>
      <c r="I109" s="3" t="s">
        <v>23</v>
      </c>
      <c r="J109" s="21">
        <f t="shared" si="76"/>
        <v>74916</v>
      </c>
      <c r="K109" s="21">
        <f t="shared" si="76"/>
        <v>0</v>
      </c>
      <c r="L109" s="21">
        <f t="shared" si="76"/>
        <v>74916</v>
      </c>
      <c r="M109" s="21">
        <f t="shared" si="76"/>
        <v>0</v>
      </c>
      <c r="N109" s="21">
        <f t="shared" si="76"/>
        <v>0</v>
      </c>
      <c r="O109" s="21">
        <f t="shared" si="76"/>
        <v>0</v>
      </c>
      <c r="P109" s="21">
        <f t="shared" si="76"/>
        <v>0</v>
      </c>
      <c r="Q109" s="21">
        <f t="shared" si="76"/>
        <v>0</v>
      </c>
      <c r="R109" s="21">
        <f t="shared" si="76"/>
        <v>74916</v>
      </c>
      <c r="S109" s="21">
        <f t="shared" ref="S109:W112" si="77">S110</f>
        <v>0</v>
      </c>
      <c r="T109" s="21">
        <f t="shared" si="77"/>
        <v>74916</v>
      </c>
      <c r="U109" s="21">
        <f t="shared" si="77"/>
        <v>0</v>
      </c>
      <c r="V109" s="21">
        <f t="shared" si="77"/>
        <v>74916</v>
      </c>
      <c r="W109" s="21">
        <f t="shared" si="77"/>
        <v>37735.79</v>
      </c>
      <c r="X109" s="82">
        <f t="shared" si="50"/>
        <v>50.370801964867319</v>
      </c>
      <c r="Y109" s="21"/>
      <c r="Z109" s="21"/>
      <c r="AA109" s="21"/>
      <c r="AB109" s="21"/>
      <c r="AC109" s="21"/>
      <c r="AD109" s="21"/>
      <c r="AE109" s="21"/>
    </row>
    <row r="110" spans="1:31" ht="60" x14ac:dyDescent="0.25">
      <c r="A110" s="157" t="s">
        <v>9</v>
      </c>
      <c r="B110" s="155">
        <v>51</v>
      </c>
      <c r="C110" s="155">
        <v>0</v>
      </c>
      <c r="D110" s="4" t="s">
        <v>210</v>
      </c>
      <c r="E110" s="155">
        <v>851</v>
      </c>
      <c r="F110" s="4" t="s">
        <v>35</v>
      </c>
      <c r="G110" s="4" t="s">
        <v>11</v>
      </c>
      <c r="H110" s="4" t="s">
        <v>262</v>
      </c>
      <c r="I110" s="3" t="s">
        <v>24</v>
      </c>
      <c r="J110" s="21">
        <f>'6.ВС'!J122</f>
        <v>74916</v>
      </c>
      <c r="K110" s="21">
        <f>'6.ВС'!K122</f>
        <v>0</v>
      </c>
      <c r="L110" s="21">
        <f>'6.ВС'!L122</f>
        <v>74916</v>
      </c>
      <c r="M110" s="21">
        <f>'6.ВС'!M122</f>
        <v>0</v>
      </c>
      <c r="N110" s="21">
        <f>'6.ВС'!N122</f>
        <v>0</v>
      </c>
      <c r="O110" s="21">
        <f>'6.ВС'!O122</f>
        <v>0</v>
      </c>
      <c r="P110" s="21">
        <f>'6.ВС'!P122</f>
        <v>0</v>
      </c>
      <c r="Q110" s="21">
        <f>'6.ВС'!Q122</f>
        <v>0</v>
      </c>
      <c r="R110" s="21">
        <f>'6.ВС'!R122</f>
        <v>74916</v>
      </c>
      <c r="S110" s="21">
        <f>'6.ВС'!S122</f>
        <v>0</v>
      </c>
      <c r="T110" s="21">
        <f>'6.ВС'!T122</f>
        <v>74916</v>
      </c>
      <c r="U110" s="21">
        <f>'6.ВС'!U122</f>
        <v>0</v>
      </c>
      <c r="V110" s="21">
        <f>'6.ВС'!V122</f>
        <v>74916</v>
      </c>
      <c r="W110" s="21">
        <f>'6.ВС'!W122</f>
        <v>37735.79</v>
      </c>
      <c r="X110" s="82">
        <f t="shared" si="50"/>
        <v>50.370801964867319</v>
      </c>
      <c r="Y110" s="21"/>
      <c r="Z110" s="21"/>
      <c r="AA110" s="21"/>
      <c r="AB110" s="21"/>
      <c r="AC110" s="21"/>
      <c r="AD110" s="21"/>
      <c r="AE110" s="21"/>
    </row>
    <row r="111" spans="1:31" ht="150" x14ac:dyDescent="0.25">
      <c r="A111" s="15" t="s">
        <v>93</v>
      </c>
      <c r="B111" s="155">
        <v>51</v>
      </c>
      <c r="C111" s="155">
        <v>0</v>
      </c>
      <c r="D111" s="4" t="s">
        <v>210</v>
      </c>
      <c r="E111" s="155">
        <v>851</v>
      </c>
      <c r="F111" s="4" t="s">
        <v>35</v>
      </c>
      <c r="G111" s="4" t="s">
        <v>53</v>
      </c>
      <c r="H111" s="4" t="s">
        <v>265</v>
      </c>
      <c r="I111" s="3"/>
      <c r="J111" s="21">
        <f t="shared" si="76"/>
        <v>600</v>
      </c>
      <c r="K111" s="21">
        <f t="shared" si="76"/>
        <v>0</v>
      </c>
      <c r="L111" s="21">
        <f t="shared" si="76"/>
        <v>600</v>
      </c>
      <c r="M111" s="21">
        <f t="shared" si="76"/>
        <v>0</v>
      </c>
      <c r="N111" s="21">
        <f t="shared" si="76"/>
        <v>0</v>
      </c>
      <c r="O111" s="21">
        <f t="shared" si="76"/>
        <v>0</v>
      </c>
      <c r="P111" s="21">
        <f t="shared" si="76"/>
        <v>0</v>
      </c>
      <c r="Q111" s="21">
        <f t="shared" si="76"/>
        <v>0</v>
      </c>
      <c r="R111" s="21">
        <f t="shared" si="76"/>
        <v>600</v>
      </c>
      <c r="S111" s="21">
        <f t="shared" si="77"/>
        <v>0</v>
      </c>
      <c r="T111" s="21">
        <f t="shared" si="77"/>
        <v>600</v>
      </c>
      <c r="U111" s="21">
        <f t="shared" si="77"/>
        <v>0</v>
      </c>
      <c r="V111" s="21">
        <f t="shared" si="77"/>
        <v>600</v>
      </c>
      <c r="W111" s="21">
        <f t="shared" si="77"/>
        <v>600</v>
      </c>
      <c r="X111" s="82">
        <f t="shared" si="50"/>
        <v>100</v>
      </c>
      <c r="Y111" s="21"/>
      <c r="Z111" s="21"/>
      <c r="AA111" s="21"/>
      <c r="AB111" s="21"/>
      <c r="AC111" s="21"/>
      <c r="AD111" s="21"/>
      <c r="AE111" s="21"/>
    </row>
    <row r="112" spans="1:31" x14ac:dyDescent="0.25">
      <c r="A112" s="156" t="s">
        <v>41</v>
      </c>
      <c r="B112" s="155">
        <v>51</v>
      </c>
      <c r="C112" s="155">
        <v>0</v>
      </c>
      <c r="D112" s="4" t="s">
        <v>210</v>
      </c>
      <c r="E112" s="155">
        <v>851</v>
      </c>
      <c r="F112" s="4" t="s">
        <v>35</v>
      </c>
      <c r="G112" s="4" t="s">
        <v>53</v>
      </c>
      <c r="H112" s="4" t="s">
        <v>265</v>
      </c>
      <c r="I112" s="3" t="s">
        <v>42</v>
      </c>
      <c r="J112" s="21">
        <f t="shared" si="76"/>
        <v>600</v>
      </c>
      <c r="K112" s="21">
        <f t="shared" si="76"/>
        <v>0</v>
      </c>
      <c r="L112" s="21">
        <f t="shared" si="76"/>
        <v>600</v>
      </c>
      <c r="M112" s="21">
        <f t="shared" si="76"/>
        <v>0</v>
      </c>
      <c r="N112" s="21">
        <f t="shared" si="76"/>
        <v>0</v>
      </c>
      <c r="O112" s="21">
        <f t="shared" si="76"/>
        <v>0</v>
      </c>
      <c r="P112" s="21">
        <f t="shared" si="76"/>
        <v>0</v>
      </c>
      <c r="Q112" s="21">
        <f t="shared" si="76"/>
        <v>0</v>
      </c>
      <c r="R112" s="21">
        <f t="shared" si="76"/>
        <v>600</v>
      </c>
      <c r="S112" s="21">
        <f t="shared" si="77"/>
        <v>0</v>
      </c>
      <c r="T112" s="21">
        <f t="shared" si="77"/>
        <v>600</v>
      </c>
      <c r="U112" s="21">
        <f t="shared" si="77"/>
        <v>0</v>
      </c>
      <c r="V112" s="21">
        <f t="shared" si="77"/>
        <v>600</v>
      </c>
      <c r="W112" s="21">
        <f t="shared" si="77"/>
        <v>600</v>
      </c>
      <c r="X112" s="82">
        <f t="shared" si="50"/>
        <v>100</v>
      </c>
      <c r="Y112" s="21"/>
      <c r="Z112" s="21"/>
      <c r="AA112" s="21"/>
      <c r="AB112" s="21"/>
      <c r="AC112" s="21"/>
      <c r="AD112" s="21"/>
      <c r="AE112" s="21"/>
    </row>
    <row r="113" spans="1:31" ht="30" x14ac:dyDescent="0.25">
      <c r="A113" s="157" t="s">
        <v>74</v>
      </c>
      <c r="B113" s="155">
        <v>51</v>
      </c>
      <c r="C113" s="155">
        <v>0</v>
      </c>
      <c r="D113" s="4" t="s">
        <v>210</v>
      </c>
      <c r="E113" s="155">
        <v>851</v>
      </c>
      <c r="F113" s="4" t="s">
        <v>35</v>
      </c>
      <c r="G113" s="4" t="s">
        <v>53</v>
      </c>
      <c r="H113" s="4" t="s">
        <v>265</v>
      </c>
      <c r="I113" s="3" t="s">
        <v>75</v>
      </c>
      <c r="J113" s="21">
        <f>'6.ВС'!J138</f>
        <v>600</v>
      </c>
      <c r="K113" s="21">
        <f>'6.ВС'!K138</f>
        <v>0</v>
      </c>
      <c r="L113" s="21">
        <f>'6.ВС'!L138</f>
        <v>600</v>
      </c>
      <c r="M113" s="21">
        <f>'6.ВС'!M138</f>
        <v>0</v>
      </c>
      <c r="N113" s="21">
        <f>'6.ВС'!N138</f>
        <v>0</v>
      </c>
      <c r="O113" s="21">
        <f>'6.ВС'!O138</f>
        <v>0</v>
      </c>
      <c r="P113" s="21">
        <f>'6.ВС'!P138</f>
        <v>0</v>
      </c>
      <c r="Q113" s="21">
        <f>'6.ВС'!Q138</f>
        <v>0</v>
      </c>
      <c r="R113" s="21">
        <f>'6.ВС'!R138</f>
        <v>600</v>
      </c>
      <c r="S113" s="21">
        <f>'6.ВС'!S138</f>
        <v>0</v>
      </c>
      <c r="T113" s="21">
        <f>'6.ВС'!T138</f>
        <v>600</v>
      </c>
      <c r="U113" s="21">
        <f>'6.ВС'!U138</f>
        <v>0</v>
      </c>
      <c r="V113" s="21">
        <f>'6.ВС'!V138</f>
        <v>600</v>
      </c>
      <c r="W113" s="21">
        <f>'6.ВС'!W138</f>
        <v>600</v>
      </c>
      <c r="X113" s="82">
        <f t="shared" si="50"/>
        <v>100</v>
      </c>
      <c r="Y113" s="21"/>
      <c r="Z113" s="21"/>
      <c r="AA113" s="21"/>
      <c r="AB113" s="21"/>
      <c r="AC113" s="21"/>
      <c r="AD113" s="21"/>
      <c r="AE113" s="21"/>
    </row>
    <row r="114" spans="1:31" ht="210" x14ac:dyDescent="0.25">
      <c r="A114" s="15" t="s">
        <v>84</v>
      </c>
      <c r="B114" s="155">
        <v>51</v>
      </c>
      <c r="C114" s="155">
        <v>0</v>
      </c>
      <c r="D114" s="4" t="s">
        <v>210</v>
      </c>
      <c r="E114" s="155">
        <v>851</v>
      </c>
      <c r="F114" s="4"/>
      <c r="G114" s="4"/>
      <c r="H114" s="4" t="s">
        <v>263</v>
      </c>
      <c r="I114" s="3"/>
      <c r="J114" s="21">
        <f t="shared" ref="J114:W115" si="78">J115</f>
        <v>58833</v>
      </c>
      <c r="K114" s="21">
        <f t="shared" si="78"/>
        <v>0</v>
      </c>
      <c r="L114" s="21">
        <f t="shared" si="78"/>
        <v>58833</v>
      </c>
      <c r="M114" s="21">
        <f t="shared" si="78"/>
        <v>0</v>
      </c>
      <c r="N114" s="21">
        <f t="shared" si="78"/>
        <v>0</v>
      </c>
      <c r="O114" s="21">
        <f t="shared" si="78"/>
        <v>0</v>
      </c>
      <c r="P114" s="21">
        <f t="shared" si="78"/>
        <v>0</v>
      </c>
      <c r="Q114" s="21">
        <f t="shared" si="78"/>
        <v>0</v>
      </c>
      <c r="R114" s="21">
        <f t="shared" si="78"/>
        <v>58833</v>
      </c>
      <c r="S114" s="21">
        <f t="shared" si="78"/>
        <v>0</v>
      </c>
      <c r="T114" s="21">
        <f t="shared" si="78"/>
        <v>58833</v>
      </c>
      <c r="U114" s="21">
        <f t="shared" si="78"/>
        <v>0</v>
      </c>
      <c r="V114" s="21">
        <f t="shared" si="78"/>
        <v>58833</v>
      </c>
      <c r="W114" s="21">
        <f t="shared" si="78"/>
        <v>39721.519999999997</v>
      </c>
      <c r="X114" s="82">
        <f t="shared" si="50"/>
        <v>67.515713970050811</v>
      </c>
      <c r="Y114" s="21"/>
      <c r="Z114" s="21"/>
      <c r="AA114" s="21"/>
      <c r="AB114" s="21"/>
      <c r="AC114" s="21"/>
      <c r="AD114" s="21"/>
      <c r="AE114" s="21"/>
    </row>
    <row r="115" spans="1:31" s="23" customFormat="1" x14ac:dyDescent="0.25">
      <c r="A115" s="156" t="s">
        <v>41</v>
      </c>
      <c r="B115" s="155">
        <v>51</v>
      </c>
      <c r="C115" s="155">
        <v>0</v>
      </c>
      <c r="D115" s="4" t="s">
        <v>210</v>
      </c>
      <c r="E115" s="155">
        <v>851</v>
      </c>
      <c r="F115" s="4"/>
      <c r="G115" s="4"/>
      <c r="H115" s="4" t="s">
        <v>263</v>
      </c>
      <c r="I115" s="3" t="s">
        <v>42</v>
      </c>
      <c r="J115" s="21">
        <f t="shared" si="78"/>
        <v>58833</v>
      </c>
      <c r="K115" s="21">
        <f t="shared" si="78"/>
        <v>0</v>
      </c>
      <c r="L115" s="21">
        <f t="shared" si="78"/>
        <v>58833</v>
      </c>
      <c r="M115" s="21">
        <f t="shared" si="78"/>
        <v>0</v>
      </c>
      <c r="N115" s="21">
        <f t="shared" si="78"/>
        <v>0</v>
      </c>
      <c r="O115" s="21">
        <f t="shared" si="78"/>
        <v>0</v>
      </c>
      <c r="P115" s="21">
        <f t="shared" si="78"/>
        <v>0</v>
      </c>
      <c r="Q115" s="21">
        <f t="shared" si="78"/>
        <v>0</v>
      </c>
      <c r="R115" s="21">
        <f t="shared" si="78"/>
        <v>58833</v>
      </c>
      <c r="S115" s="21">
        <f t="shared" ref="S115:W115" si="79">S116</f>
        <v>0</v>
      </c>
      <c r="T115" s="21">
        <f t="shared" si="79"/>
        <v>58833</v>
      </c>
      <c r="U115" s="21">
        <f t="shared" si="79"/>
        <v>0</v>
      </c>
      <c r="V115" s="21">
        <f t="shared" si="79"/>
        <v>58833</v>
      </c>
      <c r="W115" s="21">
        <f t="shared" si="79"/>
        <v>39721.519999999997</v>
      </c>
      <c r="X115" s="82">
        <f t="shared" si="50"/>
        <v>67.515713970050811</v>
      </c>
      <c r="Y115" s="21"/>
      <c r="Z115" s="21"/>
      <c r="AA115" s="21"/>
      <c r="AB115" s="21"/>
      <c r="AC115" s="21"/>
      <c r="AD115" s="21"/>
      <c r="AE115" s="21"/>
    </row>
    <row r="116" spans="1:31" ht="30" x14ac:dyDescent="0.25">
      <c r="A116" s="157" t="s">
        <v>74</v>
      </c>
      <c r="B116" s="155">
        <v>51</v>
      </c>
      <c r="C116" s="155">
        <v>0</v>
      </c>
      <c r="D116" s="4" t="s">
        <v>210</v>
      </c>
      <c r="E116" s="155">
        <v>851</v>
      </c>
      <c r="F116" s="4"/>
      <c r="G116" s="4"/>
      <c r="H116" s="4" t="s">
        <v>263</v>
      </c>
      <c r="I116" s="3" t="s">
        <v>75</v>
      </c>
      <c r="J116" s="21">
        <f>'6.ВС'!J125</f>
        <v>58833</v>
      </c>
      <c r="K116" s="21">
        <f>'6.ВС'!K125</f>
        <v>0</v>
      </c>
      <c r="L116" s="21">
        <f>'6.ВС'!L125</f>
        <v>58833</v>
      </c>
      <c r="M116" s="21">
        <f>'6.ВС'!M125</f>
        <v>0</v>
      </c>
      <c r="N116" s="21">
        <f>'6.ВС'!N125</f>
        <v>0</v>
      </c>
      <c r="O116" s="21">
        <f>'6.ВС'!O125</f>
        <v>0</v>
      </c>
      <c r="P116" s="21">
        <f>'6.ВС'!P125</f>
        <v>0</v>
      </c>
      <c r="Q116" s="21">
        <f>'6.ВС'!Q125</f>
        <v>0</v>
      </c>
      <c r="R116" s="21">
        <f>'6.ВС'!R125</f>
        <v>58833</v>
      </c>
      <c r="S116" s="21">
        <f>'6.ВС'!S125</f>
        <v>0</v>
      </c>
      <c r="T116" s="21">
        <f>'6.ВС'!T125</f>
        <v>58833</v>
      </c>
      <c r="U116" s="21">
        <f>'6.ВС'!U125</f>
        <v>0</v>
      </c>
      <c r="V116" s="21">
        <f>'6.ВС'!V125</f>
        <v>58833</v>
      </c>
      <c r="W116" s="21">
        <f>'6.ВС'!W125</f>
        <v>39721.519999999997</v>
      </c>
      <c r="X116" s="82">
        <f t="shared" si="50"/>
        <v>67.515713970050811</v>
      </c>
      <c r="Y116" s="21"/>
      <c r="Z116" s="21"/>
      <c r="AA116" s="21"/>
      <c r="AB116" s="21"/>
      <c r="AC116" s="21"/>
      <c r="AD116" s="21"/>
      <c r="AE116" s="21"/>
    </row>
    <row r="117" spans="1:31" s="2" customFormat="1" ht="75" x14ac:dyDescent="0.25">
      <c r="A117" s="15" t="s">
        <v>322</v>
      </c>
      <c r="B117" s="155">
        <v>51</v>
      </c>
      <c r="C117" s="155">
        <v>0</v>
      </c>
      <c r="D117" s="3" t="s">
        <v>210</v>
      </c>
      <c r="E117" s="155">
        <v>851</v>
      </c>
      <c r="F117" s="4" t="s">
        <v>35</v>
      </c>
      <c r="G117" s="4" t="s">
        <v>53</v>
      </c>
      <c r="H117" s="4" t="s">
        <v>202</v>
      </c>
      <c r="I117" s="3"/>
      <c r="J117" s="21">
        <f t="shared" ref="J117:W118" si="80">J118</f>
        <v>0</v>
      </c>
      <c r="K117" s="21">
        <f t="shared" si="80"/>
        <v>0</v>
      </c>
      <c r="L117" s="21">
        <f t="shared" si="80"/>
        <v>0</v>
      </c>
      <c r="M117" s="21">
        <f t="shared" si="80"/>
        <v>0</v>
      </c>
      <c r="N117" s="21">
        <f t="shared" si="80"/>
        <v>5702770</v>
      </c>
      <c r="O117" s="21">
        <f t="shared" si="80"/>
        <v>5417631.5</v>
      </c>
      <c r="P117" s="21">
        <f t="shared" si="80"/>
        <v>285138.5</v>
      </c>
      <c r="Q117" s="21">
        <f t="shared" si="80"/>
        <v>0</v>
      </c>
      <c r="R117" s="21">
        <f t="shared" si="80"/>
        <v>5702770</v>
      </c>
      <c r="S117" s="21">
        <f t="shared" si="80"/>
        <v>5417631.5</v>
      </c>
      <c r="T117" s="21">
        <f t="shared" si="80"/>
        <v>285138.5</v>
      </c>
      <c r="U117" s="21">
        <f t="shared" si="80"/>
        <v>0</v>
      </c>
      <c r="V117" s="21">
        <f t="shared" si="80"/>
        <v>5702770</v>
      </c>
      <c r="W117" s="21">
        <f t="shared" si="80"/>
        <v>0</v>
      </c>
      <c r="X117" s="82">
        <f t="shared" si="50"/>
        <v>0</v>
      </c>
      <c r="Y117" s="21"/>
      <c r="Z117" s="21"/>
      <c r="AA117" s="21"/>
      <c r="AB117" s="21"/>
      <c r="AC117" s="21"/>
      <c r="AD117" s="21"/>
      <c r="AE117" s="21"/>
    </row>
    <row r="118" spans="1:31" s="2" customFormat="1" ht="45" x14ac:dyDescent="0.25">
      <c r="A118" s="157" t="s">
        <v>87</v>
      </c>
      <c r="B118" s="155">
        <v>51</v>
      </c>
      <c r="C118" s="155">
        <v>0</v>
      </c>
      <c r="D118" s="3" t="s">
        <v>210</v>
      </c>
      <c r="E118" s="155">
        <v>851</v>
      </c>
      <c r="F118" s="4" t="s">
        <v>35</v>
      </c>
      <c r="G118" s="4" t="s">
        <v>53</v>
      </c>
      <c r="H118" s="4" t="s">
        <v>202</v>
      </c>
      <c r="I118" s="3" t="s">
        <v>88</v>
      </c>
      <c r="J118" s="21">
        <f t="shared" si="80"/>
        <v>0</v>
      </c>
      <c r="K118" s="21">
        <f t="shared" si="80"/>
        <v>0</v>
      </c>
      <c r="L118" s="21">
        <f t="shared" si="80"/>
        <v>0</v>
      </c>
      <c r="M118" s="21">
        <f t="shared" si="80"/>
        <v>0</v>
      </c>
      <c r="N118" s="21">
        <f t="shared" si="80"/>
        <v>5702770</v>
      </c>
      <c r="O118" s="21">
        <f t="shared" si="80"/>
        <v>5417631.5</v>
      </c>
      <c r="P118" s="21">
        <f t="shared" si="80"/>
        <v>285138.5</v>
      </c>
      <c r="Q118" s="21">
        <f t="shared" si="80"/>
        <v>0</v>
      </c>
      <c r="R118" s="21">
        <f t="shared" si="80"/>
        <v>5702770</v>
      </c>
      <c r="S118" s="21">
        <f t="shared" ref="S118:W118" si="81">S119</f>
        <v>5417631.5</v>
      </c>
      <c r="T118" s="21">
        <f t="shared" si="81"/>
        <v>285138.5</v>
      </c>
      <c r="U118" s="21">
        <f t="shared" si="81"/>
        <v>0</v>
      </c>
      <c r="V118" s="21">
        <f t="shared" si="81"/>
        <v>5702770</v>
      </c>
      <c r="W118" s="21">
        <f t="shared" si="81"/>
        <v>0</v>
      </c>
      <c r="X118" s="82">
        <f t="shared" si="50"/>
        <v>0</v>
      </c>
      <c r="Y118" s="21"/>
      <c r="Z118" s="21"/>
      <c r="AA118" s="21"/>
      <c r="AB118" s="21"/>
      <c r="AC118" s="21"/>
      <c r="AD118" s="21"/>
      <c r="AE118" s="21"/>
    </row>
    <row r="119" spans="1:31" s="2" customFormat="1" x14ac:dyDescent="0.25">
      <c r="A119" s="157" t="s">
        <v>89</v>
      </c>
      <c r="B119" s="155">
        <v>51</v>
      </c>
      <c r="C119" s="155">
        <v>0</v>
      </c>
      <c r="D119" s="3" t="s">
        <v>210</v>
      </c>
      <c r="E119" s="155">
        <v>851</v>
      </c>
      <c r="F119" s="4" t="s">
        <v>35</v>
      </c>
      <c r="G119" s="4" t="s">
        <v>53</v>
      </c>
      <c r="H119" s="4" t="s">
        <v>202</v>
      </c>
      <c r="I119" s="3" t="s">
        <v>90</v>
      </c>
      <c r="J119" s="21">
        <f>'6.ВС'!J144</f>
        <v>0</v>
      </c>
      <c r="K119" s="21">
        <f>'6.ВС'!K144</f>
        <v>0</v>
      </c>
      <c r="L119" s="21">
        <f>'6.ВС'!L144</f>
        <v>0</v>
      </c>
      <c r="M119" s="21">
        <f>'6.ВС'!M144</f>
        <v>0</v>
      </c>
      <c r="N119" s="21">
        <f>'6.ВС'!N144</f>
        <v>5702770</v>
      </c>
      <c r="O119" s="21">
        <f>'6.ВС'!O144</f>
        <v>5417631.5</v>
      </c>
      <c r="P119" s="21">
        <f>'6.ВС'!P144</f>
        <v>285138.5</v>
      </c>
      <c r="Q119" s="21">
        <f>'6.ВС'!Q144</f>
        <v>0</v>
      </c>
      <c r="R119" s="21">
        <f>'6.ВС'!R144</f>
        <v>5702770</v>
      </c>
      <c r="S119" s="21">
        <f>'6.ВС'!S144</f>
        <v>5417631.5</v>
      </c>
      <c r="T119" s="21">
        <f>'6.ВС'!T144</f>
        <v>285138.5</v>
      </c>
      <c r="U119" s="21">
        <f>'6.ВС'!U144</f>
        <v>0</v>
      </c>
      <c r="V119" s="21">
        <f>'6.ВС'!V144</f>
        <v>5702770</v>
      </c>
      <c r="W119" s="21">
        <f>'6.ВС'!W144</f>
        <v>0</v>
      </c>
      <c r="X119" s="82">
        <f t="shared" si="50"/>
        <v>0</v>
      </c>
      <c r="Y119" s="21"/>
      <c r="Z119" s="21"/>
      <c r="AA119" s="21"/>
      <c r="AB119" s="21"/>
      <c r="AC119" s="21"/>
      <c r="AD119" s="21"/>
      <c r="AE119" s="21"/>
    </row>
    <row r="120" spans="1:31" s="2" customFormat="1" ht="99.75" x14ac:dyDescent="0.25">
      <c r="A120" s="18" t="s">
        <v>211</v>
      </c>
      <c r="B120" s="94">
        <v>51</v>
      </c>
      <c r="C120" s="94">
        <v>0</v>
      </c>
      <c r="D120" s="19" t="s">
        <v>212</v>
      </c>
      <c r="E120" s="94"/>
      <c r="F120" s="19"/>
      <c r="G120" s="19"/>
      <c r="H120" s="19"/>
      <c r="I120" s="19"/>
      <c r="J120" s="22">
        <f t="shared" ref="J120:W123" si="82">J121</f>
        <v>7421</v>
      </c>
      <c r="K120" s="22">
        <f t="shared" si="82"/>
        <v>7421</v>
      </c>
      <c r="L120" s="22">
        <f t="shared" si="82"/>
        <v>0</v>
      </c>
      <c r="M120" s="22">
        <f t="shared" si="82"/>
        <v>0</v>
      </c>
      <c r="N120" s="22">
        <f t="shared" si="82"/>
        <v>0</v>
      </c>
      <c r="O120" s="22">
        <f t="shared" si="82"/>
        <v>0</v>
      </c>
      <c r="P120" s="22">
        <f t="shared" si="82"/>
        <v>0</v>
      </c>
      <c r="Q120" s="22">
        <f t="shared" si="82"/>
        <v>0</v>
      </c>
      <c r="R120" s="22">
        <f t="shared" si="82"/>
        <v>7421</v>
      </c>
      <c r="S120" s="22">
        <f t="shared" si="82"/>
        <v>7421</v>
      </c>
      <c r="T120" s="22">
        <f t="shared" si="82"/>
        <v>0</v>
      </c>
      <c r="U120" s="22">
        <f t="shared" si="82"/>
        <v>0</v>
      </c>
      <c r="V120" s="22">
        <f t="shared" si="82"/>
        <v>7421</v>
      </c>
      <c r="W120" s="22">
        <f t="shared" si="82"/>
        <v>0</v>
      </c>
      <c r="X120" s="82">
        <f t="shared" si="50"/>
        <v>0</v>
      </c>
      <c r="Y120" s="22"/>
      <c r="Z120" s="22"/>
      <c r="AA120" s="22"/>
      <c r="AB120" s="22"/>
      <c r="AC120" s="22"/>
      <c r="AD120" s="22"/>
      <c r="AE120" s="22"/>
    </row>
    <row r="121" spans="1:31" s="2" customFormat="1" ht="28.5" x14ac:dyDescent="0.25">
      <c r="A121" s="18" t="s">
        <v>6</v>
      </c>
      <c r="B121" s="58">
        <v>51</v>
      </c>
      <c r="C121" s="58">
        <v>0</v>
      </c>
      <c r="D121" s="19" t="s">
        <v>212</v>
      </c>
      <c r="E121" s="58">
        <v>851</v>
      </c>
      <c r="F121" s="19"/>
      <c r="G121" s="19"/>
      <c r="H121" s="19"/>
      <c r="I121" s="3"/>
      <c r="J121" s="20">
        <f t="shared" si="82"/>
        <v>7421</v>
      </c>
      <c r="K121" s="20">
        <f t="shared" si="82"/>
        <v>7421</v>
      </c>
      <c r="L121" s="20">
        <f t="shared" si="82"/>
        <v>0</v>
      </c>
      <c r="M121" s="20">
        <f t="shared" si="82"/>
        <v>0</v>
      </c>
      <c r="N121" s="20">
        <f t="shared" si="82"/>
        <v>0</v>
      </c>
      <c r="O121" s="20">
        <f t="shared" si="82"/>
        <v>0</v>
      </c>
      <c r="P121" s="20">
        <f t="shared" si="82"/>
        <v>0</v>
      </c>
      <c r="Q121" s="20">
        <f t="shared" si="82"/>
        <v>0</v>
      </c>
      <c r="R121" s="20">
        <f t="shared" si="82"/>
        <v>7421</v>
      </c>
      <c r="S121" s="20">
        <f t="shared" ref="S121:W123" si="83">S122</f>
        <v>7421</v>
      </c>
      <c r="T121" s="20">
        <f t="shared" si="83"/>
        <v>0</v>
      </c>
      <c r="U121" s="20">
        <f t="shared" si="83"/>
        <v>0</v>
      </c>
      <c r="V121" s="20">
        <f t="shared" si="83"/>
        <v>7421</v>
      </c>
      <c r="W121" s="20">
        <f t="shared" si="83"/>
        <v>0</v>
      </c>
      <c r="X121" s="82">
        <f t="shared" si="50"/>
        <v>0</v>
      </c>
      <c r="Y121" s="20"/>
      <c r="Z121" s="20"/>
      <c r="AA121" s="20"/>
      <c r="AB121" s="20"/>
      <c r="AC121" s="20"/>
      <c r="AD121" s="20"/>
      <c r="AE121" s="20"/>
    </row>
    <row r="122" spans="1:31" s="2" customFormat="1" ht="105" x14ac:dyDescent="0.25">
      <c r="A122" s="15" t="s">
        <v>213</v>
      </c>
      <c r="B122" s="155">
        <v>51</v>
      </c>
      <c r="C122" s="155">
        <v>0</v>
      </c>
      <c r="D122" s="3" t="s">
        <v>212</v>
      </c>
      <c r="E122" s="155">
        <v>851</v>
      </c>
      <c r="F122" s="3" t="s">
        <v>11</v>
      </c>
      <c r="G122" s="3" t="s">
        <v>35</v>
      </c>
      <c r="H122" s="3" t="s">
        <v>214</v>
      </c>
      <c r="I122" s="3"/>
      <c r="J122" s="21">
        <f t="shared" si="82"/>
        <v>7421</v>
      </c>
      <c r="K122" s="21">
        <f t="shared" si="82"/>
        <v>7421</v>
      </c>
      <c r="L122" s="21">
        <f t="shared" si="82"/>
        <v>0</v>
      </c>
      <c r="M122" s="21">
        <f t="shared" si="82"/>
        <v>0</v>
      </c>
      <c r="N122" s="21">
        <f t="shared" si="82"/>
        <v>0</v>
      </c>
      <c r="O122" s="21">
        <f t="shared" si="82"/>
        <v>0</v>
      </c>
      <c r="P122" s="21">
        <f t="shared" si="82"/>
        <v>0</v>
      </c>
      <c r="Q122" s="21">
        <f t="shared" si="82"/>
        <v>0</v>
      </c>
      <c r="R122" s="21">
        <f t="shared" si="82"/>
        <v>7421</v>
      </c>
      <c r="S122" s="21">
        <f t="shared" si="83"/>
        <v>7421</v>
      </c>
      <c r="T122" s="21">
        <f t="shared" si="83"/>
        <v>0</v>
      </c>
      <c r="U122" s="21">
        <f t="shared" si="83"/>
        <v>0</v>
      </c>
      <c r="V122" s="21">
        <f t="shared" si="83"/>
        <v>7421</v>
      </c>
      <c r="W122" s="21">
        <f t="shared" si="83"/>
        <v>0</v>
      </c>
      <c r="X122" s="82">
        <f t="shared" si="50"/>
        <v>0</v>
      </c>
      <c r="Y122" s="21"/>
      <c r="Z122" s="21"/>
      <c r="AA122" s="21"/>
      <c r="AB122" s="21"/>
      <c r="AC122" s="21"/>
      <c r="AD122" s="21"/>
      <c r="AE122" s="21"/>
    </row>
    <row r="123" spans="1:31" s="59" customFormat="1" ht="60" x14ac:dyDescent="0.25">
      <c r="A123" s="157" t="s">
        <v>22</v>
      </c>
      <c r="B123" s="155">
        <v>51</v>
      </c>
      <c r="C123" s="155">
        <v>0</v>
      </c>
      <c r="D123" s="3" t="s">
        <v>212</v>
      </c>
      <c r="E123" s="155">
        <v>851</v>
      </c>
      <c r="F123" s="3" t="s">
        <v>11</v>
      </c>
      <c r="G123" s="3" t="s">
        <v>35</v>
      </c>
      <c r="H123" s="3" t="s">
        <v>214</v>
      </c>
      <c r="I123" s="3" t="s">
        <v>23</v>
      </c>
      <c r="J123" s="21">
        <f t="shared" si="82"/>
        <v>7421</v>
      </c>
      <c r="K123" s="21">
        <f t="shared" si="82"/>
        <v>7421</v>
      </c>
      <c r="L123" s="21">
        <f t="shared" si="82"/>
        <v>0</v>
      </c>
      <c r="M123" s="21">
        <f t="shared" si="82"/>
        <v>0</v>
      </c>
      <c r="N123" s="21">
        <f t="shared" si="82"/>
        <v>0</v>
      </c>
      <c r="O123" s="21">
        <f t="shared" si="82"/>
        <v>0</v>
      </c>
      <c r="P123" s="21">
        <f t="shared" si="82"/>
        <v>0</v>
      </c>
      <c r="Q123" s="21">
        <f t="shared" si="82"/>
        <v>0</v>
      </c>
      <c r="R123" s="21">
        <f t="shared" si="82"/>
        <v>7421</v>
      </c>
      <c r="S123" s="21">
        <f t="shared" si="83"/>
        <v>7421</v>
      </c>
      <c r="T123" s="21">
        <f t="shared" si="83"/>
        <v>0</v>
      </c>
      <c r="U123" s="21">
        <f t="shared" si="83"/>
        <v>0</v>
      </c>
      <c r="V123" s="21">
        <f t="shared" si="83"/>
        <v>7421</v>
      </c>
      <c r="W123" s="21">
        <f t="shared" si="83"/>
        <v>0</v>
      </c>
      <c r="X123" s="82">
        <f t="shared" si="50"/>
        <v>0</v>
      </c>
      <c r="Y123" s="21"/>
      <c r="Z123" s="21"/>
      <c r="AA123" s="21"/>
      <c r="AB123" s="21"/>
      <c r="AC123" s="21"/>
      <c r="AD123" s="21"/>
      <c r="AE123" s="21"/>
    </row>
    <row r="124" spans="1:31" s="59" customFormat="1" ht="60" x14ac:dyDescent="0.25">
      <c r="A124" s="157" t="s">
        <v>9</v>
      </c>
      <c r="B124" s="155">
        <v>51</v>
      </c>
      <c r="C124" s="155">
        <v>0</v>
      </c>
      <c r="D124" s="3" t="s">
        <v>212</v>
      </c>
      <c r="E124" s="155">
        <v>851</v>
      </c>
      <c r="F124" s="3" t="s">
        <v>11</v>
      </c>
      <c r="G124" s="3" t="s">
        <v>35</v>
      </c>
      <c r="H124" s="3" t="s">
        <v>214</v>
      </c>
      <c r="I124" s="3" t="s">
        <v>24</v>
      </c>
      <c r="J124" s="21">
        <f>'6.ВС'!J36</f>
        <v>7421</v>
      </c>
      <c r="K124" s="21">
        <f>'6.ВС'!K36</f>
        <v>7421</v>
      </c>
      <c r="L124" s="21">
        <f>'6.ВС'!L36</f>
        <v>0</v>
      </c>
      <c r="M124" s="21">
        <f>'6.ВС'!M36</f>
        <v>0</v>
      </c>
      <c r="N124" s="21">
        <f>'6.ВС'!N36</f>
        <v>0</v>
      </c>
      <c r="O124" s="21">
        <f>'6.ВС'!O36</f>
        <v>0</v>
      </c>
      <c r="P124" s="21">
        <f>'6.ВС'!P36</f>
        <v>0</v>
      </c>
      <c r="Q124" s="21">
        <f>'6.ВС'!Q36</f>
        <v>0</v>
      </c>
      <c r="R124" s="21">
        <f>'6.ВС'!R36</f>
        <v>7421</v>
      </c>
      <c r="S124" s="21">
        <f>'6.ВС'!S36</f>
        <v>7421</v>
      </c>
      <c r="T124" s="21">
        <f>'6.ВС'!T36</f>
        <v>0</v>
      </c>
      <c r="U124" s="21">
        <f>'6.ВС'!U36</f>
        <v>0</v>
      </c>
      <c r="V124" s="21">
        <f>'6.ВС'!V36</f>
        <v>7421</v>
      </c>
      <c r="W124" s="21">
        <f>'6.ВС'!W36</f>
        <v>0</v>
      </c>
      <c r="X124" s="82">
        <f t="shared" si="50"/>
        <v>0</v>
      </c>
      <c r="Y124" s="21"/>
      <c r="Z124" s="21"/>
      <c r="AA124" s="21"/>
      <c r="AB124" s="21"/>
      <c r="AC124" s="21"/>
      <c r="AD124" s="21"/>
      <c r="AE124" s="21"/>
    </row>
    <row r="125" spans="1:31" s="2" customFormat="1" ht="57" x14ac:dyDescent="0.25">
      <c r="A125" s="18" t="s">
        <v>215</v>
      </c>
      <c r="B125" s="94">
        <v>51</v>
      </c>
      <c r="C125" s="94">
        <v>0</v>
      </c>
      <c r="D125" s="24" t="s">
        <v>216</v>
      </c>
      <c r="E125" s="94"/>
      <c r="F125" s="24"/>
      <c r="G125" s="24"/>
      <c r="H125" s="24"/>
      <c r="I125" s="24"/>
      <c r="J125" s="60" t="e">
        <f t="shared" ref="J125:W125" si="84">J126</f>
        <v>#REF!</v>
      </c>
      <c r="K125" s="60" t="e">
        <f t="shared" si="84"/>
        <v>#REF!</v>
      </c>
      <c r="L125" s="60" t="e">
        <f t="shared" si="84"/>
        <v>#REF!</v>
      </c>
      <c r="M125" s="60" t="e">
        <f t="shared" si="84"/>
        <v>#REF!</v>
      </c>
      <c r="N125" s="60" t="e">
        <f t="shared" si="84"/>
        <v>#REF!</v>
      </c>
      <c r="O125" s="60" t="e">
        <f t="shared" si="84"/>
        <v>#REF!</v>
      </c>
      <c r="P125" s="60" t="e">
        <f t="shared" si="84"/>
        <v>#REF!</v>
      </c>
      <c r="Q125" s="60" t="e">
        <f t="shared" si="84"/>
        <v>#REF!</v>
      </c>
      <c r="R125" s="60">
        <f t="shared" si="84"/>
        <v>2176286.84</v>
      </c>
      <c r="S125" s="60">
        <f t="shared" si="84"/>
        <v>0</v>
      </c>
      <c r="T125" s="60">
        <f t="shared" si="84"/>
        <v>2176286.84</v>
      </c>
      <c r="U125" s="60">
        <f t="shared" si="84"/>
        <v>0</v>
      </c>
      <c r="V125" s="60">
        <f t="shared" si="84"/>
        <v>2176286.84</v>
      </c>
      <c r="W125" s="60">
        <f t="shared" si="84"/>
        <v>1485316.24</v>
      </c>
      <c r="X125" s="82">
        <f t="shared" si="50"/>
        <v>68.250021674532576</v>
      </c>
      <c r="Y125" s="60"/>
      <c r="Z125" s="60"/>
      <c r="AA125" s="60"/>
      <c r="AB125" s="60"/>
      <c r="AC125" s="60"/>
      <c r="AD125" s="60"/>
      <c r="AE125" s="60"/>
    </row>
    <row r="126" spans="1:31" s="2" customFormat="1" ht="28.5" x14ac:dyDescent="0.25">
      <c r="A126" s="18" t="s">
        <v>6</v>
      </c>
      <c r="B126" s="155">
        <v>51</v>
      </c>
      <c r="C126" s="155">
        <v>0</v>
      </c>
      <c r="D126" s="4" t="s">
        <v>216</v>
      </c>
      <c r="E126" s="58">
        <v>851</v>
      </c>
      <c r="F126" s="4"/>
      <c r="G126" s="4"/>
      <c r="H126" s="4"/>
      <c r="I126" s="4"/>
      <c r="J126" s="60" t="e">
        <f>J127+#REF!+J130</f>
        <v>#REF!</v>
      </c>
      <c r="K126" s="60" t="e">
        <f>K127+#REF!+K130</f>
        <v>#REF!</v>
      </c>
      <c r="L126" s="60" t="e">
        <f>L127+#REF!+L130</f>
        <v>#REF!</v>
      </c>
      <c r="M126" s="60" t="e">
        <f>M127+#REF!+M130</f>
        <v>#REF!</v>
      </c>
      <c r="N126" s="60" t="e">
        <f>N127+#REF!+N130</f>
        <v>#REF!</v>
      </c>
      <c r="O126" s="60" t="e">
        <f>O127+#REF!+O130</f>
        <v>#REF!</v>
      </c>
      <c r="P126" s="60" t="e">
        <f>P127+#REF!+P130</f>
        <v>#REF!</v>
      </c>
      <c r="Q126" s="60" t="e">
        <f>Q127+#REF!+Q130</f>
        <v>#REF!</v>
      </c>
      <c r="R126" s="60">
        <f>R127+R130</f>
        <v>2176286.84</v>
      </c>
      <c r="S126" s="60">
        <f t="shared" ref="S126:W126" si="85">S127+S130</f>
        <v>0</v>
      </c>
      <c r="T126" s="60">
        <f t="shared" si="85"/>
        <v>2176286.84</v>
      </c>
      <c r="U126" s="60">
        <f t="shared" si="85"/>
        <v>0</v>
      </c>
      <c r="V126" s="60">
        <f t="shared" si="85"/>
        <v>2176286.84</v>
      </c>
      <c r="W126" s="60">
        <f t="shared" si="85"/>
        <v>1485316.24</v>
      </c>
      <c r="X126" s="82">
        <f t="shared" si="50"/>
        <v>68.250021674532576</v>
      </c>
      <c r="Y126" s="60"/>
      <c r="Z126" s="60"/>
      <c r="AA126" s="60"/>
      <c r="AB126" s="60"/>
      <c r="AC126" s="60"/>
      <c r="AD126" s="60"/>
      <c r="AE126" s="60"/>
    </row>
    <row r="127" spans="1:31" s="23" customFormat="1" ht="150" x14ac:dyDescent="0.25">
      <c r="A127" s="15" t="s">
        <v>316</v>
      </c>
      <c r="B127" s="155">
        <v>51</v>
      </c>
      <c r="C127" s="155">
        <v>0</v>
      </c>
      <c r="D127" s="4" t="s">
        <v>216</v>
      </c>
      <c r="E127" s="155">
        <v>851</v>
      </c>
      <c r="F127" s="4" t="s">
        <v>13</v>
      </c>
      <c r="G127" s="4" t="s">
        <v>70</v>
      </c>
      <c r="H127" s="4" t="s">
        <v>256</v>
      </c>
      <c r="I127" s="4"/>
      <c r="J127" s="7">
        <f t="shared" ref="J127:W131" si="86">J128</f>
        <v>1033400</v>
      </c>
      <c r="K127" s="7">
        <f t="shared" si="86"/>
        <v>0</v>
      </c>
      <c r="L127" s="7">
        <f t="shared" si="86"/>
        <v>1033400</v>
      </c>
      <c r="M127" s="7">
        <f t="shared" si="86"/>
        <v>0</v>
      </c>
      <c r="N127" s="7">
        <f t="shared" si="86"/>
        <v>1084786.8400000001</v>
      </c>
      <c r="O127" s="7">
        <f t="shared" si="86"/>
        <v>0</v>
      </c>
      <c r="P127" s="7">
        <f t="shared" si="86"/>
        <v>1084786.8400000001</v>
      </c>
      <c r="Q127" s="7">
        <f t="shared" si="86"/>
        <v>0</v>
      </c>
      <c r="R127" s="7">
        <f t="shared" si="86"/>
        <v>2118186.84</v>
      </c>
      <c r="S127" s="7">
        <f t="shared" si="86"/>
        <v>0</v>
      </c>
      <c r="T127" s="7">
        <f t="shared" si="86"/>
        <v>2118186.84</v>
      </c>
      <c r="U127" s="7">
        <f t="shared" si="86"/>
        <v>0</v>
      </c>
      <c r="V127" s="7">
        <f t="shared" si="86"/>
        <v>2118186.84</v>
      </c>
      <c r="W127" s="7">
        <f t="shared" si="86"/>
        <v>1427216.24</v>
      </c>
      <c r="X127" s="82">
        <f t="shared" si="50"/>
        <v>67.379147724286696</v>
      </c>
      <c r="Y127" s="7"/>
      <c r="Z127" s="7"/>
      <c r="AA127" s="7"/>
      <c r="AB127" s="7"/>
      <c r="AC127" s="7"/>
      <c r="AD127" s="7"/>
      <c r="AE127" s="7"/>
    </row>
    <row r="128" spans="1:31" s="23" customFormat="1" x14ac:dyDescent="0.25">
      <c r="A128" s="157" t="s">
        <v>25</v>
      </c>
      <c r="B128" s="155">
        <v>51</v>
      </c>
      <c r="C128" s="155">
        <v>0</v>
      </c>
      <c r="D128" s="4" t="s">
        <v>216</v>
      </c>
      <c r="E128" s="155">
        <v>851</v>
      </c>
      <c r="F128" s="4"/>
      <c r="G128" s="4"/>
      <c r="H128" s="4" t="s">
        <v>256</v>
      </c>
      <c r="I128" s="4" t="s">
        <v>26</v>
      </c>
      <c r="J128" s="7">
        <f t="shared" si="86"/>
        <v>1033400</v>
      </c>
      <c r="K128" s="7">
        <f t="shared" si="86"/>
        <v>0</v>
      </c>
      <c r="L128" s="7">
        <f t="shared" si="86"/>
        <v>1033400</v>
      </c>
      <c r="M128" s="7">
        <f t="shared" si="86"/>
        <v>0</v>
      </c>
      <c r="N128" s="7">
        <f t="shared" si="86"/>
        <v>1084786.8400000001</v>
      </c>
      <c r="O128" s="7">
        <f t="shared" si="86"/>
        <v>0</v>
      </c>
      <c r="P128" s="7">
        <f t="shared" si="86"/>
        <v>1084786.8400000001</v>
      </c>
      <c r="Q128" s="7">
        <f t="shared" si="86"/>
        <v>0</v>
      </c>
      <c r="R128" s="7">
        <f t="shared" si="86"/>
        <v>2118186.84</v>
      </c>
      <c r="S128" s="7">
        <f t="shared" ref="S128:W131" si="87">S129</f>
        <v>0</v>
      </c>
      <c r="T128" s="7">
        <f t="shared" si="87"/>
        <v>2118186.84</v>
      </c>
      <c r="U128" s="7">
        <f t="shared" si="87"/>
        <v>0</v>
      </c>
      <c r="V128" s="7">
        <f t="shared" si="87"/>
        <v>2118186.84</v>
      </c>
      <c r="W128" s="7">
        <f t="shared" si="87"/>
        <v>1427216.24</v>
      </c>
      <c r="X128" s="82">
        <f t="shared" si="50"/>
        <v>67.379147724286696</v>
      </c>
      <c r="Y128" s="7"/>
      <c r="Z128" s="7"/>
      <c r="AA128" s="7"/>
      <c r="AB128" s="7"/>
      <c r="AC128" s="7"/>
      <c r="AD128" s="7"/>
      <c r="AE128" s="7"/>
    </row>
    <row r="129" spans="1:31" s="23" customFormat="1" ht="75" x14ac:dyDescent="0.25">
      <c r="A129" s="157" t="s">
        <v>217</v>
      </c>
      <c r="B129" s="155">
        <v>51</v>
      </c>
      <c r="C129" s="155">
        <v>0</v>
      </c>
      <c r="D129" s="4" t="s">
        <v>216</v>
      </c>
      <c r="E129" s="155">
        <v>851</v>
      </c>
      <c r="F129" s="4"/>
      <c r="G129" s="4"/>
      <c r="H129" s="4" t="s">
        <v>256</v>
      </c>
      <c r="I129" s="4" t="s">
        <v>68</v>
      </c>
      <c r="J129" s="7">
        <f>'6.ВС'!J95</f>
        <v>1033400</v>
      </c>
      <c r="K129" s="7">
        <f>'6.ВС'!K95</f>
        <v>0</v>
      </c>
      <c r="L129" s="7">
        <f>'6.ВС'!L95</f>
        <v>1033400</v>
      </c>
      <c r="M129" s="7">
        <f>'6.ВС'!M95</f>
        <v>0</v>
      </c>
      <c r="N129" s="7">
        <f>'6.ВС'!N95</f>
        <v>1084786.8400000001</v>
      </c>
      <c r="O129" s="7">
        <f>'6.ВС'!O95</f>
        <v>0</v>
      </c>
      <c r="P129" s="7">
        <f>'6.ВС'!P95</f>
        <v>1084786.8400000001</v>
      </c>
      <c r="Q129" s="7">
        <f>'6.ВС'!Q95</f>
        <v>0</v>
      </c>
      <c r="R129" s="7">
        <f>'6.ВС'!R95</f>
        <v>2118186.84</v>
      </c>
      <c r="S129" s="7">
        <f>'6.ВС'!S95</f>
        <v>0</v>
      </c>
      <c r="T129" s="7">
        <f>'6.ВС'!T95</f>
        <v>2118186.84</v>
      </c>
      <c r="U129" s="7">
        <f>'6.ВС'!U95</f>
        <v>0</v>
      </c>
      <c r="V129" s="7">
        <f>'6.ВС'!V95</f>
        <v>2118186.84</v>
      </c>
      <c r="W129" s="7">
        <f>'6.ВС'!W95</f>
        <v>1427216.24</v>
      </c>
      <c r="X129" s="82">
        <f t="shared" si="50"/>
        <v>67.379147724286696</v>
      </c>
      <c r="Y129" s="7"/>
      <c r="Z129" s="7"/>
      <c r="AA129" s="7"/>
      <c r="AB129" s="7"/>
      <c r="AC129" s="7"/>
      <c r="AD129" s="7"/>
      <c r="AE129" s="7"/>
    </row>
    <row r="130" spans="1:31" s="23" customFormat="1" ht="30" x14ac:dyDescent="0.25">
      <c r="A130" s="15" t="s">
        <v>72</v>
      </c>
      <c r="B130" s="155">
        <v>51</v>
      </c>
      <c r="C130" s="155">
        <v>0</v>
      </c>
      <c r="D130" s="4" t="s">
        <v>216</v>
      </c>
      <c r="E130" s="155">
        <v>851</v>
      </c>
      <c r="F130" s="4" t="s">
        <v>13</v>
      </c>
      <c r="G130" s="4" t="s">
        <v>70</v>
      </c>
      <c r="H130" s="4" t="s">
        <v>258</v>
      </c>
      <c r="I130" s="4"/>
      <c r="J130" s="7">
        <f t="shared" si="86"/>
        <v>58100</v>
      </c>
      <c r="K130" s="7">
        <f t="shared" si="86"/>
        <v>0</v>
      </c>
      <c r="L130" s="7">
        <f t="shared" si="86"/>
        <v>58100</v>
      </c>
      <c r="M130" s="7">
        <f t="shared" si="86"/>
        <v>0</v>
      </c>
      <c r="N130" s="7">
        <f t="shared" si="86"/>
        <v>0</v>
      </c>
      <c r="O130" s="7">
        <f t="shared" si="86"/>
        <v>0</v>
      </c>
      <c r="P130" s="7">
        <f t="shared" si="86"/>
        <v>0</v>
      </c>
      <c r="Q130" s="7">
        <f t="shared" si="86"/>
        <v>0</v>
      </c>
      <c r="R130" s="7">
        <f t="shared" si="86"/>
        <v>58100</v>
      </c>
      <c r="S130" s="7">
        <f t="shared" si="87"/>
        <v>0</v>
      </c>
      <c r="T130" s="7">
        <f t="shared" si="87"/>
        <v>58100</v>
      </c>
      <c r="U130" s="7">
        <f t="shared" si="87"/>
        <v>0</v>
      </c>
      <c r="V130" s="7">
        <f t="shared" si="87"/>
        <v>58100</v>
      </c>
      <c r="W130" s="7">
        <f t="shared" si="87"/>
        <v>58100</v>
      </c>
      <c r="X130" s="82">
        <f t="shared" si="50"/>
        <v>100</v>
      </c>
      <c r="Y130" s="7"/>
      <c r="Z130" s="7"/>
      <c r="AA130" s="7"/>
      <c r="AB130" s="7"/>
      <c r="AC130" s="7"/>
      <c r="AD130" s="7"/>
      <c r="AE130" s="7"/>
    </row>
    <row r="131" spans="1:31" s="23" customFormat="1" x14ac:dyDescent="0.25">
      <c r="A131" s="157" t="s">
        <v>25</v>
      </c>
      <c r="B131" s="155">
        <v>51</v>
      </c>
      <c r="C131" s="155">
        <v>0</v>
      </c>
      <c r="D131" s="4" t="s">
        <v>216</v>
      </c>
      <c r="E131" s="155">
        <v>851</v>
      </c>
      <c r="F131" s="4" t="s">
        <v>13</v>
      </c>
      <c r="G131" s="4" t="s">
        <v>70</v>
      </c>
      <c r="H131" s="4" t="s">
        <v>258</v>
      </c>
      <c r="I131" s="4" t="s">
        <v>26</v>
      </c>
      <c r="J131" s="7">
        <f t="shared" si="86"/>
        <v>58100</v>
      </c>
      <c r="K131" s="7">
        <f t="shared" si="86"/>
        <v>0</v>
      </c>
      <c r="L131" s="7">
        <f t="shared" si="86"/>
        <v>58100</v>
      </c>
      <c r="M131" s="7">
        <f t="shared" si="86"/>
        <v>0</v>
      </c>
      <c r="N131" s="7">
        <f t="shared" si="86"/>
        <v>0</v>
      </c>
      <c r="O131" s="7">
        <f t="shared" si="86"/>
        <v>0</v>
      </c>
      <c r="P131" s="7">
        <f t="shared" si="86"/>
        <v>0</v>
      </c>
      <c r="Q131" s="7">
        <f t="shared" si="86"/>
        <v>0</v>
      </c>
      <c r="R131" s="7">
        <f t="shared" si="86"/>
        <v>58100</v>
      </c>
      <c r="S131" s="7">
        <f t="shared" si="87"/>
        <v>0</v>
      </c>
      <c r="T131" s="7">
        <f t="shared" si="87"/>
        <v>58100</v>
      </c>
      <c r="U131" s="7">
        <f t="shared" si="87"/>
        <v>0</v>
      </c>
      <c r="V131" s="7">
        <f t="shared" si="87"/>
        <v>58100</v>
      </c>
      <c r="W131" s="7">
        <f t="shared" si="87"/>
        <v>58100</v>
      </c>
      <c r="X131" s="82">
        <f t="shared" si="50"/>
        <v>100</v>
      </c>
      <c r="Y131" s="7"/>
      <c r="Z131" s="7"/>
      <c r="AA131" s="7"/>
      <c r="AB131" s="7"/>
      <c r="AC131" s="7"/>
      <c r="AD131" s="7"/>
      <c r="AE131" s="7"/>
    </row>
    <row r="132" spans="1:31" s="23" customFormat="1" ht="30" x14ac:dyDescent="0.25">
      <c r="A132" s="157" t="s">
        <v>27</v>
      </c>
      <c r="B132" s="155">
        <v>51</v>
      </c>
      <c r="C132" s="155">
        <v>0</v>
      </c>
      <c r="D132" s="4" t="s">
        <v>216</v>
      </c>
      <c r="E132" s="155">
        <v>851</v>
      </c>
      <c r="F132" s="4" t="s">
        <v>13</v>
      </c>
      <c r="G132" s="4" t="s">
        <v>70</v>
      </c>
      <c r="H132" s="4" t="s">
        <v>258</v>
      </c>
      <c r="I132" s="4" t="s">
        <v>28</v>
      </c>
      <c r="J132" s="7">
        <f>'6.ВС'!J98</f>
        <v>58100</v>
      </c>
      <c r="K132" s="7">
        <f>'6.ВС'!K98</f>
        <v>0</v>
      </c>
      <c r="L132" s="7">
        <f>'6.ВС'!L98</f>
        <v>58100</v>
      </c>
      <c r="M132" s="7">
        <f>'6.ВС'!M98</f>
        <v>0</v>
      </c>
      <c r="N132" s="7">
        <f>'6.ВС'!N98</f>
        <v>0</v>
      </c>
      <c r="O132" s="7">
        <f>'6.ВС'!O98</f>
        <v>0</v>
      </c>
      <c r="P132" s="7">
        <f>'6.ВС'!P98</f>
        <v>0</v>
      </c>
      <c r="Q132" s="7">
        <f>'6.ВС'!Q98</f>
        <v>0</v>
      </c>
      <c r="R132" s="7">
        <f>'6.ВС'!R98</f>
        <v>58100</v>
      </c>
      <c r="S132" s="7">
        <f>'6.ВС'!S98</f>
        <v>0</v>
      </c>
      <c r="T132" s="7">
        <f>'6.ВС'!T98</f>
        <v>58100</v>
      </c>
      <c r="U132" s="7">
        <f>'6.ВС'!U98</f>
        <v>0</v>
      </c>
      <c r="V132" s="7">
        <f>'6.ВС'!V98</f>
        <v>58100</v>
      </c>
      <c r="W132" s="7">
        <f>'6.ВС'!W98</f>
        <v>58100</v>
      </c>
      <c r="X132" s="82">
        <f t="shared" si="50"/>
        <v>100</v>
      </c>
      <c r="Y132" s="7"/>
      <c r="Z132" s="7"/>
      <c r="AA132" s="7"/>
      <c r="AB132" s="7"/>
      <c r="AC132" s="7"/>
      <c r="AD132" s="7"/>
      <c r="AE132" s="7"/>
    </row>
    <row r="133" spans="1:31" s="23" customFormat="1" ht="85.5" x14ac:dyDescent="0.25">
      <c r="A133" s="18" t="s">
        <v>218</v>
      </c>
      <c r="B133" s="94">
        <v>51</v>
      </c>
      <c r="C133" s="94">
        <v>0</v>
      </c>
      <c r="D133" s="24" t="s">
        <v>219</v>
      </c>
      <c r="E133" s="94"/>
      <c r="F133" s="24"/>
      <c r="G133" s="24"/>
      <c r="H133" s="24"/>
      <c r="I133" s="24"/>
      <c r="J133" s="60">
        <f t="shared" ref="J133:W136" si="88">J134</f>
        <v>7450400</v>
      </c>
      <c r="K133" s="60">
        <f t="shared" si="88"/>
        <v>0</v>
      </c>
      <c r="L133" s="60">
        <f t="shared" si="88"/>
        <v>7450400</v>
      </c>
      <c r="M133" s="60">
        <f t="shared" si="88"/>
        <v>0</v>
      </c>
      <c r="N133" s="60">
        <f t="shared" si="88"/>
        <v>1123982.1000000001</v>
      </c>
      <c r="O133" s="60">
        <f t="shared" si="88"/>
        <v>0</v>
      </c>
      <c r="P133" s="60">
        <f t="shared" si="88"/>
        <v>1123982.1000000001</v>
      </c>
      <c r="Q133" s="60">
        <f t="shared" si="88"/>
        <v>0</v>
      </c>
      <c r="R133" s="60">
        <f t="shared" si="88"/>
        <v>8574382.0999999996</v>
      </c>
      <c r="S133" s="60">
        <f t="shared" si="88"/>
        <v>0</v>
      </c>
      <c r="T133" s="60">
        <f t="shared" si="88"/>
        <v>8574382.0999999996</v>
      </c>
      <c r="U133" s="60">
        <f t="shared" si="88"/>
        <v>0</v>
      </c>
      <c r="V133" s="60">
        <f t="shared" si="88"/>
        <v>8574382.0999999996</v>
      </c>
      <c r="W133" s="60">
        <f t="shared" si="88"/>
        <v>2808305.72</v>
      </c>
      <c r="X133" s="82">
        <f t="shared" si="50"/>
        <v>32.752281006931106</v>
      </c>
      <c r="Y133" s="60"/>
      <c r="Z133" s="60"/>
      <c r="AA133" s="60"/>
      <c r="AB133" s="60"/>
      <c r="AC133" s="60"/>
      <c r="AD133" s="60"/>
      <c r="AE133" s="60"/>
    </row>
    <row r="134" spans="1:31" s="23" customFormat="1" ht="28.5" x14ac:dyDescent="0.25">
      <c r="A134" s="18" t="s">
        <v>6</v>
      </c>
      <c r="B134" s="155">
        <v>51</v>
      </c>
      <c r="C134" s="155">
        <v>0</v>
      </c>
      <c r="D134" s="4" t="s">
        <v>219</v>
      </c>
      <c r="E134" s="155">
        <v>851</v>
      </c>
      <c r="F134" s="24"/>
      <c r="G134" s="24"/>
      <c r="H134" s="24"/>
      <c r="I134" s="24"/>
      <c r="J134" s="60">
        <f t="shared" si="88"/>
        <v>7450400</v>
      </c>
      <c r="K134" s="60">
        <f t="shared" si="88"/>
        <v>0</v>
      </c>
      <c r="L134" s="60">
        <f t="shared" si="88"/>
        <v>7450400</v>
      </c>
      <c r="M134" s="60">
        <f t="shared" si="88"/>
        <v>0</v>
      </c>
      <c r="N134" s="60">
        <f t="shared" si="88"/>
        <v>1123982.1000000001</v>
      </c>
      <c r="O134" s="60">
        <f t="shared" si="88"/>
        <v>0</v>
      </c>
      <c r="P134" s="60">
        <f t="shared" si="88"/>
        <v>1123982.1000000001</v>
      </c>
      <c r="Q134" s="60">
        <f t="shared" si="88"/>
        <v>0</v>
      </c>
      <c r="R134" s="60">
        <f t="shared" si="88"/>
        <v>8574382.0999999996</v>
      </c>
      <c r="S134" s="60">
        <f t="shared" ref="S134:W136" si="89">S135</f>
        <v>0</v>
      </c>
      <c r="T134" s="60">
        <f t="shared" si="89"/>
        <v>8574382.0999999996</v>
      </c>
      <c r="U134" s="60">
        <f t="shared" si="89"/>
        <v>0</v>
      </c>
      <c r="V134" s="60">
        <f t="shared" si="89"/>
        <v>8574382.0999999996</v>
      </c>
      <c r="W134" s="60">
        <f t="shared" si="89"/>
        <v>2808305.72</v>
      </c>
      <c r="X134" s="82">
        <f t="shared" ref="X134:X197" si="90">W134/V134*100</f>
        <v>32.752281006931106</v>
      </c>
      <c r="Y134" s="60"/>
      <c r="Z134" s="60"/>
      <c r="AA134" s="60"/>
      <c r="AB134" s="60"/>
      <c r="AC134" s="60"/>
      <c r="AD134" s="60"/>
      <c r="AE134" s="60"/>
    </row>
    <row r="135" spans="1:31" ht="390" x14ac:dyDescent="0.25">
      <c r="A135" s="15" t="s">
        <v>260</v>
      </c>
      <c r="B135" s="155">
        <v>51</v>
      </c>
      <c r="C135" s="155">
        <v>0</v>
      </c>
      <c r="D135" s="4" t="s">
        <v>219</v>
      </c>
      <c r="E135" s="155">
        <v>851</v>
      </c>
      <c r="F135" s="4" t="s">
        <v>13</v>
      </c>
      <c r="G135" s="4" t="s">
        <v>70</v>
      </c>
      <c r="H135" s="4" t="s">
        <v>261</v>
      </c>
      <c r="I135" s="4"/>
      <c r="J135" s="7">
        <f t="shared" si="88"/>
        <v>7450400</v>
      </c>
      <c r="K135" s="7">
        <f t="shared" si="88"/>
        <v>0</v>
      </c>
      <c r="L135" s="7">
        <f t="shared" si="88"/>
        <v>7450400</v>
      </c>
      <c r="M135" s="7">
        <f t="shared" si="88"/>
        <v>0</v>
      </c>
      <c r="N135" s="7">
        <f t="shared" si="88"/>
        <v>1123982.1000000001</v>
      </c>
      <c r="O135" s="7">
        <f t="shared" si="88"/>
        <v>0</v>
      </c>
      <c r="P135" s="7">
        <f t="shared" si="88"/>
        <v>1123982.1000000001</v>
      </c>
      <c r="Q135" s="7">
        <f t="shared" si="88"/>
        <v>0</v>
      </c>
      <c r="R135" s="7">
        <f t="shared" si="88"/>
        <v>8574382.0999999996</v>
      </c>
      <c r="S135" s="7">
        <f t="shared" si="89"/>
        <v>0</v>
      </c>
      <c r="T135" s="7">
        <f t="shared" si="89"/>
        <v>8574382.0999999996</v>
      </c>
      <c r="U135" s="7">
        <f t="shared" si="89"/>
        <v>0</v>
      </c>
      <c r="V135" s="7">
        <f t="shared" si="89"/>
        <v>8574382.0999999996</v>
      </c>
      <c r="W135" s="7">
        <f t="shared" si="89"/>
        <v>2808305.72</v>
      </c>
      <c r="X135" s="82">
        <f t="shared" si="90"/>
        <v>32.752281006931106</v>
      </c>
      <c r="Y135" s="7"/>
      <c r="Z135" s="7"/>
      <c r="AA135" s="7"/>
      <c r="AB135" s="7"/>
      <c r="AC135" s="7"/>
      <c r="AD135" s="7"/>
      <c r="AE135" s="7"/>
    </row>
    <row r="136" spans="1:31" x14ac:dyDescent="0.25">
      <c r="A136" s="156" t="s">
        <v>41</v>
      </c>
      <c r="B136" s="155">
        <v>51</v>
      </c>
      <c r="C136" s="155">
        <v>0</v>
      </c>
      <c r="D136" s="4" t="s">
        <v>219</v>
      </c>
      <c r="E136" s="155">
        <v>851</v>
      </c>
      <c r="F136" s="4"/>
      <c r="G136" s="4"/>
      <c r="H136" s="4" t="s">
        <v>261</v>
      </c>
      <c r="I136" s="4" t="s">
        <v>42</v>
      </c>
      <c r="J136" s="7">
        <f t="shared" si="88"/>
        <v>7450400</v>
      </c>
      <c r="K136" s="7">
        <f t="shared" si="88"/>
        <v>0</v>
      </c>
      <c r="L136" s="7">
        <f t="shared" si="88"/>
        <v>7450400</v>
      </c>
      <c r="M136" s="7">
        <f t="shared" si="88"/>
        <v>0</v>
      </c>
      <c r="N136" s="7">
        <f t="shared" si="88"/>
        <v>1123982.1000000001</v>
      </c>
      <c r="O136" s="7">
        <f t="shared" si="88"/>
        <v>0</v>
      </c>
      <c r="P136" s="7">
        <f t="shared" si="88"/>
        <v>1123982.1000000001</v>
      </c>
      <c r="Q136" s="7">
        <f t="shared" si="88"/>
        <v>0</v>
      </c>
      <c r="R136" s="7">
        <f t="shared" si="88"/>
        <v>8574382.0999999996</v>
      </c>
      <c r="S136" s="7">
        <f t="shared" si="89"/>
        <v>0</v>
      </c>
      <c r="T136" s="7">
        <f t="shared" si="89"/>
        <v>8574382.0999999996</v>
      </c>
      <c r="U136" s="7">
        <f t="shared" si="89"/>
        <v>0</v>
      </c>
      <c r="V136" s="7">
        <f t="shared" si="89"/>
        <v>8574382.0999999996</v>
      </c>
      <c r="W136" s="7">
        <f t="shared" si="89"/>
        <v>2808305.72</v>
      </c>
      <c r="X136" s="82">
        <f t="shared" si="90"/>
        <v>32.752281006931106</v>
      </c>
      <c r="Y136" s="7"/>
      <c r="Z136" s="7"/>
      <c r="AA136" s="7"/>
      <c r="AB136" s="7"/>
      <c r="AC136" s="7"/>
      <c r="AD136" s="7"/>
      <c r="AE136" s="7"/>
    </row>
    <row r="137" spans="1:31" ht="30" x14ac:dyDescent="0.25">
      <c r="A137" s="157" t="s">
        <v>74</v>
      </c>
      <c r="B137" s="155">
        <v>51</v>
      </c>
      <c r="C137" s="155">
        <v>0</v>
      </c>
      <c r="D137" s="4" t="s">
        <v>219</v>
      </c>
      <c r="E137" s="155">
        <v>851</v>
      </c>
      <c r="F137" s="4"/>
      <c r="G137" s="4"/>
      <c r="H137" s="4" t="s">
        <v>261</v>
      </c>
      <c r="I137" s="4" t="s">
        <v>75</v>
      </c>
      <c r="J137" s="7">
        <f>'6.ВС'!J102</f>
        <v>7450400</v>
      </c>
      <c r="K137" s="7">
        <f>'6.ВС'!K102</f>
        <v>0</v>
      </c>
      <c r="L137" s="7">
        <f>'6.ВС'!L102</f>
        <v>7450400</v>
      </c>
      <c r="M137" s="7">
        <f>'6.ВС'!M102</f>
        <v>0</v>
      </c>
      <c r="N137" s="7">
        <f>'6.ВС'!N102</f>
        <v>1123982.1000000001</v>
      </c>
      <c r="O137" s="7">
        <f>'6.ВС'!O102</f>
        <v>0</v>
      </c>
      <c r="P137" s="7">
        <f>'6.ВС'!P102</f>
        <v>1123982.1000000001</v>
      </c>
      <c r="Q137" s="7">
        <f>'6.ВС'!Q102</f>
        <v>0</v>
      </c>
      <c r="R137" s="7">
        <f>'6.ВС'!R102</f>
        <v>8574382.0999999996</v>
      </c>
      <c r="S137" s="7">
        <f>'6.ВС'!S102</f>
        <v>0</v>
      </c>
      <c r="T137" s="7">
        <f>'6.ВС'!T102</f>
        <v>8574382.0999999996</v>
      </c>
      <c r="U137" s="7">
        <f>'6.ВС'!U102</f>
        <v>0</v>
      </c>
      <c r="V137" s="7">
        <f>'6.ВС'!V102</f>
        <v>8574382.0999999996</v>
      </c>
      <c r="W137" s="7">
        <f>'6.ВС'!W102</f>
        <v>2808305.72</v>
      </c>
      <c r="X137" s="82">
        <f t="shared" si="90"/>
        <v>32.752281006931106</v>
      </c>
      <c r="Y137" s="7"/>
      <c r="Z137" s="7"/>
      <c r="AA137" s="7"/>
      <c r="AB137" s="7"/>
      <c r="AC137" s="7"/>
      <c r="AD137" s="7"/>
      <c r="AE137" s="7"/>
    </row>
    <row r="138" spans="1:31" s="23" customFormat="1" ht="213.75" x14ac:dyDescent="0.25">
      <c r="A138" s="39" t="s">
        <v>384</v>
      </c>
      <c r="B138" s="94">
        <v>51</v>
      </c>
      <c r="C138" s="94">
        <v>0</v>
      </c>
      <c r="D138" s="24" t="s">
        <v>381</v>
      </c>
      <c r="E138" s="94"/>
      <c r="F138" s="24"/>
      <c r="G138" s="24"/>
      <c r="H138" s="24"/>
      <c r="I138" s="24"/>
      <c r="J138" s="60">
        <f t="shared" ref="J138:W141" si="91">J139</f>
        <v>277399</v>
      </c>
      <c r="K138" s="60">
        <f t="shared" si="91"/>
        <v>263529</v>
      </c>
      <c r="L138" s="60">
        <f t="shared" si="91"/>
        <v>13870</v>
      </c>
      <c r="M138" s="60">
        <f t="shared" si="91"/>
        <v>0</v>
      </c>
      <c r="N138" s="60">
        <f t="shared" si="91"/>
        <v>0</v>
      </c>
      <c r="O138" s="60">
        <f t="shared" si="91"/>
        <v>0</v>
      </c>
      <c r="P138" s="60">
        <f t="shared" si="91"/>
        <v>0</v>
      </c>
      <c r="Q138" s="60">
        <f t="shared" si="91"/>
        <v>0</v>
      </c>
      <c r="R138" s="60">
        <f t="shared" si="91"/>
        <v>277399</v>
      </c>
      <c r="S138" s="60">
        <f t="shared" si="91"/>
        <v>263529</v>
      </c>
      <c r="T138" s="60">
        <f t="shared" si="91"/>
        <v>13870</v>
      </c>
      <c r="U138" s="60">
        <f t="shared" si="91"/>
        <v>0</v>
      </c>
      <c r="V138" s="60">
        <f t="shared" si="91"/>
        <v>277399</v>
      </c>
      <c r="W138" s="60">
        <f t="shared" si="91"/>
        <v>277399</v>
      </c>
      <c r="X138" s="82">
        <f t="shared" si="90"/>
        <v>100</v>
      </c>
      <c r="Y138" s="60"/>
      <c r="Z138" s="60"/>
      <c r="AA138" s="60"/>
      <c r="AB138" s="60"/>
      <c r="AC138" s="60"/>
      <c r="AD138" s="60"/>
      <c r="AE138" s="60"/>
    </row>
    <row r="139" spans="1:31" ht="28.5" x14ac:dyDescent="0.25">
      <c r="A139" s="18" t="s">
        <v>6</v>
      </c>
      <c r="B139" s="155">
        <v>51</v>
      </c>
      <c r="C139" s="155">
        <v>0</v>
      </c>
      <c r="D139" s="4" t="s">
        <v>381</v>
      </c>
      <c r="E139" s="155">
        <v>851</v>
      </c>
      <c r="F139" s="4"/>
      <c r="G139" s="4"/>
      <c r="H139" s="4"/>
      <c r="I139" s="4"/>
      <c r="J139" s="7">
        <f t="shared" si="91"/>
        <v>277399</v>
      </c>
      <c r="K139" s="7">
        <f t="shared" si="91"/>
        <v>263529</v>
      </c>
      <c r="L139" s="7">
        <f t="shared" si="91"/>
        <v>13870</v>
      </c>
      <c r="M139" s="7">
        <f t="shared" si="91"/>
        <v>0</v>
      </c>
      <c r="N139" s="7">
        <f t="shared" si="91"/>
        <v>0</v>
      </c>
      <c r="O139" s="7">
        <f t="shared" si="91"/>
        <v>0</v>
      </c>
      <c r="P139" s="7">
        <f t="shared" si="91"/>
        <v>0</v>
      </c>
      <c r="Q139" s="7">
        <f t="shared" si="91"/>
        <v>0</v>
      </c>
      <c r="R139" s="7">
        <f t="shared" si="91"/>
        <v>277399</v>
      </c>
      <c r="S139" s="7">
        <f t="shared" ref="S139:W141" si="92">S140</f>
        <v>263529</v>
      </c>
      <c r="T139" s="7">
        <f t="shared" si="92"/>
        <v>13870</v>
      </c>
      <c r="U139" s="7">
        <f t="shared" si="92"/>
        <v>0</v>
      </c>
      <c r="V139" s="7">
        <f t="shared" si="92"/>
        <v>277399</v>
      </c>
      <c r="W139" s="7">
        <f t="shared" si="92"/>
        <v>277399</v>
      </c>
      <c r="X139" s="82">
        <f t="shared" si="90"/>
        <v>100</v>
      </c>
      <c r="Y139" s="7"/>
      <c r="Z139" s="7"/>
      <c r="AA139" s="7"/>
      <c r="AB139" s="7"/>
      <c r="AC139" s="7"/>
      <c r="AD139" s="7"/>
      <c r="AE139" s="7"/>
    </row>
    <row r="140" spans="1:31" ht="75" x14ac:dyDescent="0.25">
      <c r="A140" s="9" t="s">
        <v>625</v>
      </c>
      <c r="B140" s="155">
        <v>51</v>
      </c>
      <c r="C140" s="155">
        <v>0</v>
      </c>
      <c r="D140" s="4" t="s">
        <v>381</v>
      </c>
      <c r="E140" s="155">
        <v>851</v>
      </c>
      <c r="F140" s="4"/>
      <c r="G140" s="4"/>
      <c r="H140" s="4" t="s">
        <v>382</v>
      </c>
      <c r="I140" s="4"/>
      <c r="J140" s="7">
        <f t="shared" si="91"/>
        <v>277399</v>
      </c>
      <c r="K140" s="7">
        <f t="shared" si="91"/>
        <v>263529</v>
      </c>
      <c r="L140" s="7">
        <f t="shared" si="91"/>
        <v>13870</v>
      </c>
      <c r="M140" s="7">
        <f t="shared" si="91"/>
        <v>0</v>
      </c>
      <c r="N140" s="7">
        <f t="shared" si="91"/>
        <v>0</v>
      </c>
      <c r="O140" s="7">
        <f t="shared" si="91"/>
        <v>0</v>
      </c>
      <c r="P140" s="7">
        <f t="shared" si="91"/>
        <v>0</v>
      </c>
      <c r="Q140" s="7">
        <f t="shared" si="91"/>
        <v>0</v>
      </c>
      <c r="R140" s="7">
        <f t="shared" si="91"/>
        <v>277399</v>
      </c>
      <c r="S140" s="7">
        <f t="shared" si="92"/>
        <v>263529</v>
      </c>
      <c r="T140" s="7">
        <f t="shared" si="92"/>
        <v>13870</v>
      </c>
      <c r="U140" s="7">
        <f t="shared" si="92"/>
        <v>0</v>
      </c>
      <c r="V140" s="7">
        <f t="shared" si="92"/>
        <v>277399</v>
      </c>
      <c r="W140" s="7">
        <f t="shared" si="92"/>
        <v>277399</v>
      </c>
      <c r="X140" s="82">
        <f t="shared" si="90"/>
        <v>100</v>
      </c>
      <c r="Y140" s="7"/>
      <c r="Z140" s="7"/>
      <c r="AA140" s="7"/>
      <c r="AB140" s="7"/>
      <c r="AC140" s="7"/>
      <c r="AD140" s="7"/>
      <c r="AE140" s="7"/>
    </row>
    <row r="141" spans="1:31" ht="60" x14ac:dyDescent="0.25">
      <c r="A141" s="157" t="s">
        <v>22</v>
      </c>
      <c r="B141" s="155">
        <v>51</v>
      </c>
      <c r="C141" s="155">
        <v>0</v>
      </c>
      <c r="D141" s="4" t="s">
        <v>381</v>
      </c>
      <c r="E141" s="155">
        <v>851</v>
      </c>
      <c r="F141" s="4"/>
      <c r="G141" s="4"/>
      <c r="H141" s="4" t="s">
        <v>382</v>
      </c>
      <c r="I141" s="4" t="s">
        <v>23</v>
      </c>
      <c r="J141" s="7">
        <f t="shared" si="91"/>
        <v>277399</v>
      </c>
      <c r="K141" s="7">
        <f t="shared" si="91"/>
        <v>263529</v>
      </c>
      <c r="L141" s="7">
        <f t="shared" si="91"/>
        <v>13870</v>
      </c>
      <c r="M141" s="7">
        <f t="shared" si="91"/>
        <v>0</v>
      </c>
      <c r="N141" s="7">
        <f t="shared" si="91"/>
        <v>0</v>
      </c>
      <c r="O141" s="7">
        <f t="shared" si="91"/>
        <v>0</v>
      </c>
      <c r="P141" s="7">
        <f t="shared" si="91"/>
        <v>0</v>
      </c>
      <c r="Q141" s="7">
        <f t="shared" si="91"/>
        <v>0</v>
      </c>
      <c r="R141" s="7">
        <f t="shared" si="91"/>
        <v>277399</v>
      </c>
      <c r="S141" s="7">
        <f t="shared" si="92"/>
        <v>263529</v>
      </c>
      <c r="T141" s="7">
        <f t="shared" si="92"/>
        <v>13870</v>
      </c>
      <c r="U141" s="7">
        <f t="shared" si="92"/>
        <v>0</v>
      </c>
      <c r="V141" s="7">
        <f t="shared" si="92"/>
        <v>277399</v>
      </c>
      <c r="W141" s="7">
        <f t="shared" si="92"/>
        <v>277399</v>
      </c>
      <c r="X141" s="82">
        <f t="shared" si="90"/>
        <v>100</v>
      </c>
      <c r="Y141" s="7"/>
      <c r="Z141" s="7"/>
      <c r="AA141" s="7"/>
      <c r="AB141" s="7"/>
      <c r="AC141" s="7"/>
      <c r="AD141" s="7"/>
      <c r="AE141" s="7"/>
    </row>
    <row r="142" spans="1:31" ht="60" x14ac:dyDescent="0.25">
      <c r="A142" s="157" t="s">
        <v>9</v>
      </c>
      <c r="B142" s="155">
        <v>51</v>
      </c>
      <c r="C142" s="155">
        <v>0</v>
      </c>
      <c r="D142" s="4" t="s">
        <v>381</v>
      </c>
      <c r="E142" s="155">
        <v>851</v>
      </c>
      <c r="F142" s="4"/>
      <c r="G142" s="4"/>
      <c r="H142" s="4" t="s">
        <v>382</v>
      </c>
      <c r="I142" s="4" t="s">
        <v>24</v>
      </c>
      <c r="J142" s="7">
        <f>'6.ВС'!J151</f>
        <v>277399</v>
      </c>
      <c r="K142" s="7">
        <f>'6.ВС'!K151</f>
        <v>263529</v>
      </c>
      <c r="L142" s="7">
        <f>'6.ВС'!L151</f>
        <v>13870</v>
      </c>
      <c r="M142" s="7">
        <f>'6.ВС'!M151</f>
        <v>0</v>
      </c>
      <c r="N142" s="7">
        <f>'6.ВС'!N151</f>
        <v>0</v>
      </c>
      <c r="O142" s="7">
        <f>'6.ВС'!O151</f>
        <v>0</v>
      </c>
      <c r="P142" s="7">
        <f>'6.ВС'!P151</f>
        <v>0</v>
      </c>
      <c r="Q142" s="7">
        <f>'6.ВС'!Q151</f>
        <v>0</v>
      </c>
      <c r="R142" s="7">
        <f>'6.ВС'!R151</f>
        <v>277399</v>
      </c>
      <c r="S142" s="7">
        <f>'6.ВС'!S151</f>
        <v>263529</v>
      </c>
      <c r="T142" s="7">
        <f>'6.ВС'!T151</f>
        <v>13870</v>
      </c>
      <c r="U142" s="7">
        <f>'6.ВС'!U151</f>
        <v>0</v>
      </c>
      <c r="V142" s="7">
        <f>'6.ВС'!V151</f>
        <v>277399</v>
      </c>
      <c r="W142" s="7">
        <f>'6.ВС'!W151</f>
        <v>277399</v>
      </c>
      <c r="X142" s="82">
        <f t="shared" si="90"/>
        <v>100</v>
      </c>
      <c r="Y142" s="7"/>
      <c r="Z142" s="7"/>
      <c r="AA142" s="7"/>
      <c r="AB142" s="7"/>
      <c r="AC142" s="7"/>
      <c r="AD142" s="7"/>
      <c r="AE142" s="7"/>
    </row>
    <row r="143" spans="1:31" s="23" customFormat="1" ht="57" x14ac:dyDescent="0.25">
      <c r="A143" s="39" t="s">
        <v>657</v>
      </c>
      <c r="B143" s="94">
        <v>51</v>
      </c>
      <c r="C143" s="94">
        <v>0</v>
      </c>
      <c r="D143" s="24" t="s">
        <v>658</v>
      </c>
      <c r="E143" s="94"/>
      <c r="F143" s="24"/>
      <c r="G143" s="24"/>
      <c r="H143" s="24"/>
      <c r="I143" s="24"/>
      <c r="J143" s="60" t="e">
        <f>J144</f>
        <v>#REF!</v>
      </c>
      <c r="K143" s="60" t="e">
        <f t="shared" ref="K143:W143" si="93">K144</f>
        <v>#REF!</v>
      </c>
      <c r="L143" s="60" t="e">
        <f t="shared" si="93"/>
        <v>#REF!</v>
      </c>
      <c r="M143" s="60" t="e">
        <f t="shared" si="93"/>
        <v>#REF!</v>
      </c>
      <c r="N143" s="60" t="e">
        <f t="shared" si="93"/>
        <v>#REF!</v>
      </c>
      <c r="O143" s="60" t="e">
        <f t="shared" si="93"/>
        <v>#REF!</v>
      </c>
      <c r="P143" s="60" t="e">
        <f t="shared" si="93"/>
        <v>#REF!</v>
      </c>
      <c r="Q143" s="60" t="e">
        <f t="shared" si="93"/>
        <v>#REF!</v>
      </c>
      <c r="R143" s="60">
        <f t="shared" si="93"/>
        <v>5893080</v>
      </c>
      <c r="S143" s="60">
        <f t="shared" si="93"/>
        <v>0</v>
      </c>
      <c r="T143" s="60">
        <f t="shared" si="93"/>
        <v>5893080</v>
      </c>
      <c r="U143" s="60">
        <f t="shared" si="93"/>
        <v>0</v>
      </c>
      <c r="V143" s="60">
        <f t="shared" si="93"/>
        <v>5893080</v>
      </c>
      <c r="W143" s="60">
        <f t="shared" si="93"/>
        <v>3930205</v>
      </c>
      <c r="X143" s="82">
        <f t="shared" si="90"/>
        <v>66.691865713684535</v>
      </c>
      <c r="Y143" s="60"/>
      <c r="Z143" s="60"/>
      <c r="AA143" s="60"/>
      <c r="AB143" s="60"/>
      <c r="AC143" s="60"/>
      <c r="AD143" s="60"/>
      <c r="AE143" s="60"/>
    </row>
    <row r="144" spans="1:31" ht="28.5" x14ac:dyDescent="0.25">
      <c r="A144" s="18" t="s">
        <v>6</v>
      </c>
      <c r="B144" s="94">
        <v>51</v>
      </c>
      <c r="C144" s="94">
        <v>0</v>
      </c>
      <c r="D144" s="24" t="s">
        <v>658</v>
      </c>
      <c r="E144" s="94">
        <v>851</v>
      </c>
      <c r="F144" s="24"/>
      <c r="G144" s="24"/>
      <c r="H144" s="24"/>
      <c r="I144" s="24"/>
      <c r="J144" s="60" t="e">
        <f>J145+J148+J151+#REF!</f>
        <v>#REF!</v>
      </c>
      <c r="K144" s="60" t="e">
        <f>K145+K148+K151+#REF!</f>
        <v>#REF!</v>
      </c>
      <c r="L144" s="60" t="e">
        <f>L145+L148+L151+#REF!</f>
        <v>#REF!</v>
      </c>
      <c r="M144" s="60" t="e">
        <f>M145+M148+M151+#REF!</f>
        <v>#REF!</v>
      </c>
      <c r="N144" s="60" t="e">
        <f>N145+N148+N151+#REF!</f>
        <v>#REF!</v>
      </c>
      <c r="O144" s="60" t="e">
        <f>O145+O148+O151+#REF!</f>
        <v>#REF!</v>
      </c>
      <c r="P144" s="60" t="e">
        <f>P145+P148+P151+#REF!</f>
        <v>#REF!</v>
      </c>
      <c r="Q144" s="60" t="e">
        <f>Q145+Q148+Q151+#REF!</f>
        <v>#REF!</v>
      </c>
      <c r="R144" s="60">
        <f>R145+R148+R151</f>
        <v>5893080</v>
      </c>
      <c r="S144" s="60">
        <f t="shared" ref="S144:W144" si="94">S145+S148+S151</f>
        <v>0</v>
      </c>
      <c r="T144" s="60">
        <f t="shared" si="94"/>
        <v>5893080</v>
      </c>
      <c r="U144" s="60">
        <f t="shared" si="94"/>
        <v>0</v>
      </c>
      <c r="V144" s="60">
        <f t="shared" si="94"/>
        <v>5893080</v>
      </c>
      <c r="W144" s="60">
        <f t="shared" si="94"/>
        <v>3930205</v>
      </c>
      <c r="X144" s="82">
        <f t="shared" si="90"/>
        <v>66.691865713684535</v>
      </c>
      <c r="Y144" s="7"/>
      <c r="Z144" s="7"/>
      <c r="AA144" s="7"/>
      <c r="AB144" s="7"/>
      <c r="AC144" s="7"/>
      <c r="AD144" s="7"/>
      <c r="AE144" s="7"/>
    </row>
    <row r="145" spans="1:31" ht="30" x14ac:dyDescent="0.25">
      <c r="A145" s="55" t="s">
        <v>157</v>
      </c>
      <c r="B145" s="155">
        <v>51</v>
      </c>
      <c r="C145" s="155">
        <v>0</v>
      </c>
      <c r="D145" s="4" t="s">
        <v>658</v>
      </c>
      <c r="E145" s="155">
        <v>851</v>
      </c>
      <c r="F145" s="4"/>
      <c r="G145" s="4"/>
      <c r="H145" s="4" t="s">
        <v>284</v>
      </c>
      <c r="I145" s="4"/>
      <c r="J145" s="7">
        <f>J146</f>
        <v>5849100</v>
      </c>
      <c r="K145" s="7">
        <f t="shared" ref="K145:W146" si="95">K146</f>
        <v>0</v>
      </c>
      <c r="L145" s="7">
        <f t="shared" si="95"/>
        <v>5849100</v>
      </c>
      <c r="M145" s="7">
        <f t="shared" si="95"/>
        <v>0</v>
      </c>
      <c r="N145" s="7">
        <f t="shared" si="95"/>
        <v>0</v>
      </c>
      <c r="O145" s="7">
        <f t="shared" si="95"/>
        <v>0</v>
      </c>
      <c r="P145" s="7">
        <f t="shared" si="95"/>
        <v>0</v>
      </c>
      <c r="Q145" s="7">
        <f t="shared" si="95"/>
        <v>0</v>
      </c>
      <c r="R145" s="7">
        <f t="shared" si="95"/>
        <v>5849100</v>
      </c>
      <c r="S145" s="7">
        <f t="shared" si="95"/>
        <v>0</v>
      </c>
      <c r="T145" s="7">
        <f t="shared" si="95"/>
        <v>5849100</v>
      </c>
      <c r="U145" s="7">
        <f t="shared" si="95"/>
        <v>0</v>
      </c>
      <c r="V145" s="7">
        <f t="shared" si="95"/>
        <v>5849100</v>
      </c>
      <c r="W145" s="7">
        <f t="shared" si="95"/>
        <v>3896429</v>
      </c>
      <c r="X145" s="82">
        <f t="shared" si="90"/>
        <v>66.615872527397386</v>
      </c>
      <c r="Y145" s="7"/>
      <c r="Z145" s="7"/>
      <c r="AA145" s="7"/>
      <c r="AB145" s="7"/>
      <c r="AC145" s="7"/>
      <c r="AD145" s="7"/>
      <c r="AE145" s="7"/>
    </row>
    <row r="146" spans="1:31" ht="60" x14ac:dyDescent="0.25">
      <c r="A146" s="55" t="s">
        <v>50</v>
      </c>
      <c r="B146" s="155">
        <v>51</v>
      </c>
      <c r="C146" s="155">
        <v>0</v>
      </c>
      <c r="D146" s="4" t="s">
        <v>658</v>
      </c>
      <c r="E146" s="155">
        <v>851</v>
      </c>
      <c r="F146" s="4"/>
      <c r="G146" s="4"/>
      <c r="H146" s="4" t="s">
        <v>284</v>
      </c>
      <c r="I146" s="4" t="s">
        <v>102</v>
      </c>
      <c r="J146" s="7">
        <f>J147</f>
        <v>5849100</v>
      </c>
      <c r="K146" s="7">
        <f t="shared" si="95"/>
        <v>0</v>
      </c>
      <c r="L146" s="7">
        <f t="shared" si="95"/>
        <v>5849100</v>
      </c>
      <c r="M146" s="7">
        <f t="shared" si="95"/>
        <v>0</v>
      </c>
      <c r="N146" s="7">
        <f t="shared" si="95"/>
        <v>0</v>
      </c>
      <c r="O146" s="7">
        <f t="shared" si="95"/>
        <v>0</v>
      </c>
      <c r="P146" s="7">
        <f t="shared" si="95"/>
        <v>0</v>
      </c>
      <c r="Q146" s="7">
        <f t="shared" si="95"/>
        <v>0</v>
      </c>
      <c r="R146" s="7">
        <f t="shared" si="95"/>
        <v>5849100</v>
      </c>
      <c r="S146" s="7">
        <f t="shared" si="95"/>
        <v>0</v>
      </c>
      <c r="T146" s="7">
        <f t="shared" si="95"/>
        <v>5849100</v>
      </c>
      <c r="U146" s="7">
        <f t="shared" si="95"/>
        <v>0</v>
      </c>
      <c r="V146" s="7">
        <f t="shared" si="95"/>
        <v>5849100</v>
      </c>
      <c r="W146" s="7">
        <f t="shared" si="95"/>
        <v>3896429</v>
      </c>
      <c r="X146" s="82">
        <f t="shared" si="90"/>
        <v>66.615872527397386</v>
      </c>
      <c r="Y146" s="7"/>
      <c r="Z146" s="7"/>
      <c r="AA146" s="7"/>
      <c r="AB146" s="7"/>
      <c r="AC146" s="7"/>
      <c r="AD146" s="7"/>
      <c r="AE146" s="7"/>
    </row>
    <row r="147" spans="1:31" ht="30" x14ac:dyDescent="0.25">
      <c r="A147" s="55" t="s">
        <v>103</v>
      </c>
      <c r="B147" s="155">
        <v>51</v>
      </c>
      <c r="C147" s="155">
        <v>0</v>
      </c>
      <c r="D147" s="4" t="s">
        <v>658</v>
      </c>
      <c r="E147" s="155">
        <v>851</v>
      </c>
      <c r="F147" s="4"/>
      <c r="G147" s="4"/>
      <c r="H147" s="4" t="s">
        <v>284</v>
      </c>
      <c r="I147" s="4" t="s">
        <v>104</v>
      </c>
      <c r="J147" s="7">
        <f>'6.ВС'!J160</f>
        <v>5849100</v>
      </c>
      <c r="K147" s="7">
        <f>'6.ВС'!K160</f>
        <v>0</v>
      </c>
      <c r="L147" s="7">
        <f>'6.ВС'!L160</f>
        <v>5849100</v>
      </c>
      <c r="M147" s="7">
        <f>'6.ВС'!M160</f>
        <v>0</v>
      </c>
      <c r="N147" s="7">
        <f>'6.ВС'!N160</f>
        <v>0</v>
      </c>
      <c r="O147" s="7">
        <f>'6.ВС'!O160</f>
        <v>0</v>
      </c>
      <c r="P147" s="7">
        <f>'6.ВС'!P160</f>
        <v>0</v>
      </c>
      <c r="Q147" s="7">
        <f>'6.ВС'!Q160</f>
        <v>0</v>
      </c>
      <c r="R147" s="7">
        <f>'6.ВС'!R160</f>
        <v>5849100</v>
      </c>
      <c r="S147" s="7">
        <f>'6.ВС'!S160</f>
        <v>0</v>
      </c>
      <c r="T147" s="7">
        <f>'6.ВС'!T160</f>
        <v>5849100</v>
      </c>
      <c r="U147" s="7">
        <f>'6.ВС'!U160</f>
        <v>0</v>
      </c>
      <c r="V147" s="7">
        <f>'6.ВС'!V160</f>
        <v>5849100</v>
      </c>
      <c r="W147" s="7">
        <f>'6.ВС'!W160</f>
        <v>3896429</v>
      </c>
      <c r="X147" s="82">
        <f t="shared" si="90"/>
        <v>66.615872527397386</v>
      </c>
      <c r="Y147" s="7"/>
      <c r="Z147" s="7"/>
      <c r="AA147" s="7"/>
      <c r="AB147" s="7"/>
      <c r="AC147" s="7"/>
      <c r="AD147" s="7"/>
      <c r="AE147" s="7"/>
    </row>
    <row r="148" spans="1:31" ht="30" x14ac:dyDescent="0.25">
      <c r="A148" s="74" t="s">
        <v>149</v>
      </c>
      <c r="B148" s="155">
        <v>51</v>
      </c>
      <c r="C148" s="155">
        <v>0</v>
      </c>
      <c r="D148" s="4" t="s">
        <v>658</v>
      </c>
      <c r="E148" s="155">
        <v>851</v>
      </c>
      <c r="F148" s="4"/>
      <c r="G148" s="4"/>
      <c r="H148" s="4" t="s">
        <v>282</v>
      </c>
      <c r="I148" s="4"/>
      <c r="J148" s="7">
        <f>J149</f>
        <v>6300</v>
      </c>
      <c r="K148" s="7">
        <f t="shared" ref="K148:W149" si="96">K149</f>
        <v>0</v>
      </c>
      <c r="L148" s="7">
        <f t="shared" si="96"/>
        <v>6300</v>
      </c>
      <c r="M148" s="7">
        <f t="shared" si="96"/>
        <v>0</v>
      </c>
      <c r="N148" s="7">
        <f t="shared" si="96"/>
        <v>0</v>
      </c>
      <c r="O148" s="7">
        <f t="shared" si="96"/>
        <v>0</v>
      </c>
      <c r="P148" s="7">
        <f t="shared" si="96"/>
        <v>0</v>
      </c>
      <c r="Q148" s="7">
        <f t="shared" si="96"/>
        <v>0</v>
      </c>
      <c r="R148" s="7">
        <f t="shared" si="96"/>
        <v>6300</v>
      </c>
      <c r="S148" s="7">
        <f t="shared" si="96"/>
        <v>0</v>
      </c>
      <c r="T148" s="7">
        <f t="shared" si="96"/>
        <v>6300</v>
      </c>
      <c r="U148" s="7">
        <f t="shared" si="96"/>
        <v>0</v>
      </c>
      <c r="V148" s="7">
        <f t="shared" si="96"/>
        <v>6300</v>
      </c>
      <c r="W148" s="7">
        <f t="shared" si="96"/>
        <v>3500</v>
      </c>
      <c r="X148" s="82">
        <f t="shared" si="90"/>
        <v>55.555555555555557</v>
      </c>
      <c r="Y148" s="7"/>
      <c r="Z148" s="7"/>
      <c r="AA148" s="7"/>
      <c r="AB148" s="7"/>
      <c r="AC148" s="7"/>
      <c r="AD148" s="7"/>
      <c r="AE148" s="7"/>
    </row>
    <row r="149" spans="1:31" ht="60" x14ac:dyDescent="0.25">
      <c r="A149" s="1" t="s">
        <v>50</v>
      </c>
      <c r="B149" s="155">
        <v>51</v>
      </c>
      <c r="C149" s="155">
        <v>0</v>
      </c>
      <c r="D149" s="4" t="s">
        <v>658</v>
      </c>
      <c r="E149" s="155">
        <v>851</v>
      </c>
      <c r="F149" s="4"/>
      <c r="G149" s="4"/>
      <c r="H149" s="4" t="s">
        <v>282</v>
      </c>
      <c r="I149" s="4" t="s">
        <v>102</v>
      </c>
      <c r="J149" s="7">
        <f>J150</f>
        <v>6300</v>
      </c>
      <c r="K149" s="7">
        <f t="shared" si="96"/>
        <v>0</v>
      </c>
      <c r="L149" s="7">
        <f t="shared" si="96"/>
        <v>6300</v>
      </c>
      <c r="M149" s="7">
        <f t="shared" si="96"/>
        <v>0</v>
      </c>
      <c r="N149" s="7">
        <f t="shared" si="96"/>
        <v>0</v>
      </c>
      <c r="O149" s="7">
        <f t="shared" si="96"/>
        <v>0</v>
      </c>
      <c r="P149" s="7">
        <f t="shared" si="96"/>
        <v>0</v>
      </c>
      <c r="Q149" s="7">
        <f t="shared" si="96"/>
        <v>0</v>
      </c>
      <c r="R149" s="7">
        <f t="shared" si="96"/>
        <v>6300</v>
      </c>
      <c r="S149" s="7">
        <f t="shared" si="96"/>
        <v>0</v>
      </c>
      <c r="T149" s="7">
        <f t="shared" si="96"/>
        <v>6300</v>
      </c>
      <c r="U149" s="7">
        <f t="shared" si="96"/>
        <v>0</v>
      </c>
      <c r="V149" s="7">
        <f t="shared" si="96"/>
        <v>6300</v>
      </c>
      <c r="W149" s="7">
        <f t="shared" si="96"/>
        <v>3500</v>
      </c>
      <c r="X149" s="82">
        <f t="shared" si="90"/>
        <v>55.555555555555557</v>
      </c>
      <c r="Y149" s="7"/>
      <c r="Z149" s="7"/>
      <c r="AA149" s="7"/>
      <c r="AB149" s="7"/>
      <c r="AC149" s="7"/>
      <c r="AD149" s="7"/>
      <c r="AE149" s="7"/>
    </row>
    <row r="150" spans="1:31" ht="30" x14ac:dyDescent="0.25">
      <c r="A150" s="1" t="s">
        <v>103</v>
      </c>
      <c r="B150" s="155">
        <v>51</v>
      </c>
      <c r="C150" s="155">
        <v>0</v>
      </c>
      <c r="D150" s="4" t="s">
        <v>658</v>
      </c>
      <c r="E150" s="155">
        <v>851</v>
      </c>
      <c r="F150" s="4"/>
      <c r="G150" s="4"/>
      <c r="H150" s="4" t="s">
        <v>282</v>
      </c>
      <c r="I150" s="4" t="s">
        <v>104</v>
      </c>
      <c r="J150" s="7">
        <f>'6.ВС'!J163</f>
        <v>6300</v>
      </c>
      <c r="K150" s="7">
        <f>'6.ВС'!K163</f>
        <v>0</v>
      </c>
      <c r="L150" s="7">
        <f>'6.ВС'!L163</f>
        <v>6300</v>
      </c>
      <c r="M150" s="7">
        <f>'6.ВС'!M163</f>
        <v>0</v>
      </c>
      <c r="N150" s="7">
        <f>'6.ВС'!N163</f>
        <v>0</v>
      </c>
      <c r="O150" s="7">
        <f>'6.ВС'!O163</f>
        <v>0</v>
      </c>
      <c r="P150" s="7">
        <f>'6.ВС'!P163</f>
        <v>0</v>
      </c>
      <c r="Q150" s="7">
        <f>'6.ВС'!Q163</f>
        <v>0</v>
      </c>
      <c r="R150" s="7">
        <f>'6.ВС'!R163</f>
        <v>6300</v>
      </c>
      <c r="S150" s="7">
        <f>'6.ВС'!S163</f>
        <v>0</v>
      </c>
      <c r="T150" s="7">
        <f>'6.ВС'!T163</f>
        <v>6300</v>
      </c>
      <c r="U150" s="7">
        <f>'6.ВС'!U163</f>
        <v>0</v>
      </c>
      <c r="V150" s="7">
        <f>'6.ВС'!V163</f>
        <v>6300</v>
      </c>
      <c r="W150" s="7">
        <f>'6.ВС'!W163</f>
        <v>3500</v>
      </c>
      <c r="X150" s="82">
        <f t="shared" si="90"/>
        <v>55.555555555555557</v>
      </c>
      <c r="Y150" s="7"/>
      <c r="Z150" s="7"/>
      <c r="AA150" s="7"/>
      <c r="AB150" s="7"/>
      <c r="AC150" s="7"/>
      <c r="AD150" s="7"/>
      <c r="AE150" s="7"/>
    </row>
    <row r="151" spans="1:31" ht="45" x14ac:dyDescent="0.25">
      <c r="A151" s="91" t="s">
        <v>151</v>
      </c>
      <c r="B151" s="155">
        <v>51</v>
      </c>
      <c r="C151" s="155">
        <v>0</v>
      </c>
      <c r="D151" s="4" t="s">
        <v>658</v>
      </c>
      <c r="E151" s="155">
        <v>851</v>
      </c>
      <c r="F151" s="4"/>
      <c r="G151" s="4"/>
      <c r="H151" s="4" t="s">
        <v>615</v>
      </c>
      <c r="I151" s="4"/>
      <c r="J151" s="7">
        <f>J152</f>
        <v>0</v>
      </c>
      <c r="K151" s="7">
        <f t="shared" ref="K151:W152" si="97">K152</f>
        <v>0</v>
      </c>
      <c r="L151" s="7">
        <f t="shared" si="97"/>
        <v>0</v>
      </c>
      <c r="M151" s="7">
        <f t="shared" si="97"/>
        <v>0</v>
      </c>
      <c r="N151" s="7">
        <f t="shared" si="97"/>
        <v>37680</v>
      </c>
      <c r="O151" s="7">
        <f t="shared" si="97"/>
        <v>0</v>
      </c>
      <c r="P151" s="7">
        <f t="shared" si="97"/>
        <v>37680</v>
      </c>
      <c r="Q151" s="7">
        <f t="shared" si="97"/>
        <v>0</v>
      </c>
      <c r="R151" s="7">
        <f t="shared" si="97"/>
        <v>37680</v>
      </c>
      <c r="S151" s="7">
        <f t="shared" si="97"/>
        <v>0</v>
      </c>
      <c r="T151" s="7">
        <f t="shared" si="97"/>
        <v>37680</v>
      </c>
      <c r="U151" s="7">
        <f t="shared" si="97"/>
        <v>0</v>
      </c>
      <c r="V151" s="7">
        <f t="shared" si="97"/>
        <v>37680</v>
      </c>
      <c r="W151" s="7">
        <f t="shared" si="97"/>
        <v>30276</v>
      </c>
      <c r="X151" s="82">
        <f t="shared" si="90"/>
        <v>80.350318471337573</v>
      </c>
      <c r="Y151" s="7"/>
      <c r="Z151" s="7"/>
      <c r="AA151" s="7"/>
      <c r="AB151" s="7"/>
      <c r="AC151" s="7"/>
      <c r="AD151" s="7"/>
      <c r="AE151" s="7"/>
    </row>
    <row r="152" spans="1:31" ht="60" x14ac:dyDescent="0.25">
      <c r="A152" s="73" t="s">
        <v>50</v>
      </c>
      <c r="B152" s="155">
        <v>51</v>
      </c>
      <c r="C152" s="155">
        <v>0</v>
      </c>
      <c r="D152" s="4" t="s">
        <v>658</v>
      </c>
      <c r="E152" s="155">
        <v>851</v>
      </c>
      <c r="F152" s="4"/>
      <c r="G152" s="4"/>
      <c r="H152" s="4" t="s">
        <v>615</v>
      </c>
      <c r="I152" s="4" t="s">
        <v>102</v>
      </c>
      <c r="J152" s="7">
        <f>J153</f>
        <v>0</v>
      </c>
      <c r="K152" s="7">
        <f t="shared" si="97"/>
        <v>0</v>
      </c>
      <c r="L152" s="7">
        <f t="shared" si="97"/>
        <v>0</v>
      </c>
      <c r="M152" s="7">
        <f t="shared" si="97"/>
        <v>0</v>
      </c>
      <c r="N152" s="7">
        <f t="shared" si="97"/>
        <v>37680</v>
      </c>
      <c r="O152" s="7">
        <f t="shared" si="97"/>
        <v>0</v>
      </c>
      <c r="P152" s="7">
        <f t="shared" si="97"/>
        <v>37680</v>
      </c>
      <c r="Q152" s="7">
        <f t="shared" si="97"/>
        <v>0</v>
      </c>
      <c r="R152" s="7">
        <f t="shared" si="97"/>
        <v>37680</v>
      </c>
      <c r="S152" s="7">
        <f t="shared" si="97"/>
        <v>0</v>
      </c>
      <c r="T152" s="7">
        <f t="shared" si="97"/>
        <v>37680</v>
      </c>
      <c r="U152" s="7">
        <f t="shared" si="97"/>
        <v>0</v>
      </c>
      <c r="V152" s="7">
        <f t="shared" si="97"/>
        <v>37680</v>
      </c>
      <c r="W152" s="7">
        <f t="shared" si="97"/>
        <v>30276</v>
      </c>
      <c r="X152" s="82">
        <f t="shared" si="90"/>
        <v>80.350318471337573</v>
      </c>
      <c r="Y152" s="7"/>
      <c r="Z152" s="7"/>
      <c r="AA152" s="7"/>
      <c r="AB152" s="7"/>
      <c r="AC152" s="7"/>
      <c r="AD152" s="7"/>
      <c r="AE152" s="7"/>
    </row>
    <row r="153" spans="1:31" ht="30" x14ac:dyDescent="0.25">
      <c r="A153" s="91" t="s">
        <v>103</v>
      </c>
      <c r="B153" s="155">
        <v>51</v>
      </c>
      <c r="C153" s="155">
        <v>0</v>
      </c>
      <c r="D153" s="4" t="s">
        <v>658</v>
      </c>
      <c r="E153" s="155">
        <v>851</v>
      </c>
      <c r="F153" s="4"/>
      <c r="G153" s="4"/>
      <c r="H153" s="4" t="s">
        <v>615</v>
      </c>
      <c r="I153" s="4" t="s">
        <v>104</v>
      </c>
      <c r="J153" s="7">
        <f>'6.ВС'!J166</f>
        <v>0</v>
      </c>
      <c r="K153" s="7">
        <f>'6.ВС'!K166</f>
        <v>0</v>
      </c>
      <c r="L153" s="7">
        <f>'6.ВС'!L166</f>
        <v>0</v>
      </c>
      <c r="M153" s="7">
        <f>'6.ВС'!M166</f>
        <v>0</v>
      </c>
      <c r="N153" s="7">
        <f>'6.ВС'!N166</f>
        <v>37680</v>
      </c>
      <c r="O153" s="7">
        <f>'6.ВС'!O166</f>
        <v>0</v>
      </c>
      <c r="P153" s="7">
        <f>'6.ВС'!P166</f>
        <v>37680</v>
      </c>
      <c r="Q153" s="7">
        <f>'6.ВС'!Q166</f>
        <v>0</v>
      </c>
      <c r="R153" s="7">
        <f>'6.ВС'!R166</f>
        <v>37680</v>
      </c>
      <c r="S153" s="7">
        <f>'6.ВС'!S166</f>
        <v>0</v>
      </c>
      <c r="T153" s="7">
        <f>'6.ВС'!T166</f>
        <v>37680</v>
      </c>
      <c r="U153" s="7">
        <f>'6.ВС'!U166</f>
        <v>0</v>
      </c>
      <c r="V153" s="7">
        <f>'6.ВС'!V166</f>
        <v>37680</v>
      </c>
      <c r="W153" s="7">
        <f>'6.ВС'!W166</f>
        <v>30276</v>
      </c>
      <c r="X153" s="82">
        <f t="shared" si="90"/>
        <v>80.350318471337573</v>
      </c>
      <c r="Y153" s="7"/>
      <c r="Z153" s="7"/>
      <c r="AA153" s="7"/>
      <c r="AB153" s="7"/>
      <c r="AC153" s="7"/>
      <c r="AD153" s="7"/>
      <c r="AE153" s="7"/>
    </row>
    <row r="154" spans="1:31" ht="42.75" x14ac:dyDescent="0.25">
      <c r="A154" s="39" t="s">
        <v>231</v>
      </c>
      <c r="B154" s="94">
        <v>51</v>
      </c>
      <c r="C154" s="94">
        <v>0</v>
      </c>
      <c r="D154" s="24" t="s">
        <v>660</v>
      </c>
      <c r="E154" s="94"/>
      <c r="F154" s="24"/>
      <c r="G154" s="24"/>
      <c r="H154" s="24"/>
      <c r="I154" s="24"/>
      <c r="J154" s="60">
        <f>J155</f>
        <v>120000</v>
      </c>
      <c r="K154" s="60">
        <f t="shared" ref="K154:W157" si="98">K155</f>
        <v>120000</v>
      </c>
      <c r="L154" s="60">
        <f t="shared" si="98"/>
        <v>0</v>
      </c>
      <c r="M154" s="60">
        <f t="shared" si="98"/>
        <v>0</v>
      </c>
      <c r="N154" s="60">
        <f t="shared" si="98"/>
        <v>0</v>
      </c>
      <c r="O154" s="60">
        <f t="shared" si="98"/>
        <v>0</v>
      </c>
      <c r="P154" s="60">
        <f t="shared" si="98"/>
        <v>0</v>
      </c>
      <c r="Q154" s="60">
        <f t="shared" si="98"/>
        <v>0</v>
      </c>
      <c r="R154" s="60">
        <f t="shared" si="98"/>
        <v>120000</v>
      </c>
      <c r="S154" s="60">
        <f t="shared" si="98"/>
        <v>120000</v>
      </c>
      <c r="T154" s="60">
        <f t="shared" si="98"/>
        <v>0</v>
      </c>
      <c r="U154" s="60">
        <f t="shared" si="98"/>
        <v>0</v>
      </c>
      <c r="V154" s="60">
        <f t="shared" si="98"/>
        <v>120000</v>
      </c>
      <c r="W154" s="60">
        <f t="shared" si="98"/>
        <v>100000</v>
      </c>
      <c r="X154" s="82">
        <f t="shared" si="90"/>
        <v>83.333333333333343</v>
      </c>
      <c r="Y154" s="7"/>
      <c r="Z154" s="7"/>
      <c r="AA154" s="7"/>
      <c r="AB154" s="7"/>
      <c r="AC154" s="7"/>
      <c r="AD154" s="7"/>
      <c r="AE154" s="7"/>
    </row>
    <row r="155" spans="1:31" ht="28.5" x14ac:dyDescent="0.25">
      <c r="A155" s="18" t="s">
        <v>6</v>
      </c>
      <c r="B155" s="94">
        <v>51</v>
      </c>
      <c r="C155" s="94">
        <v>0</v>
      </c>
      <c r="D155" s="24" t="s">
        <v>660</v>
      </c>
      <c r="E155" s="94">
        <v>851</v>
      </c>
      <c r="F155" s="24"/>
      <c r="G155" s="24"/>
      <c r="H155" s="24"/>
      <c r="I155" s="24"/>
      <c r="J155" s="60">
        <f>J156</f>
        <v>120000</v>
      </c>
      <c r="K155" s="60">
        <f t="shared" si="98"/>
        <v>120000</v>
      </c>
      <c r="L155" s="60">
        <f t="shared" si="98"/>
        <v>0</v>
      </c>
      <c r="M155" s="60">
        <f t="shared" si="98"/>
        <v>0</v>
      </c>
      <c r="N155" s="60">
        <f t="shared" si="98"/>
        <v>0</v>
      </c>
      <c r="O155" s="60">
        <f t="shared" si="98"/>
        <v>0</v>
      </c>
      <c r="P155" s="60">
        <f t="shared" si="98"/>
        <v>0</v>
      </c>
      <c r="Q155" s="60">
        <f t="shared" si="98"/>
        <v>0</v>
      </c>
      <c r="R155" s="60">
        <f t="shared" si="98"/>
        <v>120000</v>
      </c>
      <c r="S155" s="60">
        <f t="shared" si="98"/>
        <v>120000</v>
      </c>
      <c r="T155" s="60">
        <f t="shared" si="98"/>
        <v>0</v>
      </c>
      <c r="U155" s="60">
        <f t="shared" si="98"/>
        <v>0</v>
      </c>
      <c r="V155" s="60">
        <f t="shared" si="98"/>
        <v>120000</v>
      </c>
      <c r="W155" s="60">
        <f t="shared" si="98"/>
        <v>100000</v>
      </c>
      <c r="X155" s="82">
        <f t="shared" si="90"/>
        <v>83.333333333333343</v>
      </c>
      <c r="Y155" s="7"/>
      <c r="Z155" s="7"/>
      <c r="AA155" s="7"/>
      <c r="AB155" s="7"/>
      <c r="AC155" s="7"/>
      <c r="AD155" s="7"/>
      <c r="AE155" s="7"/>
    </row>
    <row r="156" spans="1:31" ht="180" x14ac:dyDescent="0.25">
      <c r="A156" s="55" t="s">
        <v>608</v>
      </c>
      <c r="B156" s="155">
        <v>51</v>
      </c>
      <c r="C156" s="155">
        <v>0</v>
      </c>
      <c r="D156" s="4" t="s">
        <v>660</v>
      </c>
      <c r="E156" s="155">
        <v>851</v>
      </c>
      <c r="F156" s="4"/>
      <c r="G156" s="4"/>
      <c r="H156" s="4" t="s">
        <v>659</v>
      </c>
      <c r="I156" s="4"/>
      <c r="J156" s="7">
        <f>J157</f>
        <v>120000</v>
      </c>
      <c r="K156" s="7">
        <f t="shared" si="98"/>
        <v>120000</v>
      </c>
      <c r="L156" s="7">
        <f t="shared" si="98"/>
        <v>0</v>
      </c>
      <c r="M156" s="7">
        <f t="shared" si="98"/>
        <v>0</v>
      </c>
      <c r="N156" s="7">
        <f t="shared" si="98"/>
        <v>0</v>
      </c>
      <c r="O156" s="7">
        <f t="shared" si="98"/>
        <v>0</v>
      </c>
      <c r="P156" s="7">
        <f t="shared" si="98"/>
        <v>0</v>
      </c>
      <c r="Q156" s="7">
        <f t="shared" si="98"/>
        <v>0</v>
      </c>
      <c r="R156" s="7">
        <f t="shared" si="98"/>
        <v>120000</v>
      </c>
      <c r="S156" s="7">
        <f t="shared" si="98"/>
        <v>120000</v>
      </c>
      <c r="T156" s="7">
        <f t="shared" si="98"/>
        <v>0</v>
      </c>
      <c r="U156" s="7">
        <f t="shared" si="98"/>
        <v>0</v>
      </c>
      <c r="V156" s="7">
        <f t="shared" si="98"/>
        <v>120000</v>
      </c>
      <c r="W156" s="7">
        <f t="shared" si="98"/>
        <v>100000</v>
      </c>
      <c r="X156" s="82">
        <f t="shared" si="90"/>
        <v>83.333333333333343</v>
      </c>
      <c r="Y156" s="7"/>
      <c r="Z156" s="7"/>
      <c r="AA156" s="7"/>
      <c r="AB156" s="7"/>
      <c r="AC156" s="7"/>
      <c r="AD156" s="7"/>
      <c r="AE156" s="7"/>
    </row>
    <row r="157" spans="1:31" ht="60" x14ac:dyDescent="0.25">
      <c r="A157" s="55" t="s">
        <v>50</v>
      </c>
      <c r="B157" s="155">
        <v>51</v>
      </c>
      <c r="C157" s="155">
        <v>0</v>
      </c>
      <c r="D157" s="4" t="s">
        <v>660</v>
      </c>
      <c r="E157" s="155">
        <v>851</v>
      </c>
      <c r="F157" s="4"/>
      <c r="G157" s="4"/>
      <c r="H157" s="4" t="s">
        <v>659</v>
      </c>
      <c r="I157" s="4" t="s">
        <v>102</v>
      </c>
      <c r="J157" s="7">
        <f>J158</f>
        <v>120000</v>
      </c>
      <c r="K157" s="7">
        <f t="shared" si="98"/>
        <v>120000</v>
      </c>
      <c r="L157" s="7">
        <f t="shared" si="98"/>
        <v>0</v>
      </c>
      <c r="M157" s="7">
        <f t="shared" si="98"/>
        <v>0</v>
      </c>
      <c r="N157" s="7">
        <f t="shared" si="98"/>
        <v>0</v>
      </c>
      <c r="O157" s="7">
        <f t="shared" si="98"/>
        <v>0</v>
      </c>
      <c r="P157" s="7">
        <f t="shared" si="98"/>
        <v>0</v>
      </c>
      <c r="Q157" s="7">
        <f t="shared" si="98"/>
        <v>0</v>
      </c>
      <c r="R157" s="7">
        <f t="shared" si="98"/>
        <v>120000</v>
      </c>
      <c r="S157" s="7">
        <f t="shared" si="98"/>
        <v>120000</v>
      </c>
      <c r="T157" s="7">
        <f t="shared" si="98"/>
        <v>0</v>
      </c>
      <c r="U157" s="7">
        <f t="shared" si="98"/>
        <v>0</v>
      </c>
      <c r="V157" s="7">
        <f t="shared" si="98"/>
        <v>120000</v>
      </c>
      <c r="W157" s="7">
        <f t="shared" si="98"/>
        <v>100000</v>
      </c>
      <c r="X157" s="82">
        <f t="shared" si="90"/>
        <v>83.333333333333343</v>
      </c>
      <c r="Y157" s="7"/>
      <c r="Z157" s="7"/>
      <c r="AA157" s="7"/>
      <c r="AB157" s="7"/>
      <c r="AC157" s="7"/>
      <c r="AD157" s="7"/>
      <c r="AE157" s="7"/>
    </row>
    <row r="158" spans="1:31" ht="30" x14ac:dyDescent="0.25">
      <c r="A158" s="55" t="s">
        <v>103</v>
      </c>
      <c r="B158" s="155">
        <v>51</v>
      </c>
      <c r="C158" s="155">
        <v>0</v>
      </c>
      <c r="D158" s="4" t="s">
        <v>660</v>
      </c>
      <c r="E158" s="155">
        <v>851</v>
      </c>
      <c r="F158" s="4"/>
      <c r="G158" s="4"/>
      <c r="H158" s="4" t="s">
        <v>659</v>
      </c>
      <c r="I158" s="4" t="s">
        <v>104</v>
      </c>
      <c r="J158" s="7">
        <f>'6.ВС'!J172</f>
        <v>120000</v>
      </c>
      <c r="K158" s="7">
        <f>'6.ВС'!K172</f>
        <v>120000</v>
      </c>
      <c r="L158" s="7">
        <f>'6.ВС'!L172</f>
        <v>0</v>
      </c>
      <c r="M158" s="7">
        <f>'6.ВС'!M172</f>
        <v>0</v>
      </c>
      <c r="N158" s="7">
        <f>'6.ВС'!N172</f>
        <v>0</v>
      </c>
      <c r="O158" s="7">
        <f>'6.ВС'!O172</f>
        <v>0</v>
      </c>
      <c r="P158" s="7">
        <f>'6.ВС'!P172</f>
        <v>0</v>
      </c>
      <c r="Q158" s="7">
        <f>'6.ВС'!Q172</f>
        <v>0</v>
      </c>
      <c r="R158" s="7">
        <f>'6.ВС'!R172</f>
        <v>120000</v>
      </c>
      <c r="S158" s="7">
        <f>'6.ВС'!S172</f>
        <v>120000</v>
      </c>
      <c r="T158" s="7">
        <f>'6.ВС'!T172</f>
        <v>0</v>
      </c>
      <c r="U158" s="7">
        <f>'6.ВС'!U172</f>
        <v>0</v>
      </c>
      <c r="V158" s="7">
        <f>'6.ВС'!V172</f>
        <v>120000</v>
      </c>
      <c r="W158" s="7">
        <f>'6.ВС'!W172</f>
        <v>100000</v>
      </c>
      <c r="X158" s="82">
        <f t="shared" si="90"/>
        <v>83.333333333333343</v>
      </c>
      <c r="Y158" s="7"/>
      <c r="Z158" s="7"/>
      <c r="AA158" s="7"/>
      <c r="AB158" s="7"/>
      <c r="AC158" s="7"/>
      <c r="AD158" s="7"/>
      <c r="AE158" s="7"/>
    </row>
    <row r="159" spans="1:31" s="23" customFormat="1" ht="42.75" x14ac:dyDescent="0.25">
      <c r="A159" s="39" t="s">
        <v>704</v>
      </c>
      <c r="B159" s="94">
        <v>51</v>
      </c>
      <c r="C159" s="94">
        <v>0</v>
      </c>
      <c r="D159" s="19" t="s">
        <v>703</v>
      </c>
      <c r="E159" s="94"/>
      <c r="F159" s="24"/>
      <c r="G159" s="24"/>
      <c r="H159" s="24"/>
      <c r="I159" s="24"/>
      <c r="J159" s="60" t="e">
        <f t="shared" ref="J159:W160" si="99">J160</f>
        <v>#REF!</v>
      </c>
      <c r="K159" s="60" t="e">
        <f t="shared" si="99"/>
        <v>#REF!</v>
      </c>
      <c r="L159" s="60" t="e">
        <f t="shared" si="99"/>
        <v>#REF!</v>
      </c>
      <c r="M159" s="60" t="e">
        <f t="shared" si="99"/>
        <v>#REF!</v>
      </c>
      <c r="N159" s="60" t="e">
        <f t="shared" si="99"/>
        <v>#REF!</v>
      </c>
      <c r="O159" s="60" t="e">
        <f t="shared" si="99"/>
        <v>#REF!</v>
      </c>
      <c r="P159" s="60" t="e">
        <f t="shared" si="99"/>
        <v>#REF!</v>
      </c>
      <c r="Q159" s="60" t="e">
        <f t="shared" si="99"/>
        <v>#REF!</v>
      </c>
      <c r="R159" s="60">
        <f t="shared" si="99"/>
        <v>20089853.27</v>
      </c>
      <c r="S159" s="60">
        <f t="shared" si="99"/>
        <v>19888954.739999998</v>
      </c>
      <c r="T159" s="60">
        <f t="shared" si="99"/>
        <v>200898.53</v>
      </c>
      <c r="U159" s="60">
        <f t="shared" si="99"/>
        <v>0</v>
      </c>
      <c r="V159" s="60">
        <f t="shared" si="99"/>
        <v>20089853.27</v>
      </c>
      <c r="W159" s="60">
        <f t="shared" si="99"/>
        <v>12750917.289999999</v>
      </c>
      <c r="X159" s="82">
        <f t="shared" si="90"/>
        <v>63.469439615274993</v>
      </c>
      <c r="Y159" s="60"/>
      <c r="Z159" s="60"/>
      <c r="AA159" s="60"/>
      <c r="AB159" s="60"/>
      <c r="AC159" s="60"/>
      <c r="AD159" s="60"/>
      <c r="AE159" s="60"/>
    </row>
    <row r="160" spans="1:31" ht="28.5" x14ac:dyDescent="0.25">
      <c r="A160" s="18" t="s">
        <v>6</v>
      </c>
      <c r="B160" s="155">
        <v>51</v>
      </c>
      <c r="C160" s="155">
        <v>0</v>
      </c>
      <c r="D160" s="3" t="s">
        <v>703</v>
      </c>
      <c r="E160" s="155">
        <v>851</v>
      </c>
      <c r="F160" s="4"/>
      <c r="G160" s="4"/>
      <c r="H160" s="4"/>
      <c r="I160" s="4"/>
      <c r="J160" s="7" t="e">
        <f>#REF!+J161</f>
        <v>#REF!</v>
      </c>
      <c r="K160" s="7" t="e">
        <f>#REF!+K161</f>
        <v>#REF!</v>
      </c>
      <c r="L160" s="7" t="e">
        <f>#REF!+L161</f>
        <v>#REF!</v>
      </c>
      <c r="M160" s="7" t="e">
        <f>#REF!+M161</f>
        <v>#REF!</v>
      </c>
      <c r="N160" s="7" t="e">
        <f>#REF!+N161</f>
        <v>#REF!</v>
      </c>
      <c r="O160" s="7" t="e">
        <f>#REF!+O161</f>
        <v>#REF!</v>
      </c>
      <c r="P160" s="7" t="e">
        <f>#REF!+P161</f>
        <v>#REF!</v>
      </c>
      <c r="Q160" s="7" t="e">
        <f>#REF!+Q161</f>
        <v>#REF!</v>
      </c>
      <c r="R160" s="7">
        <f>R161</f>
        <v>20089853.27</v>
      </c>
      <c r="S160" s="7">
        <f t="shared" si="99"/>
        <v>19888954.739999998</v>
      </c>
      <c r="T160" s="7">
        <f t="shared" si="99"/>
        <v>200898.53</v>
      </c>
      <c r="U160" s="7">
        <f t="shared" si="99"/>
        <v>0</v>
      </c>
      <c r="V160" s="7">
        <f t="shared" si="99"/>
        <v>20089853.27</v>
      </c>
      <c r="W160" s="7">
        <f t="shared" si="99"/>
        <v>12750917.289999999</v>
      </c>
      <c r="X160" s="82">
        <f t="shared" si="90"/>
        <v>63.469439615274993</v>
      </c>
      <c r="Y160" s="7" t="e">
        <f>#REF!+Y161</f>
        <v>#REF!</v>
      </c>
      <c r="Z160" s="7" t="e">
        <f>#REF!+Z161</f>
        <v>#REF!</v>
      </c>
      <c r="AA160" s="7" t="e">
        <f>#REF!+AA161</f>
        <v>#REF!</v>
      </c>
      <c r="AB160" s="7" t="e">
        <f>#REF!+AB161</f>
        <v>#REF!</v>
      </c>
      <c r="AC160" s="7" t="e">
        <f>#REF!+AC161</f>
        <v>#REF!</v>
      </c>
      <c r="AD160" s="7" t="e">
        <f>#REF!+AD161</f>
        <v>#REF!</v>
      </c>
      <c r="AE160" s="7" t="e">
        <f>#REF!+AE161</f>
        <v>#REF!</v>
      </c>
    </row>
    <row r="161" spans="1:31" s="2" customFormat="1" ht="45" x14ac:dyDescent="0.25">
      <c r="A161" s="9" t="s">
        <v>360</v>
      </c>
      <c r="B161" s="155">
        <v>51</v>
      </c>
      <c r="C161" s="155">
        <v>0</v>
      </c>
      <c r="D161" s="3" t="s">
        <v>703</v>
      </c>
      <c r="E161" s="155">
        <v>851</v>
      </c>
      <c r="F161" s="4"/>
      <c r="G161" s="4"/>
      <c r="H161" s="4" t="s">
        <v>361</v>
      </c>
      <c r="I161" s="3"/>
      <c r="J161" s="21">
        <f t="shared" ref="J161:W162" si="100">J162</f>
        <v>0</v>
      </c>
      <c r="K161" s="21">
        <f t="shared" si="100"/>
        <v>0</v>
      </c>
      <c r="L161" s="21">
        <f t="shared" si="100"/>
        <v>0</v>
      </c>
      <c r="M161" s="21">
        <f t="shared" si="100"/>
        <v>0</v>
      </c>
      <c r="N161" s="21">
        <f t="shared" si="100"/>
        <v>20089853.27</v>
      </c>
      <c r="O161" s="21">
        <f t="shared" si="100"/>
        <v>19888954.739999998</v>
      </c>
      <c r="P161" s="21">
        <f t="shared" si="100"/>
        <v>200898.53</v>
      </c>
      <c r="Q161" s="21">
        <f t="shared" si="100"/>
        <v>0</v>
      </c>
      <c r="R161" s="21">
        <f t="shared" si="100"/>
        <v>20089853.27</v>
      </c>
      <c r="S161" s="21">
        <f t="shared" si="100"/>
        <v>19888954.739999998</v>
      </c>
      <c r="T161" s="21">
        <f t="shared" si="100"/>
        <v>200898.53</v>
      </c>
      <c r="U161" s="21">
        <f t="shared" si="100"/>
        <v>0</v>
      </c>
      <c r="V161" s="21">
        <f t="shared" si="100"/>
        <v>20089853.27</v>
      </c>
      <c r="W161" s="21">
        <f t="shared" si="100"/>
        <v>12750917.289999999</v>
      </c>
      <c r="X161" s="82">
        <f t="shared" si="90"/>
        <v>63.469439615274993</v>
      </c>
      <c r="Y161" s="21"/>
      <c r="Z161" s="21"/>
      <c r="AA161" s="21"/>
      <c r="AB161" s="21"/>
      <c r="AC161" s="21"/>
      <c r="AD161" s="21"/>
      <c r="AE161" s="21"/>
    </row>
    <row r="162" spans="1:31" s="2" customFormat="1" ht="45" x14ac:dyDescent="0.25">
      <c r="A162" s="157" t="s">
        <v>87</v>
      </c>
      <c r="B162" s="155">
        <v>51</v>
      </c>
      <c r="C162" s="155">
        <v>0</v>
      </c>
      <c r="D162" s="3" t="s">
        <v>703</v>
      </c>
      <c r="E162" s="155">
        <v>851</v>
      </c>
      <c r="F162" s="4"/>
      <c r="G162" s="4"/>
      <c r="H162" s="4" t="s">
        <v>361</v>
      </c>
      <c r="I162" s="3" t="s">
        <v>88</v>
      </c>
      <c r="J162" s="21">
        <f t="shared" si="100"/>
        <v>0</v>
      </c>
      <c r="K162" s="21">
        <f t="shared" si="100"/>
        <v>0</v>
      </c>
      <c r="L162" s="21">
        <f t="shared" si="100"/>
        <v>0</v>
      </c>
      <c r="M162" s="21">
        <f t="shared" si="100"/>
        <v>0</v>
      </c>
      <c r="N162" s="21">
        <f t="shared" si="100"/>
        <v>20089853.27</v>
      </c>
      <c r="O162" s="21">
        <f t="shared" si="100"/>
        <v>19888954.739999998</v>
      </c>
      <c r="P162" s="21">
        <f t="shared" si="100"/>
        <v>200898.53</v>
      </c>
      <c r="Q162" s="21">
        <f t="shared" si="100"/>
        <v>0</v>
      </c>
      <c r="R162" s="21">
        <f t="shared" si="100"/>
        <v>20089853.27</v>
      </c>
      <c r="S162" s="21">
        <f t="shared" ref="S162:W162" si="101">S163</f>
        <v>19888954.739999998</v>
      </c>
      <c r="T162" s="21">
        <f t="shared" si="101"/>
        <v>200898.53</v>
      </c>
      <c r="U162" s="21">
        <f t="shared" si="101"/>
        <v>0</v>
      </c>
      <c r="V162" s="21">
        <f t="shared" si="101"/>
        <v>20089853.27</v>
      </c>
      <c r="W162" s="21">
        <f t="shared" si="101"/>
        <v>12750917.289999999</v>
      </c>
      <c r="X162" s="82">
        <f t="shared" si="90"/>
        <v>63.469439615274993</v>
      </c>
      <c r="Y162" s="21"/>
      <c r="Z162" s="21"/>
      <c r="AA162" s="21"/>
      <c r="AB162" s="21"/>
      <c r="AC162" s="21"/>
      <c r="AD162" s="21"/>
      <c r="AE162" s="21"/>
    </row>
    <row r="163" spans="1:31" s="2" customFormat="1" x14ac:dyDescent="0.25">
      <c r="A163" s="157" t="s">
        <v>89</v>
      </c>
      <c r="B163" s="155">
        <v>51</v>
      </c>
      <c r="C163" s="155">
        <v>0</v>
      </c>
      <c r="D163" s="3" t="s">
        <v>703</v>
      </c>
      <c r="E163" s="155">
        <v>851</v>
      </c>
      <c r="F163" s="4"/>
      <c r="G163" s="4"/>
      <c r="H163" s="4" t="s">
        <v>361</v>
      </c>
      <c r="I163" s="3" t="s">
        <v>90</v>
      </c>
      <c r="J163" s="21">
        <f>'6.ВС'!J155</f>
        <v>0</v>
      </c>
      <c r="K163" s="21">
        <f>'6.ВС'!K155</f>
        <v>0</v>
      </c>
      <c r="L163" s="21">
        <f>'6.ВС'!L155</f>
        <v>0</v>
      </c>
      <c r="M163" s="21">
        <f>'6.ВС'!M155</f>
        <v>0</v>
      </c>
      <c r="N163" s="21">
        <f>'6.ВС'!N155</f>
        <v>20089853.27</v>
      </c>
      <c r="O163" s="21">
        <f>'6.ВС'!O155</f>
        <v>19888954.739999998</v>
      </c>
      <c r="P163" s="21">
        <f>'6.ВС'!P155</f>
        <v>200898.53</v>
      </c>
      <c r="Q163" s="21">
        <f>'6.ВС'!Q155</f>
        <v>0</v>
      </c>
      <c r="R163" s="21">
        <f>'6.ВС'!R155</f>
        <v>20089853.27</v>
      </c>
      <c r="S163" s="21">
        <f>'6.ВС'!S155</f>
        <v>19888954.739999998</v>
      </c>
      <c r="T163" s="21">
        <f>'6.ВС'!T155</f>
        <v>200898.53</v>
      </c>
      <c r="U163" s="21">
        <f>'6.ВС'!U155</f>
        <v>0</v>
      </c>
      <c r="V163" s="21">
        <f>'6.ВС'!V155</f>
        <v>20089853.27</v>
      </c>
      <c r="W163" s="21">
        <f>'6.ВС'!W155</f>
        <v>12750917.289999999</v>
      </c>
      <c r="X163" s="82">
        <f t="shared" si="90"/>
        <v>63.469439615274993</v>
      </c>
      <c r="Y163" s="21"/>
      <c r="Z163" s="21"/>
      <c r="AA163" s="21"/>
      <c r="AB163" s="21"/>
      <c r="AC163" s="21"/>
      <c r="AD163" s="21"/>
      <c r="AE163" s="21"/>
    </row>
    <row r="164" spans="1:31" ht="28.5" x14ac:dyDescent="0.25">
      <c r="A164" s="18" t="s">
        <v>352</v>
      </c>
      <c r="B164" s="94">
        <v>51</v>
      </c>
      <c r="C164" s="94">
        <v>2</v>
      </c>
      <c r="D164" s="24"/>
      <c r="E164" s="94"/>
      <c r="F164" s="19"/>
      <c r="G164" s="24"/>
      <c r="H164" s="24"/>
      <c r="I164" s="19"/>
      <c r="J164" s="22" t="e">
        <f t="shared" ref="J164:W164" si="102">J166+J195</f>
        <v>#REF!</v>
      </c>
      <c r="K164" s="22" t="e">
        <f t="shared" si="102"/>
        <v>#REF!</v>
      </c>
      <c r="L164" s="22" t="e">
        <f t="shared" si="102"/>
        <v>#REF!</v>
      </c>
      <c r="M164" s="22" t="e">
        <f t="shared" si="102"/>
        <v>#REF!</v>
      </c>
      <c r="N164" s="22" t="e">
        <f t="shared" si="102"/>
        <v>#REF!</v>
      </c>
      <c r="O164" s="22" t="e">
        <f t="shared" si="102"/>
        <v>#REF!</v>
      </c>
      <c r="P164" s="22" t="e">
        <f t="shared" si="102"/>
        <v>#REF!</v>
      </c>
      <c r="Q164" s="22" t="e">
        <f t="shared" si="102"/>
        <v>#REF!</v>
      </c>
      <c r="R164" s="22">
        <f t="shared" si="102"/>
        <v>23111005</v>
      </c>
      <c r="S164" s="22">
        <f t="shared" si="102"/>
        <v>3139791</v>
      </c>
      <c r="T164" s="22">
        <f t="shared" si="102"/>
        <v>14371214</v>
      </c>
      <c r="U164" s="22">
        <f t="shared" si="102"/>
        <v>5600000</v>
      </c>
      <c r="V164" s="22">
        <f t="shared" si="102"/>
        <v>23111005</v>
      </c>
      <c r="W164" s="22">
        <f t="shared" si="102"/>
        <v>16242817.129999999</v>
      </c>
      <c r="X164" s="82">
        <f t="shared" si="90"/>
        <v>70.281742961848693</v>
      </c>
      <c r="Y164" s="22"/>
      <c r="Z164" s="22"/>
      <c r="AA164" s="22"/>
      <c r="AB164" s="22"/>
      <c r="AC164" s="22"/>
      <c r="AD164" s="22"/>
      <c r="AE164" s="22"/>
    </row>
    <row r="165" spans="1:31" ht="71.25" x14ac:dyDescent="0.25">
      <c r="A165" s="18" t="s">
        <v>220</v>
      </c>
      <c r="B165" s="94">
        <v>51</v>
      </c>
      <c r="C165" s="94">
        <v>2</v>
      </c>
      <c r="D165" s="24" t="s">
        <v>133</v>
      </c>
      <c r="E165" s="94"/>
      <c r="F165" s="19"/>
      <c r="G165" s="24"/>
      <c r="H165" s="24"/>
      <c r="I165" s="19"/>
      <c r="J165" s="22" t="e">
        <f t="shared" ref="J165:W165" si="103">J166</f>
        <v>#REF!</v>
      </c>
      <c r="K165" s="22" t="e">
        <f t="shared" si="103"/>
        <v>#REF!</v>
      </c>
      <c r="L165" s="22" t="e">
        <f t="shared" si="103"/>
        <v>#REF!</v>
      </c>
      <c r="M165" s="22" t="e">
        <f t="shared" si="103"/>
        <v>#REF!</v>
      </c>
      <c r="N165" s="22" t="e">
        <f t="shared" si="103"/>
        <v>#REF!</v>
      </c>
      <c r="O165" s="22" t="e">
        <f t="shared" si="103"/>
        <v>#REF!</v>
      </c>
      <c r="P165" s="22" t="e">
        <f t="shared" si="103"/>
        <v>#REF!</v>
      </c>
      <c r="Q165" s="22" t="e">
        <f t="shared" si="103"/>
        <v>#REF!</v>
      </c>
      <c r="R165" s="22">
        <f t="shared" si="103"/>
        <v>22891418</v>
      </c>
      <c r="S165" s="22">
        <f t="shared" si="103"/>
        <v>2922400</v>
      </c>
      <c r="T165" s="22">
        <f t="shared" si="103"/>
        <v>14369018</v>
      </c>
      <c r="U165" s="22">
        <f t="shared" si="103"/>
        <v>5600000</v>
      </c>
      <c r="V165" s="22">
        <f t="shared" si="103"/>
        <v>22891418</v>
      </c>
      <c r="W165" s="22">
        <f t="shared" si="103"/>
        <v>16023230.129999999</v>
      </c>
      <c r="X165" s="82">
        <f t="shared" si="90"/>
        <v>69.99666918842685</v>
      </c>
      <c r="Y165" s="22"/>
      <c r="Z165" s="22"/>
      <c r="AA165" s="22"/>
      <c r="AB165" s="22"/>
      <c r="AC165" s="22"/>
      <c r="AD165" s="22"/>
      <c r="AE165" s="22"/>
    </row>
    <row r="166" spans="1:31" ht="28.5" x14ac:dyDescent="0.25">
      <c r="A166" s="18" t="s">
        <v>6</v>
      </c>
      <c r="B166" s="94">
        <v>51</v>
      </c>
      <c r="C166" s="94">
        <v>2</v>
      </c>
      <c r="D166" s="24" t="s">
        <v>133</v>
      </c>
      <c r="E166" s="94">
        <v>851</v>
      </c>
      <c r="F166" s="19"/>
      <c r="G166" s="24"/>
      <c r="H166" s="24"/>
      <c r="I166" s="19"/>
      <c r="J166" s="22" t="e">
        <f>J170+J173+J176+J184+J167+J181+J189+#REF!+J192</f>
        <v>#REF!</v>
      </c>
      <c r="K166" s="22" t="e">
        <f>K170+K173+K176+K184+K167+K181+K189+#REF!+K192</f>
        <v>#REF!</v>
      </c>
      <c r="L166" s="22" t="e">
        <f>L170+L173+L176+L184+L167+L181+L189+#REF!+L192</f>
        <v>#REF!</v>
      </c>
      <c r="M166" s="22" t="e">
        <f>M170+M173+M176+M184+M167+M181+M189+#REF!+M192</f>
        <v>#REF!</v>
      </c>
      <c r="N166" s="22" t="e">
        <f>N170+N173+N176+N184+N167+N181+N189+#REF!+N192</f>
        <v>#REF!</v>
      </c>
      <c r="O166" s="22" t="e">
        <f>O170+O173+O176+O184+O167+O181+O189+#REF!+O192</f>
        <v>#REF!</v>
      </c>
      <c r="P166" s="22" t="e">
        <f>P170+P173+P176+P184+P167+P181+P189+#REF!+P192</f>
        <v>#REF!</v>
      </c>
      <c r="Q166" s="22" t="e">
        <f>Q170+Q173+Q176+Q184+Q167+Q181+Q189+#REF!+Q192</f>
        <v>#REF!</v>
      </c>
      <c r="R166" s="22">
        <f>R170+R173+R176+R184+R167+R181+R189+R192</f>
        <v>22891418</v>
      </c>
      <c r="S166" s="22">
        <f t="shared" ref="S166:W166" si="104">S170+S173+S176+S184+S167+S181+S189+S192</f>
        <v>2922400</v>
      </c>
      <c r="T166" s="22">
        <f t="shared" si="104"/>
        <v>14369018</v>
      </c>
      <c r="U166" s="22">
        <f t="shared" si="104"/>
        <v>5600000</v>
      </c>
      <c r="V166" s="22">
        <f t="shared" si="104"/>
        <v>22891418</v>
      </c>
      <c r="W166" s="22">
        <f t="shared" si="104"/>
        <v>16023230.129999999</v>
      </c>
      <c r="X166" s="82">
        <f t="shared" si="90"/>
        <v>69.99666918842685</v>
      </c>
      <c r="Y166" s="22"/>
      <c r="Z166" s="22"/>
      <c r="AA166" s="22"/>
      <c r="AB166" s="22"/>
      <c r="AC166" s="22"/>
      <c r="AD166" s="22"/>
      <c r="AE166" s="22"/>
    </row>
    <row r="167" spans="1:31" ht="135" x14ac:dyDescent="0.25">
      <c r="A167" s="15" t="s">
        <v>109</v>
      </c>
      <c r="B167" s="155">
        <v>51</v>
      </c>
      <c r="C167" s="155">
        <v>2</v>
      </c>
      <c r="D167" s="3" t="s">
        <v>133</v>
      </c>
      <c r="E167" s="155">
        <v>851</v>
      </c>
      <c r="F167" s="3" t="s">
        <v>70</v>
      </c>
      <c r="G167" s="3" t="s">
        <v>11</v>
      </c>
      <c r="H167" s="3" t="s">
        <v>221</v>
      </c>
      <c r="I167" s="3"/>
      <c r="J167" s="21">
        <f t="shared" ref="J167:W168" si="105">J168</f>
        <v>122400</v>
      </c>
      <c r="K167" s="21">
        <f t="shared" si="105"/>
        <v>122400</v>
      </c>
      <c r="L167" s="21">
        <f t="shared" si="105"/>
        <v>0</v>
      </c>
      <c r="M167" s="21">
        <f t="shared" si="105"/>
        <v>0</v>
      </c>
      <c r="N167" s="21">
        <f t="shared" si="105"/>
        <v>0</v>
      </c>
      <c r="O167" s="21">
        <f t="shared" si="105"/>
        <v>0</v>
      </c>
      <c r="P167" s="21">
        <f t="shared" si="105"/>
        <v>0</v>
      </c>
      <c r="Q167" s="21">
        <f t="shared" si="105"/>
        <v>0</v>
      </c>
      <c r="R167" s="21">
        <f t="shared" si="105"/>
        <v>122400</v>
      </c>
      <c r="S167" s="21">
        <f t="shared" si="105"/>
        <v>122400</v>
      </c>
      <c r="T167" s="21">
        <f t="shared" si="105"/>
        <v>0</v>
      </c>
      <c r="U167" s="21">
        <f t="shared" si="105"/>
        <v>0</v>
      </c>
      <c r="V167" s="21">
        <f t="shared" si="105"/>
        <v>122400</v>
      </c>
      <c r="W167" s="21">
        <f t="shared" si="105"/>
        <v>74250</v>
      </c>
      <c r="X167" s="82">
        <f t="shared" si="90"/>
        <v>60.661764705882348</v>
      </c>
      <c r="Y167" s="21"/>
      <c r="Z167" s="21"/>
      <c r="AA167" s="21"/>
      <c r="AB167" s="21"/>
      <c r="AC167" s="21"/>
      <c r="AD167" s="21"/>
      <c r="AE167" s="21"/>
    </row>
    <row r="168" spans="1:31" ht="60" x14ac:dyDescent="0.25">
      <c r="A168" s="157" t="s">
        <v>50</v>
      </c>
      <c r="B168" s="155">
        <v>51</v>
      </c>
      <c r="C168" s="155">
        <v>2</v>
      </c>
      <c r="D168" s="3" t="s">
        <v>133</v>
      </c>
      <c r="E168" s="155">
        <v>851</v>
      </c>
      <c r="F168" s="3" t="s">
        <v>70</v>
      </c>
      <c r="G168" s="3" t="s">
        <v>11</v>
      </c>
      <c r="H168" s="3" t="s">
        <v>221</v>
      </c>
      <c r="I168" s="3" t="s">
        <v>102</v>
      </c>
      <c r="J168" s="21">
        <f t="shared" si="105"/>
        <v>122400</v>
      </c>
      <c r="K168" s="21">
        <f t="shared" si="105"/>
        <v>122400</v>
      </c>
      <c r="L168" s="21">
        <f t="shared" si="105"/>
        <v>0</v>
      </c>
      <c r="M168" s="21">
        <f t="shared" si="105"/>
        <v>0</v>
      </c>
      <c r="N168" s="21">
        <f t="shared" si="105"/>
        <v>0</v>
      </c>
      <c r="O168" s="21">
        <f t="shared" si="105"/>
        <v>0</v>
      </c>
      <c r="P168" s="21">
        <f t="shared" si="105"/>
        <v>0</v>
      </c>
      <c r="Q168" s="21">
        <f t="shared" si="105"/>
        <v>0</v>
      </c>
      <c r="R168" s="21">
        <f t="shared" si="105"/>
        <v>122400</v>
      </c>
      <c r="S168" s="21">
        <f t="shared" ref="S168:W168" si="106">S169</f>
        <v>122400</v>
      </c>
      <c r="T168" s="21">
        <f t="shared" si="106"/>
        <v>0</v>
      </c>
      <c r="U168" s="21">
        <f t="shared" si="106"/>
        <v>0</v>
      </c>
      <c r="V168" s="21">
        <f t="shared" si="106"/>
        <v>122400</v>
      </c>
      <c r="W168" s="21">
        <f t="shared" si="106"/>
        <v>74250</v>
      </c>
      <c r="X168" s="82">
        <f t="shared" si="90"/>
        <v>60.661764705882348</v>
      </c>
      <c r="Y168" s="21"/>
      <c r="Z168" s="21"/>
      <c r="AA168" s="21"/>
      <c r="AB168" s="21"/>
      <c r="AC168" s="21"/>
      <c r="AD168" s="21"/>
      <c r="AE168" s="21"/>
    </row>
    <row r="169" spans="1:31" ht="30" x14ac:dyDescent="0.25">
      <c r="A169" s="157" t="s">
        <v>103</v>
      </c>
      <c r="B169" s="155">
        <v>51</v>
      </c>
      <c r="C169" s="155">
        <v>2</v>
      </c>
      <c r="D169" s="3" t="s">
        <v>133</v>
      </c>
      <c r="E169" s="155">
        <v>851</v>
      </c>
      <c r="F169" s="3" t="s">
        <v>70</v>
      </c>
      <c r="G169" s="3" t="s">
        <v>11</v>
      </c>
      <c r="H169" s="3" t="s">
        <v>221</v>
      </c>
      <c r="I169" s="3" t="s">
        <v>104</v>
      </c>
      <c r="J169" s="21">
        <f>'6.ВС'!J177</f>
        <v>122400</v>
      </c>
      <c r="K169" s="21">
        <f>'6.ВС'!K177</f>
        <v>122400</v>
      </c>
      <c r="L169" s="21">
        <f>'6.ВС'!L177</f>
        <v>0</v>
      </c>
      <c r="M169" s="21">
        <f>'6.ВС'!M177</f>
        <v>0</v>
      </c>
      <c r="N169" s="21">
        <f>'6.ВС'!N177</f>
        <v>0</v>
      </c>
      <c r="O169" s="21">
        <f>'6.ВС'!O177</f>
        <v>0</v>
      </c>
      <c r="P169" s="21">
        <f>'6.ВС'!P177</f>
        <v>0</v>
      </c>
      <c r="Q169" s="21">
        <f>'6.ВС'!Q177</f>
        <v>0</v>
      </c>
      <c r="R169" s="21">
        <f>'6.ВС'!R177</f>
        <v>122400</v>
      </c>
      <c r="S169" s="21">
        <f>'6.ВС'!S177</f>
        <v>122400</v>
      </c>
      <c r="T169" s="21">
        <f>'6.ВС'!T177</f>
        <v>0</v>
      </c>
      <c r="U169" s="21">
        <f>'6.ВС'!U177</f>
        <v>0</v>
      </c>
      <c r="V169" s="21">
        <f>'6.ВС'!V177</f>
        <v>122400</v>
      </c>
      <c r="W169" s="21">
        <f>'6.ВС'!W177</f>
        <v>74250</v>
      </c>
      <c r="X169" s="82">
        <f t="shared" si="90"/>
        <v>60.661764705882348</v>
      </c>
      <c r="Y169" s="21"/>
      <c r="Z169" s="21"/>
      <c r="AA169" s="21"/>
      <c r="AB169" s="21"/>
      <c r="AC169" s="21"/>
      <c r="AD169" s="21"/>
      <c r="AE169" s="21"/>
    </row>
    <row r="170" spans="1:31" x14ac:dyDescent="0.25">
      <c r="A170" s="15" t="s">
        <v>100</v>
      </c>
      <c r="B170" s="155">
        <v>51</v>
      </c>
      <c r="C170" s="155">
        <v>2</v>
      </c>
      <c r="D170" s="3" t="s">
        <v>133</v>
      </c>
      <c r="E170" s="155">
        <v>851</v>
      </c>
      <c r="F170" s="3" t="s">
        <v>70</v>
      </c>
      <c r="G170" s="3" t="s">
        <v>11</v>
      </c>
      <c r="H170" s="3" t="s">
        <v>266</v>
      </c>
      <c r="I170" s="3"/>
      <c r="J170" s="21">
        <f t="shared" ref="J170:W171" si="107">J171</f>
        <v>7144700</v>
      </c>
      <c r="K170" s="21">
        <f t="shared" si="107"/>
        <v>0</v>
      </c>
      <c r="L170" s="21">
        <f t="shared" si="107"/>
        <v>7144700</v>
      </c>
      <c r="M170" s="21">
        <f t="shared" si="107"/>
        <v>0</v>
      </c>
      <c r="N170" s="21">
        <f t="shared" si="107"/>
        <v>250000</v>
      </c>
      <c r="O170" s="21">
        <f t="shared" si="107"/>
        <v>0</v>
      </c>
      <c r="P170" s="21">
        <f t="shared" si="107"/>
        <v>250000</v>
      </c>
      <c r="Q170" s="21">
        <f t="shared" si="107"/>
        <v>0</v>
      </c>
      <c r="R170" s="21">
        <f t="shared" si="107"/>
        <v>7394700</v>
      </c>
      <c r="S170" s="21">
        <f t="shared" si="107"/>
        <v>0</v>
      </c>
      <c r="T170" s="21">
        <f t="shared" si="107"/>
        <v>7394700</v>
      </c>
      <c r="U170" s="21">
        <f t="shared" si="107"/>
        <v>0</v>
      </c>
      <c r="V170" s="21">
        <f t="shared" si="107"/>
        <v>7394700</v>
      </c>
      <c r="W170" s="21">
        <f t="shared" si="107"/>
        <v>5358510</v>
      </c>
      <c r="X170" s="82">
        <f t="shared" si="90"/>
        <v>72.464197330520506</v>
      </c>
      <c r="Y170" s="21"/>
      <c r="Z170" s="21"/>
      <c r="AA170" s="21"/>
      <c r="AB170" s="21"/>
      <c r="AC170" s="21"/>
      <c r="AD170" s="21"/>
      <c r="AE170" s="21"/>
    </row>
    <row r="171" spans="1:31" ht="60" x14ac:dyDescent="0.25">
      <c r="A171" s="157" t="s">
        <v>50</v>
      </c>
      <c r="B171" s="155">
        <v>51</v>
      </c>
      <c r="C171" s="155">
        <v>2</v>
      </c>
      <c r="D171" s="3" t="s">
        <v>133</v>
      </c>
      <c r="E171" s="155">
        <v>851</v>
      </c>
      <c r="F171" s="3" t="s">
        <v>70</v>
      </c>
      <c r="G171" s="3" t="s">
        <v>11</v>
      </c>
      <c r="H171" s="3" t="s">
        <v>266</v>
      </c>
      <c r="I171" s="3" t="s">
        <v>102</v>
      </c>
      <c r="J171" s="21">
        <f t="shared" si="107"/>
        <v>7144700</v>
      </c>
      <c r="K171" s="21">
        <f t="shared" si="107"/>
        <v>0</v>
      </c>
      <c r="L171" s="21">
        <f t="shared" si="107"/>
        <v>7144700</v>
      </c>
      <c r="M171" s="21">
        <f t="shared" si="107"/>
        <v>0</v>
      </c>
      <c r="N171" s="21">
        <f t="shared" si="107"/>
        <v>250000</v>
      </c>
      <c r="O171" s="21">
        <f t="shared" si="107"/>
        <v>0</v>
      </c>
      <c r="P171" s="21">
        <f t="shared" si="107"/>
        <v>250000</v>
      </c>
      <c r="Q171" s="21">
        <f t="shared" si="107"/>
        <v>0</v>
      </c>
      <c r="R171" s="21">
        <f t="shared" si="107"/>
        <v>7394700</v>
      </c>
      <c r="S171" s="21">
        <f t="shared" ref="S171:W171" si="108">S172</f>
        <v>0</v>
      </c>
      <c r="T171" s="21">
        <f t="shared" si="108"/>
        <v>7394700</v>
      </c>
      <c r="U171" s="21">
        <f t="shared" si="108"/>
        <v>0</v>
      </c>
      <c r="V171" s="21">
        <f t="shared" si="108"/>
        <v>7394700</v>
      </c>
      <c r="W171" s="21">
        <f t="shared" si="108"/>
        <v>5358510</v>
      </c>
      <c r="X171" s="82">
        <f t="shared" si="90"/>
        <v>72.464197330520506</v>
      </c>
      <c r="Y171" s="21"/>
      <c r="Z171" s="21"/>
      <c r="AA171" s="21"/>
      <c r="AB171" s="21"/>
      <c r="AC171" s="21"/>
      <c r="AD171" s="21"/>
      <c r="AE171" s="21"/>
    </row>
    <row r="172" spans="1:31" ht="30" x14ac:dyDescent="0.25">
      <c r="A172" s="157" t="s">
        <v>103</v>
      </c>
      <c r="B172" s="155">
        <v>51</v>
      </c>
      <c r="C172" s="155">
        <v>2</v>
      </c>
      <c r="D172" s="3" t="s">
        <v>133</v>
      </c>
      <c r="E172" s="155">
        <v>851</v>
      </c>
      <c r="F172" s="3" t="s">
        <v>70</v>
      </c>
      <c r="G172" s="3" t="s">
        <v>11</v>
      </c>
      <c r="H172" s="3" t="s">
        <v>266</v>
      </c>
      <c r="I172" s="3" t="s">
        <v>104</v>
      </c>
      <c r="J172" s="21">
        <f>'6.ВС'!J180</f>
        <v>7144700</v>
      </c>
      <c r="K172" s="21">
        <f>'6.ВС'!K180</f>
        <v>0</v>
      </c>
      <c r="L172" s="21">
        <f>'6.ВС'!L180</f>
        <v>7144700</v>
      </c>
      <c r="M172" s="21">
        <f>'6.ВС'!M180</f>
        <v>0</v>
      </c>
      <c r="N172" s="21">
        <f>'6.ВС'!N180</f>
        <v>250000</v>
      </c>
      <c r="O172" s="21">
        <f>'6.ВС'!O180</f>
        <v>0</v>
      </c>
      <c r="P172" s="21">
        <f>'6.ВС'!P180</f>
        <v>250000</v>
      </c>
      <c r="Q172" s="21">
        <f>'6.ВС'!Q180</f>
        <v>0</v>
      </c>
      <c r="R172" s="21">
        <f>'6.ВС'!R180</f>
        <v>7394700</v>
      </c>
      <c r="S172" s="21">
        <f>'6.ВС'!S180</f>
        <v>0</v>
      </c>
      <c r="T172" s="21">
        <f>'6.ВС'!T180</f>
        <v>7394700</v>
      </c>
      <c r="U172" s="21">
        <f>'6.ВС'!U180</f>
        <v>0</v>
      </c>
      <c r="V172" s="21">
        <f>'6.ВС'!V180</f>
        <v>7394700</v>
      </c>
      <c r="W172" s="21">
        <f>'6.ВС'!W180</f>
        <v>5358510</v>
      </c>
      <c r="X172" s="82">
        <f t="shared" si="90"/>
        <v>72.464197330520506</v>
      </c>
      <c r="Y172" s="21"/>
      <c r="Z172" s="21"/>
      <c r="AA172" s="21"/>
      <c r="AB172" s="21"/>
      <c r="AC172" s="21"/>
      <c r="AD172" s="21"/>
      <c r="AE172" s="21"/>
    </row>
    <row r="173" spans="1:31" ht="30" x14ac:dyDescent="0.25">
      <c r="A173" s="15" t="s">
        <v>105</v>
      </c>
      <c r="B173" s="155">
        <v>51</v>
      </c>
      <c r="C173" s="155">
        <v>2</v>
      </c>
      <c r="D173" s="3" t="s">
        <v>133</v>
      </c>
      <c r="E173" s="155">
        <v>851</v>
      </c>
      <c r="F173" s="3" t="s">
        <v>70</v>
      </c>
      <c r="G173" s="3" t="s">
        <v>11</v>
      </c>
      <c r="H173" s="3" t="s">
        <v>267</v>
      </c>
      <c r="I173" s="3"/>
      <c r="J173" s="21">
        <f t="shared" ref="J173:W177" si="109">J174</f>
        <v>6402300</v>
      </c>
      <c r="K173" s="21">
        <f t="shared" si="109"/>
        <v>0</v>
      </c>
      <c r="L173" s="21">
        <f t="shared" si="109"/>
        <v>6402300</v>
      </c>
      <c r="M173" s="21">
        <f t="shared" si="109"/>
        <v>0</v>
      </c>
      <c r="N173" s="21">
        <f t="shared" si="109"/>
        <v>0</v>
      </c>
      <c r="O173" s="21">
        <f t="shared" si="109"/>
        <v>0</v>
      </c>
      <c r="P173" s="21">
        <f t="shared" si="109"/>
        <v>0</v>
      </c>
      <c r="Q173" s="21">
        <f t="shared" si="109"/>
        <v>0</v>
      </c>
      <c r="R173" s="21">
        <f t="shared" si="109"/>
        <v>6402300</v>
      </c>
      <c r="S173" s="21">
        <f t="shared" si="109"/>
        <v>0</v>
      </c>
      <c r="T173" s="21">
        <f t="shared" si="109"/>
        <v>6402300</v>
      </c>
      <c r="U173" s="21">
        <f t="shared" si="109"/>
        <v>0</v>
      </c>
      <c r="V173" s="21">
        <f t="shared" si="109"/>
        <v>6402300</v>
      </c>
      <c r="W173" s="21">
        <f t="shared" si="109"/>
        <v>4763569.97</v>
      </c>
      <c r="X173" s="82">
        <f t="shared" si="90"/>
        <v>74.404041828717808</v>
      </c>
      <c r="Y173" s="21"/>
      <c r="Z173" s="21"/>
      <c r="AA173" s="21"/>
      <c r="AB173" s="21"/>
      <c r="AC173" s="21"/>
      <c r="AD173" s="21"/>
      <c r="AE173" s="21"/>
    </row>
    <row r="174" spans="1:31" ht="60" x14ac:dyDescent="0.25">
      <c r="A174" s="157" t="s">
        <v>50</v>
      </c>
      <c r="B174" s="155">
        <v>51</v>
      </c>
      <c r="C174" s="155">
        <v>2</v>
      </c>
      <c r="D174" s="3" t="s">
        <v>133</v>
      </c>
      <c r="E174" s="155">
        <v>851</v>
      </c>
      <c r="F174" s="3" t="s">
        <v>70</v>
      </c>
      <c r="G174" s="3" t="s">
        <v>11</v>
      </c>
      <c r="H174" s="3" t="s">
        <v>267</v>
      </c>
      <c r="I174" s="5">
        <v>600</v>
      </c>
      <c r="J174" s="21">
        <f t="shared" si="109"/>
        <v>6402300</v>
      </c>
      <c r="K174" s="21">
        <f t="shared" si="109"/>
        <v>0</v>
      </c>
      <c r="L174" s="21">
        <f t="shared" si="109"/>
        <v>6402300</v>
      </c>
      <c r="M174" s="21">
        <f t="shared" si="109"/>
        <v>0</v>
      </c>
      <c r="N174" s="21">
        <f t="shared" si="109"/>
        <v>0</v>
      </c>
      <c r="O174" s="21">
        <f t="shared" si="109"/>
        <v>0</v>
      </c>
      <c r="P174" s="21">
        <f t="shared" si="109"/>
        <v>0</v>
      </c>
      <c r="Q174" s="21">
        <f t="shared" si="109"/>
        <v>0</v>
      </c>
      <c r="R174" s="21">
        <f t="shared" si="109"/>
        <v>6402300</v>
      </c>
      <c r="S174" s="21">
        <f t="shared" ref="S174:W177" si="110">S175</f>
        <v>0</v>
      </c>
      <c r="T174" s="21">
        <f t="shared" si="110"/>
        <v>6402300</v>
      </c>
      <c r="U174" s="21">
        <f t="shared" si="110"/>
        <v>0</v>
      </c>
      <c r="V174" s="21">
        <f t="shared" si="110"/>
        <v>6402300</v>
      </c>
      <c r="W174" s="21">
        <f t="shared" si="110"/>
        <v>4763569.97</v>
      </c>
      <c r="X174" s="82">
        <f t="shared" si="90"/>
        <v>74.404041828717808</v>
      </c>
      <c r="Y174" s="21"/>
      <c r="Z174" s="21"/>
      <c r="AA174" s="21"/>
      <c r="AB174" s="21"/>
      <c r="AC174" s="21"/>
      <c r="AD174" s="21"/>
      <c r="AE174" s="21"/>
    </row>
    <row r="175" spans="1:31" ht="30" x14ac:dyDescent="0.25">
      <c r="A175" s="157" t="s">
        <v>103</v>
      </c>
      <c r="B175" s="155">
        <v>51</v>
      </c>
      <c r="C175" s="155">
        <v>2</v>
      </c>
      <c r="D175" s="3" t="s">
        <v>133</v>
      </c>
      <c r="E175" s="155">
        <v>851</v>
      </c>
      <c r="F175" s="3" t="s">
        <v>70</v>
      </c>
      <c r="G175" s="3" t="s">
        <v>11</v>
      </c>
      <c r="H175" s="3" t="s">
        <v>267</v>
      </c>
      <c r="I175" s="5">
        <v>610</v>
      </c>
      <c r="J175" s="21">
        <f>'6.ВС'!J183</f>
        <v>6402300</v>
      </c>
      <c r="K175" s="21">
        <f>'6.ВС'!K183</f>
        <v>0</v>
      </c>
      <c r="L175" s="21">
        <f>'6.ВС'!L183</f>
        <v>6402300</v>
      </c>
      <c r="M175" s="21">
        <f>'6.ВС'!M183</f>
        <v>0</v>
      </c>
      <c r="N175" s="21">
        <f>'6.ВС'!N183</f>
        <v>0</v>
      </c>
      <c r="O175" s="21">
        <f>'6.ВС'!O183</f>
        <v>0</v>
      </c>
      <c r="P175" s="21">
        <f>'6.ВС'!P183</f>
        <v>0</v>
      </c>
      <c r="Q175" s="21">
        <f>'6.ВС'!Q183</f>
        <v>0</v>
      </c>
      <c r="R175" s="21">
        <f>'6.ВС'!R183</f>
        <v>6402300</v>
      </c>
      <c r="S175" s="21">
        <f>'6.ВС'!S183</f>
        <v>0</v>
      </c>
      <c r="T175" s="21">
        <f>'6.ВС'!T183</f>
        <v>6402300</v>
      </c>
      <c r="U175" s="21">
        <f>'6.ВС'!U183</f>
        <v>0</v>
      </c>
      <c r="V175" s="21">
        <f>'6.ВС'!V183</f>
        <v>6402300</v>
      </c>
      <c r="W175" s="21">
        <f>'6.ВС'!W183</f>
        <v>4763569.97</v>
      </c>
      <c r="X175" s="82">
        <f t="shared" si="90"/>
        <v>74.404041828717808</v>
      </c>
      <c r="Y175" s="21"/>
      <c r="Z175" s="21"/>
      <c r="AA175" s="21"/>
      <c r="AB175" s="21"/>
      <c r="AC175" s="21"/>
      <c r="AD175" s="21"/>
      <c r="AE175" s="21"/>
    </row>
    <row r="176" spans="1:31" ht="30" x14ac:dyDescent="0.25">
      <c r="A176" s="15" t="s">
        <v>111</v>
      </c>
      <c r="B176" s="155">
        <v>51</v>
      </c>
      <c r="C176" s="155">
        <v>2</v>
      </c>
      <c r="D176" s="3" t="s">
        <v>133</v>
      </c>
      <c r="E176" s="155">
        <v>851</v>
      </c>
      <c r="F176" s="3" t="s">
        <v>70</v>
      </c>
      <c r="G176" s="3" t="s">
        <v>11</v>
      </c>
      <c r="H176" s="3" t="s">
        <v>269</v>
      </c>
      <c r="I176" s="5"/>
      <c r="J176" s="21">
        <f t="shared" ref="J176:M176" si="111">J177+J179</f>
        <v>205000</v>
      </c>
      <c r="K176" s="21">
        <f t="shared" si="111"/>
        <v>0</v>
      </c>
      <c r="L176" s="21">
        <f t="shared" si="111"/>
        <v>205000</v>
      </c>
      <c r="M176" s="21">
        <f t="shared" si="111"/>
        <v>0</v>
      </c>
      <c r="N176" s="21">
        <f t="shared" ref="N176:R176" si="112">N177+N179</f>
        <v>0</v>
      </c>
      <c r="O176" s="21">
        <f t="shared" si="112"/>
        <v>0</v>
      </c>
      <c r="P176" s="21">
        <f t="shared" si="112"/>
        <v>0</v>
      </c>
      <c r="Q176" s="21">
        <f t="shared" si="112"/>
        <v>0</v>
      </c>
      <c r="R176" s="21">
        <f t="shared" si="112"/>
        <v>205000</v>
      </c>
      <c r="S176" s="21">
        <f t="shared" ref="S176:W176" si="113">S177+S179</f>
        <v>0</v>
      </c>
      <c r="T176" s="21">
        <f t="shared" si="113"/>
        <v>205000</v>
      </c>
      <c r="U176" s="21">
        <f t="shared" si="113"/>
        <v>0</v>
      </c>
      <c r="V176" s="21">
        <f t="shared" si="113"/>
        <v>205000</v>
      </c>
      <c r="W176" s="21">
        <f t="shared" si="113"/>
        <v>99830</v>
      </c>
      <c r="X176" s="82">
        <f t="shared" si="90"/>
        <v>48.697560975609754</v>
      </c>
      <c r="Y176" s="21"/>
      <c r="Z176" s="21"/>
      <c r="AA176" s="21"/>
      <c r="AB176" s="21"/>
      <c r="AC176" s="21"/>
      <c r="AD176" s="21"/>
      <c r="AE176" s="21"/>
    </row>
    <row r="177" spans="1:31" ht="60" x14ac:dyDescent="0.25">
      <c r="A177" s="157" t="s">
        <v>22</v>
      </c>
      <c r="B177" s="155">
        <v>51</v>
      </c>
      <c r="C177" s="155">
        <v>2</v>
      </c>
      <c r="D177" s="3" t="s">
        <v>133</v>
      </c>
      <c r="E177" s="155">
        <v>851</v>
      </c>
      <c r="F177" s="3" t="s">
        <v>70</v>
      </c>
      <c r="G177" s="3" t="s">
        <v>11</v>
      </c>
      <c r="H177" s="3" t="s">
        <v>269</v>
      </c>
      <c r="I177" s="5">
        <v>200</v>
      </c>
      <c r="J177" s="21">
        <f t="shared" si="109"/>
        <v>145000</v>
      </c>
      <c r="K177" s="21">
        <f t="shared" si="109"/>
        <v>0</v>
      </c>
      <c r="L177" s="21">
        <f t="shared" si="109"/>
        <v>145000</v>
      </c>
      <c r="M177" s="21">
        <f t="shared" si="109"/>
        <v>0</v>
      </c>
      <c r="N177" s="21">
        <f t="shared" si="109"/>
        <v>0</v>
      </c>
      <c r="O177" s="21">
        <f t="shared" si="109"/>
        <v>0</v>
      </c>
      <c r="P177" s="21">
        <f t="shared" si="109"/>
        <v>0</v>
      </c>
      <c r="Q177" s="21">
        <f t="shared" si="109"/>
        <v>0</v>
      </c>
      <c r="R177" s="21">
        <f t="shared" si="109"/>
        <v>145000</v>
      </c>
      <c r="S177" s="21">
        <f t="shared" si="110"/>
        <v>0</v>
      </c>
      <c r="T177" s="21">
        <f t="shared" si="110"/>
        <v>145000</v>
      </c>
      <c r="U177" s="21">
        <f t="shared" si="110"/>
        <v>0</v>
      </c>
      <c r="V177" s="21">
        <f t="shared" si="110"/>
        <v>145000</v>
      </c>
      <c r="W177" s="21">
        <f t="shared" si="110"/>
        <v>71000</v>
      </c>
      <c r="X177" s="82">
        <f t="shared" si="90"/>
        <v>48.96551724137931</v>
      </c>
      <c r="Y177" s="21"/>
      <c r="Z177" s="21"/>
      <c r="AA177" s="21"/>
      <c r="AB177" s="21"/>
      <c r="AC177" s="21"/>
      <c r="AD177" s="21"/>
      <c r="AE177" s="21"/>
    </row>
    <row r="178" spans="1:31" ht="60" x14ac:dyDescent="0.25">
      <c r="A178" s="157" t="s">
        <v>9</v>
      </c>
      <c r="B178" s="155">
        <v>51</v>
      </c>
      <c r="C178" s="155">
        <v>2</v>
      </c>
      <c r="D178" s="3" t="s">
        <v>133</v>
      </c>
      <c r="E178" s="155">
        <v>851</v>
      </c>
      <c r="F178" s="3" t="s">
        <v>70</v>
      </c>
      <c r="G178" s="3" t="s">
        <v>11</v>
      </c>
      <c r="H178" s="3" t="s">
        <v>269</v>
      </c>
      <c r="I178" s="5">
        <v>240</v>
      </c>
      <c r="J178" s="21">
        <f>'6.ВС'!J186</f>
        <v>145000</v>
      </c>
      <c r="K178" s="21">
        <f>'6.ВС'!K186</f>
        <v>0</v>
      </c>
      <c r="L178" s="21">
        <f>'6.ВС'!L186</f>
        <v>145000</v>
      </c>
      <c r="M178" s="21">
        <f>'6.ВС'!M186</f>
        <v>0</v>
      </c>
      <c r="N178" s="21">
        <f>'6.ВС'!N186</f>
        <v>0</v>
      </c>
      <c r="O178" s="21">
        <f>'6.ВС'!O186</f>
        <v>0</v>
      </c>
      <c r="P178" s="21">
        <f>'6.ВС'!P186</f>
        <v>0</v>
      </c>
      <c r="Q178" s="21">
        <f>'6.ВС'!Q186</f>
        <v>0</v>
      </c>
      <c r="R178" s="21">
        <f>'6.ВС'!R186</f>
        <v>145000</v>
      </c>
      <c r="S178" s="21">
        <f>'6.ВС'!S186</f>
        <v>0</v>
      </c>
      <c r="T178" s="21">
        <f>'6.ВС'!T186</f>
        <v>145000</v>
      </c>
      <c r="U178" s="21">
        <f>'6.ВС'!U186</f>
        <v>0</v>
      </c>
      <c r="V178" s="21">
        <f>'6.ВС'!V186</f>
        <v>145000</v>
      </c>
      <c r="W178" s="21">
        <f>'6.ВС'!W186</f>
        <v>71000</v>
      </c>
      <c r="X178" s="82">
        <f t="shared" si="90"/>
        <v>48.96551724137931</v>
      </c>
      <c r="Y178" s="21"/>
      <c r="Z178" s="21"/>
      <c r="AA178" s="21"/>
      <c r="AB178" s="21"/>
      <c r="AC178" s="21"/>
      <c r="AD178" s="21"/>
      <c r="AE178" s="21"/>
    </row>
    <row r="179" spans="1:31" ht="60" x14ac:dyDescent="0.25">
      <c r="A179" s="157" t="s">
        <v>50</v>
      </c>
      <c r="B179" s="155">
        <v>51</v>
      </c>
      <c r="C179" s="155">
        <v>2</v>
      </c>
      <c r="D179" s="3" t="s">
        <v>133</v>
      </c>
      <c r="E179" s="155">
        <v>851</v>
      </c>
      <c r="F179" s="3" t="s">
        <v>70</v>
      </c>
      <c r="G179" s="3" t="s">
        <v>11</v>
      </c>
      <c r="H179" s="3" t="s">
        <v>269</v>
      </c>
      <c r="I179" s="5">
        <v>600</v>
      </c>
      <c r="J179" s="21">
        <f t="shared" ref="J179:W179" si="114">J180</f>
        <v>60000</v>
      </c>
      <c r="K179" s="21">
        <f t="shared" si="114"/>
        <v>0</v>
      </c>
      <c r="L179" s="21">
        <f t="shared" si="114"/>
        <v>60000</v>
      </c>
      <c r="M179" s="21">
        <f t="shared" si="114"/>
        <v>0</v>
      </c>
      <c r="N179" s="21">
        <f t="shared" si="114"/>
        <v>0</v>
      </c>
      <c r="O179" s="21">
        <f t="shared" si="114"/>
        <v>0</v>
      </c>
      <c r="P179" s="21">
        <f t="shared" si="114"/>
        <v>0</v>
      </c>
      <c r="Q179" s="21">
        <f t="shared" si="114"/>
        <v>0</v>
      </c>
      <c r="R179" s="21">
        <f t="shared" si="114"/>
        <v>60000</v>
      </c>
      <c r="S179" s="21">
        <f t="shared" si="114"/>
        <v>0</v>
      </c>
      <c r="T179" s="21">
        <f t="shared" si="114"/>
        <v>60000</v>
      </c>
      <c r="U179" s="21">
        <f t="shared" si="114"/>
        <v>0</v>
      </c>
      <c r="V179" s="21">
        <f t="shared" si="114"/>
        <v>60000</v>
      </c>
      <c r="W179" s="21">
        <f t="shared" si="114"/>
        <v>28830</v>
      </c>
      <c r="X179" s="82">
        <f t="shared" si="90"/>
        <v>48.05</v>
      </c>
      <c r="Y179" s="21"/>
      <c r="Z179" s="21"/>
      <c r="AA179" s="21"/>
      <c r="AB179" s="21"/>
      <c r="AC179" s="21"/>
      <c r="AD179" s="21"/>
      <c r="AE179" s="21"/>
    </row>
    <row r="180" spans="1:31" ht="30" x14ac:dyDescent="0.25">
      <c r="A180" s="157" t="s">
        <v>103</v>
      </c>
      <c r="B180" s="155">
        <v>51</v>
      </c>
      <c r="C180" s="155">
        <v>2</v>
      </c>
      <c r="D180" s="3" t="s">
        <v>133</v>
      </c>
      <c r="E180" s="155">
        <v>851</v>
      </c>
      <c r="F180" s="3" t="s">
        <v>70</v>
      </c>
      <c r="G180" s="3" t="s">
        <v>11</v>
      </c>
      <c r="H180" s="3" t="s">
        <v>269</v>
      </c>
      <c r="I180" s="5">
        <v>610</v>
      </c>
      <c r="J180" s="21">
        <f>'6.ВС'!J188</f>
        <v>60000</v>
      </c>
      <c r="K180" s="21">
        <f>'6.ВС'!K188</f>
        <v>0</v>
      </c>
      <c r="L180" s="21">
        <f>'6.ВС'!L188</f>
        <v>60000</v>
      </c>
      <c r="M180" s="21">
        <f>'6.ВС'!M188</f>
        <v>0</v>
      </c>
      <c r="N180" s="21">
        <f>'6.ВС'!N188</f>
        <v>0</v>
      </c>
      <c r="O180" s="21">
        <f>'6.ВС'!O188</f>
        <v>0</v>
      </c>
      <c r="P180" s="21">
        <f>'6.ВС'!P188</f>
        <v>0</v>
      </c>
      <c r="Q180" s="21">
        <f>'6.ВС'!Q188</f>
        <v>0</v>
      </c>
      <c r="R180" s="21">
        <f>'6.ВС'!R188</f>
        <v>60000</v>
      </c>
      <c r="S180" s="21">
        <f>'6.ВС'!S188</f>
        <v>0</v>
      </c>
      <c r="T180" s="21">
        <f>'6.ВС'!T188</f>
        <v>60000</v>
      </c>
      <c r="U180" s="21">
        <f>'6.ВС'!U188</f>
        <v>0</v>
      </c>
      <c r="V180" s="21">
        <f>'6.ВС'!V188</f>
        <v>60000</v>
      </c>
      <c r="W180" s="21">
        <f>'6.ВС'!W188</f>
        <v>28830</v>
      </c>
      <c r="X180" s="82">
        <f t="shared" si="90"/>
        <v>48.05</v>
      </c>
      <c r="Y180" s="21"/>
      <c r="Z180" s="21"/>
      <c r="AA180" s="21"/>
      <c r="AB180" s="21"/>
      <c r="AC180" s="21"/>
      <c r="AD180" s="21"/>
      <c r="AE180" s="21"/>
    </row>
    <row r="181" spans="1:31" ht="45" x14ac:dyDescent="0.25">
      <c r="A181" s="9" t="s">
        <v>325</v>
      </c>
      <c r="B181" s="155">
        <v>51</v>
      </c>
      <c r="C181" s="155">
        <v>2</v>
      </c>
      <c r="D181" s="3" t="s">
        <v>133</v>
      </c>
      <c r="E181" s="155">
        <v>851</v>
      </c>
      <c r="F181" s="3" t="s">
        <v>70</v>
      </c>
      <c r="G181" s="3" t="s">
        <v>11</v>
      </c>
      <c r="H181" s="3" t="s">
        <v>327</v>
      </c>
      <c r="I181" s="5"/>
      <c r="J181" s="21">
        <f t="shared" ref="J181:W182" si="115">J182</f>
        <v>0</v>
      </c>
      <c r="K181" s="21">
        <f t="shared" si="115"/>
        <v>0</v>
      </c>
      <c r="L181" s="21">
        <f t="shared" si="115"/>
        <v>0</v>
      </c>
      <c r="M181" s="21">
        <f t="shared" si="115"/>
        <v>0</v>
      </c>
      <c r="N181" s="21">
        <f t="shared" si="115"/>
        <v>219648</v>
      </c>
      <c r="O181" s="21">
        <f t="shared" si="115"/>
        <v>0</v>
      </c>
      <c r="P181" s="21">
        <f t="shared" si="115"/>
        <v>219648</v>
      </c>
      <c r="Q181" s="21">
        <f t="shared" si="115"/>
        <v>0</v>
      </c>
      <c r="R181" s="21">
        <f t="shared" si="115"/>
        <v>219648</v>
      </c>
      <c r="S181" s="21">
        <f t="shared" si="115"/>
        <v>0</v>
      </c>
      <c r="T181" s="21">
        <f t="shared" si="115"/>
        <v>219648</v>
      </c>
      <c r="U181" s="21">
        <f t="shared" si="115"/>
        <v>0</v>
      </c>
      <c r="V181" s="21">
        <f t="shared" si="115"/>
        <v>219648</v>
      </c>
      <c r="W181" s="21">
        <f t="shared" si="115"/>
        <v>219648</v>
      </c>
      <c r="X181" s="82">
        <f t="shared" si="90"/>
        <v>100</v>
      </c>
      <c r="Y181" s="21"/>
      <c r="Z181" s="21"/>
      <c r="AA181" s="21"/>
      <c r="AB181" s="21"/>
      <c r="AC181" s="21"/>
      <c r="AD181" s="21"/>
      <c r="AE181" s="21"/>
    </row>
    <row r="182" spans="1:31" ht="60" x14ac:dyDescent="0.25">
      <c r="A182" s="157" t="s">
        <v>22</v>
      </c>
      <c r="B182" s="155">
        <v>51</v>
      </c>
      <c r="C182" s="155">
        <v>2</v>
      </c>
      <c r="D182" s="3" t="s">
        <v>133</v>
      </c>
      <c r="E182" s="155">
        <v>851</v>
      </c>
      <c r="F182" s="3" t="s">
        <v>70</v>
      </c>
      <c r="G182" s="3" t="s">
        <v>11</v>
      </c>
      <c r="H182" s="3" t="s">
        <v>327</v>
      </c>
      <c r="I182" s="5">
        <v>200</v>
      </c>
      <c r="J182" s="21">
        <f t="shared" si="115"/>
        <v>0</v>
      </c>
      <c r="K182" s="21">
        <f t="shared" si="115"/>
        <v>0</v>
      </c>
      <c r="L182" s="21">
        <f t="shared" si="115"/>
        <v>0</v>
      </c>
      <c r="M182" s="21">
        <f t="shared" si="115"/>
        <v>0</v>
      </c>
      <c r="N182" s="21">
        <f t="shared" si="115"/>
        <v>219648</v>
      </c>
      <c r="O182" s="21">
        <f t="shared" si="115"/>
        <v>0</v>
      </c>
      <c r="P182" s="21">
        <f t="shared" si="115"/>
        <v>219648</v>
      </c>
      <c r="Q182" s="21">
        <f t="shared" si="115"/>
        <v>0</v>
      </c>
      <c r="R182" s="21">
        <f t="shared" si="115"/>
        <v>219648</v>
      </c>
      <c r="S182" s="21">
        <f t="shared" ref="S182:W182" si="116">S183</f>
        <v>0</v>
      </c>
      <c r="T182" s="21">
        <f t="shared" si="116"/>
        <v>219648</v>
      </c>
      <c r="U182" s="21">
        <f t="shared" si="116"/>
        <v>0</v>
      </c>
      <c r="V182" s="21">
        <f t="shared" si="116"/>
        <v>219648</v>
      </c>
      <c r="W182" s="21">
        <f t="shared" si="116"/>
        <v>219648</v>
      </c>
      <c r="X182" s="82">
        <f t="shared" si="90"/>
        <v>100</v>
      </c>
      <c r="Y182" s="21"/>
      <c r="Z182" s="21"/>
      <c r="AA182" s="21"/>
      <c r="AB182" s="21"/>
      <c r="AC182" s="21"/>
      <c r="AD182" s="21"/>
      <c r="AE182" s="21"/>
    </row>
    <row r="183" spans="1:31" ht="60" x14ac:dyDescent="0.25">
      <c r="A183" s="157" t="s">
        <v>9</v>
      </c>
      <c r="B183" s="155">
        <v>51</v>
      </c>
      <c r="C183" s="155">
        <v>2</v>
      </c>
      <c r="D183" s="3" t="s">
        <v>133</v>
      </c>
      <c r="E183" s="155">
        <v>851</v>
      </c>
      <c r="F183" s="3" t="s">
        <v>70</v>
      </c>
      <c r="G183" s="3" t="s">
        <v>11</v>
      </c>
      <c r="H183" s="3" t="s">
        <v>327</v>
      </c>
      <c r="I183" s="5">
        <v>240</v>
      </c>
      <c r="J183" s="21">
        <f>'6.ВС'!J191</f>
        <v>0</v>
      </c>
      <c r="K183" s="21">
        <f>'6.ВС'!K191</f>
        <v>0</v>
      </c>
      <c r="L183" s="21">
        <f>'6.ВС'!L191</f>
        <v>0</v>
      </c>
      <c r="M183" s="21">
        <f>'6.ВС'!M191</f>
        <v>0</v>
      </c>
      <c r="N183" s="21">
        <f>'6.ВС'!N191</f>
        <v>219648</v>
      </c>
      <c r="O183" s="21">
        <f>'6.ВС'!O191</f>
        <v>0</v>
      </c>
      <c r="P183" s="21">
        <f>'6.ВС'!P191</f>
        <v>219648</v>
      </c>
      <c r="Q183" s="21">
        <f>'6.ВС'!Q191</f>
        <v>0</v>
      </c>
      <c r="R183" s="21">
        <f>'6.ВС'!R191</f>
        <v>219648</v>
      </c>
      <c r="S183" s="21">
        <f>'6.ВС'!S191</f>
        <v>0</v>
      </c>
      <c r="T183" s="21">
        <f>'6.ВС'!T191</f>
        <v>219648</v>
      </c>
      <c r="U183" s="21">
        <f>'6.ВС'!U191</f>
        <v>0</v>
      </c>
      <c r="V183" s="21">
        <f>'6.ВС'!V191</f>
        <v>219648</v>
      </c>
      <c r="W183" s="21">
        <f>'6.ВС'!W191</f>
        <v>219648</v>
      </c>
      <c r="X183" s="82">
        <f t="shared" si="90"/>
        <v>100</v>
      </c>
      <c r="Y183" s="21"/>
      <c r="Z183" s="21"/>
      <c r="AA183" s="21"/>
      <c r="AB183" s="21"/>
      <c r="AC183" s="21"/>
      <c r="AD183" s="21"/>
      <c r="AE183" s="21"/>
    </row>
    <row r="184" spans="1:31" ht="150" x14ac:dyDescent="0.25">
      <c r="A184" s="15" t="s">
        <v>107</v>
      </c>
      <c r="B184" s="155">
        <v>51</v>
      </c>
      <c r="C184" s="155">
        <v>2</v>
      </c>
      <c r="D184" s="3" t="s">
        <v>133</v>
      </c>
      <c r="E184" s="155">
        <v>851</v>
      </c>
      <c r="F184" s="3" t="s">
        <v>70</v>
      </c>
      <c r="G184" s="3" t="s">
        <v>11</v>
      </c>
      <c r="H184" s="3" t="s">
        <v>268</v>
      </c>
      <c r="I184" s="5"/>
      <c r="J184" s="21">
        <f t="shared" ref="J184:M184" si="117">J185+J187</f>
        <v>5600000</v>
      </c>
      <c r="K184" s="21">
        <f t="shared" si="117"/>
        <v>0</v>
      </c>
      <c r="L184" s="21">
        <f t="shared" si="117"/>
        <v>0</v>
      </c>
      <c r="M184" s="21">
        <f t="shared" si="117"/>
        <v>5600000</v>
      </c>
      <c r="N184" s="21">
        <f t="shared" ref="N184:R184" si="118">N185+N187</f>
        <v>0</v>
      </c>
      <c r="O184" s="21">
        <f t="shared" si="118"/>
        <v>0</v>
      </c>
      <c r="P184" s="21">
        <f t="shared" si="118"/>
        <v>0</v>
      </c>
      <c r="Q184" s="21">
        <f t="shared" si="118"/>
        <v>0</v>
      </c>
      <c r="R184" s="21">
        <f t="shared" si="118"/>
        <v>5600000</v>
      </c>
      <c r="S184" s="21">
        <f t="shared" ref="S184:W184" si="119">S185+S187</f>
        <v>0</v>
      </c>
      <c r="T184" s="21">
        <f t="shared" si="119"/>
        <v>0</v>
      </c>
      <c r="U184" s="21">
        <f t="shared" si="119"/>
        <v>5600000</v>
      </c>
      <c r="V184" s="21">
        <f t="shared" si="119"/>
        <v>5600000</v>
      </c>
      <c r="W184" s="21">
        <f t="shared" si="119"/>
        <v>3739000</v>
      </c>
      <c r="X184" s="82">
        <f t="shared" si="90"/>
        <v>66.767857142857139</v>
      </c>
      <c r="Y184" s="21"/>
      <c r="Z184" s="21"/>
      <c r="AA184" s="21"/>
      <c r="AB184" s="21"/>
      <c r="AC184" s="21"/>
      <c r="AD184" s="21"/>
      <c r="AE184" s="21"/>
    </row>
    <row r="185" spans="1:31" ht="60" x14ac:dyDescent="0.25">
      <c r="A185" s="157" t="s">
        <v>22</v>
      </c>
      <c r="B185" s="155">
        <v>51</v>
      </c>
      <c r="C185" s="155">
        <v>2</v>
      </c>
      <c r="D185" s="3" t="s">
        <v>133</v>
      </c>
      <c r="E185" s="155">
        <v>851</v>
      </c>
      <c r="F185" s="3" t="s">
        <v>70</v>
      </c>
      <c r="G185" s="3" t="s">
        <v>11</v>
      </c>
      <c r="H185" s="3" t="s">
        <v>268</v>
      </c>
      <c r="I185" s="5">
        <v>200</v>
      </c>
      <c r="J185" s="21">
        <f t="shared" ref="J185:W187" si="120">J186</f>
        <v>375000</v>
      </c>
      <c r="K185" s="21">
        <f t="shared" si="120"/>
        <v>0</v>
      </c>
      <c r="L185" s="21">
        <f t="shared" si="120"/>
        <v>0</v>
      </c>
      <c r="M185" s="21">
        <f t="shared" si="120"/>
        <v>375000</v>
      </c>
      <c r="N185" s="21">
        <f t="shared" si="120"/>
        <v>0</v>
      </c>
      <c r="O185" s="21">
        <f t="shared" si="120"/>
        <v>0</v>
      </c>
      <c r="P185" s="21">
        <f t="shared" si="120"/>
        <v>0</v>
      </c>
      <c r="Q185" s="21">
        <f t="shared" si="120"/>
        <v>0</v>
      </c>
      <c r="R185" s="21">
        <f t="shared" si="120"/>
        <v>375000</v>
      </c>
      <c r="S185" s="21">
        <f t="shared" si="120"/>
        <v>0</v>
      </c>
      <c r="T185" s="21">
        <f t="shared" si="120"/>
        <v>0</v>
      </c>
      <c r="U185" s="21">
        <f t="shared" si="120"/>
        <v>375000</v>
      </c>
      <c r="V185" s="21">
        <f t="shared" si="120"/>
        <v>375000</v>
      </c>
      <c r="W185" s="21">
        <f t="shared" si="120"/>
        <v>189100</v>
      </c>
      <c r="X185" s="82">
        <f t="shared" si="90"/>
        <v>50.426666666666662</v>
      </c>
      <c r="Y185" s="21"/>
      <c r="Z185" s="21"/>
      <c r="AA185" s="21"/>
      <c r="AB185" s="21"/>
      <c r="AC185" s="21"/>
      <c r="AD185" s="21"/>
      <c r="AE185" s="21"/>
    </row>
    <row r="186" spans="1:31" ht="60" x14ac:dyDescent="0.25">
      <c r="A186" s="157" t="s">
        <v>9</v>
      </c>
      <c r="B186" s="155">
        <v>51</v>
      </c>
      <c r="C186" s="155">
        <v>2</v>
      </c>
      <c r="D186" s="3" t="s">
        <v>133</v>
      </c>
      <c r="E186" s="155">
        <v>851</v>
      </c>
      <c r="F186" s="3" t="s">
        <v>70</v>
      </c>
      <c r="G186" s="3" t="s">
        <v>11</v>
      </c>
      <c r="H186" s="3" t="s">
        <v>268</v>
      </c>
      <c r="I186" s="5">
        <v>240</v>
      </c>
      <c r="J186" s="21">
        <f>'6.ВС'!J194</f>
        <v>375000</v>
      </c>
      <c r="K186" s="21">
        <f>'6.ВС'!K194</f>
        <v>0</v>
      </c>
      <c r="L186" s="21">
        <f>'6.ВС'!L194</f>
        <v>0</v>
      </c>
      <c r="M186" s="21">
        <f>'6.ВС'!M194</f>
        <v>375000</v>
      </c>
      <c r="N186" s="21">
        <f>'6.ВС'!N194</f>
        <v>0</v>
      </c>
      <c r="O186" s="21">
        <f>'6.ВС'!O194</f>
        <v>0</v>
      </c>
      <c r="P186" s="21">
        <f>'6.ВС'!P194</f>
        <v>0</v>
      </c>
      <c r="Q186" s="21">
        <f>'6.ВС'!Q194</f>
        <v>0</v>
      </c>
      <c r="R186" s="21">
        <f>'6.ВС'!R194</f>
        <v>375000</v>
      </c>
      <c r="S186" s="21">
        <f>'6.ВС'!S194</f>
        <v>0</v>
      </c>
      <c r="T186" s="21">
        <f>'6.ВС'!T194</f>
        <v>0</v>
      </c>
      <c r="U186" s="21">
        <f>'6.ВС'!U194</f>
        <v>375000</v>
      </c>
      <c r="V186" s="21">
        <f>'6.ВС'!V194</f>
        <v>375000</v>
      </c>
      <c r="W186" s="21">
        <f>'6.ВС'!W194</f>
        <v>189100</v>
      </c>
      <c r="X186" s="82">
        <f t="shared" si="90"/>
        <v>50.426666666666662</v>
      </c>
      <c r="Y186" s="21"/>
      <c r="Z186" s="21"/>
      <c r="AA186" s="21"/>
      <c r="AB186" s="21"/>
      <c r="AC186" s="21"/>
      <c r="AD186" s="21"/>
      <c r="AE186" s="21"/>
    </row>
    <row r="187" spans="1:31" ht="60" x14ac:dyDescent="0.25">
      <c r="A187" s="157" t="s">
        <v>50</v>
      </c>
      <c r="B187" s="155">
        <v>51</v>
      </c>
      <c r="C187" s="155">
        <v>2</v>
      </c>
      <c r="D187" s="3" t="s">
        <v>133</v>
      </c>
      <c r="E187" s="155">
        <v>851</v>
      </c>
      <c r="F187" s="3" t="s">
        <v>70</v>
      </c>
      <c r="G187" s="3" t="s">
        <v>11</v>
      </c>
      <c r="H187" s="3" t="s">
        <v>268</v>
      </c>
      <c r="I187" s="5">
        <v>600</v>
      </c>
      <c r="J187" s="21">
        <f t="shared" si="120"/>
        <v>5225000</v>
      </c>
      <c r="K187" s="21">
        <f t="shared" si="120"/>
        <v>0</v>
      </c>
      <c r="L187" s="21">
        <f t="shared" si="120"/>
        <v>0</v>
      </c>
      <c r="M187" s="21">
        <f t="shared" si="120"/>
        <v>5225000</v>
      </c>
      <c r="N187" s="21">
        <f t="shared" si="120"/>
        <v>0</v>
      </c>
      <c r="O187" s="21">
        <f t="shared" si="120"/>
        <v>0</v>
      </c>
      <c r="P187" s="21">
        <f t="shared" si="120"/>
        <v>0</v>
      </c>
      <c r="Q187" s="21">
        <f t="shared" si="120"/>
        <v>0</v>
      </c>
      <c r="R187" s="21">
        <f t="shared" si="120"/>
        <v>5225000</v>
      </c>
      <c r="S187" s="21">
        <f t="shared" ref="S187:W187" si="121">S188</f>
        <v>0</v>
      </c>
      <c r="T187" s="21">
        <f t="shared" si="121"/>
        <v>0</v>
      </c>
      <c r="U187" s="21">
        <f t="shared" si="121"/>
        <v>5225000</v>
      </c>
      <c r="V187" s="21">
        <f t="shared" si="121"/>
        <v>5225000</v>
      </c>
      <c r="W187" s="21">
        <f t="shared" si="121"/>
        <v>3549900</v>
      </c>
      <c r="X187" s="82">
        <f t="shared" si="90"/>
        <v>67.940669856459337</v>
      </c>
      <c r="Y187" s="21"/>
      <c r="Z187" s="21"/>
      <c r="AA187" s="21"/>
      <c r="AB187" s="21"/>
      <c r="AC187" s="21"/>
      <c r="AD187" s="21"/>
      <c r="AE187" s="21"/>
    </row>
    <row r="188" spans="1:31" ht="30" x14ac:dyDescent="0.25">
      <c r="A188" s="157" t="s">
        <v>103</v>
      </c>
      <c r="B188" s="155">
        <v>51</v>
      </c>
      <c r="C188" s="155">
        <v>2</v>
      </c>
      <c r="D188" s="3" t="s">
        <v>133</v>
      </c>
      <c r="E188" s="155">
        <v>851</v>
      </c>
      <c r="F188" s="3" t="s">
        <v>70</v>
      </c>
      <c r="G188" s="3" t="s">
        <v>11</v>
      </c>
      <c r="H188" s="3" t="s">
        <v>268</v>
      </c>
      <c r="I188" s="5">
        <v>610</v>
      </c>
      <c r="J188" s="21">
        <f>'6.ВС'!J196</f>
        <v>5225000</v>
      </c>
      <c r="K188" s="21">
        <f>'6.ВС'!K196</f>
        <v>0</v>
      </c>
      <c r="L188" s="21">
        <f>'6.ВС'!L196</f>
        <v>0</v>
      </c>
      <c r="M188" s="21">
        <f>'6.ВС'!M196</f>
        <v>5225000</v>
      </c>
      <c r="N188" s="21">
        <f>'6.ВС'!N196</f>
        <v>0</v>
      </c>
      <c r="O188" s="21">
        <f>'6.ВС'!O196</f>
        <v>0</v>
      </c>
      <c r="P188" s="21">
        <f>'6.ВС'!P196</f>
        <v>0</v>
      </c>
      <c r="Q188" s="21">
        <f>'6.ВС'!Q196</f>
        <v>0</v>
      </c>
      <c r="R188" s="21">
        <f>'6.ВС'!R196</f>
        <v>5225000</v>
      </c>
      <c r="S188" s="21">
        <f>'6.ВС'!S196</f>
        <v>0</v>
      </c>
      <c r="T188" s="21">
        <f>'6.ВС'!T196</f>
        <v>0</v>
      </c>
      <c r="U188" s="21">
        <f>'6.ВС'!U196</f>
        <v>5225000</v>
      </c>
      <c r="V188" s="21">
        <f>'6.ВС'!V196</f>
        <v>5225000</v>
      </c>
      <c r="W188" s="21">
        <f>'6.ВС'!W196</f>
        <v>3549900</v>
      </c>
      <c r="X188" s="82">
        <f t="shared" si="90"/>
        <v>67.940669856459337</v>
      </c>
      <c r="Y188" s="21"/>
      <c r="Z188" s="21"/>
      <c r="AA188" s="21"/>
      <c r="AB188" s="21"/>
      <c r="AC188" s="21"/>
      <c r="AD188" s="21"/>
      <c r="AE188" s="21"/>
    </row>
    <row r="189" spans="1:31" ht="90" x14ac:dyDescent="0.25">
      <c r="A189" s="15" t="s">
        <v>335</v>
      </c>
      <c r="B189" s="155">
        <v>51</v>
      </c>
      <c r="C189" s="155">
        <v>2</v>
      </c>
      <c r="D189" s="3" t="s">
        <v>133</v>
      </c>
      <c r="E189" s="155">
        <v>851</v>
      </c>
      <c r="F189" s="3" t="s">
        <v>70</v>
      </c>
      <c r="G189" s="3" t="s">
        <v>11</v>
      </c>
      <c r="H189" s="3" t="s">
        <v>329</v>
      </c>
      <c r="I189" s="3"/>
      <c r="J189" s="21">
        <f t="shared" ref="J189:W193" si="122">J190</f>
        <v>1368432</v>
      </c>
      <c r="K189" s="21">
        <f t="shared" si="122"/>
        <v>1300000</v>
      </c>
      <c r="L189" s="21">
        <f t="shared" si="122"/>
        <v>68432</v>
      </c>
      <c r="M189" s="21">
        <f t="shared" si="122"/>
        <v>0</v>
      </c>
      <c r="N189" s="21">
        <f t="shared" si="122"/>
        <v>-10</v>
      </c>
      <c r="O189" s="21">
        <f t="shared" si="122"/>
        <v>0</v>
      </c>
      <c r="P189" s="21">
        <f t="shared" si="122"/>
        <v>-10</v>
      </c>
      <c r="Q189" s="21">
        <f t="shared" si="122"/>
        <v>0</v>
      </c>
      <c r="R189" s="21">
        <f t="shared" si="122"/>
        <v>1368422</v>
      </c>
      <c r="S189" s="21">
        <f t="shared" si="122"/>
        <v>1300000</v>
      </c>
      <c r="T189" s="21">
        <f t="shared" si="122"/>
        <v>68422</v>
      </c>
      <c r="U189" s="21">
        <f t="shared" si="122"/>
        <v>0</v>
      </c>
      <c r="V189" s="21">
        <f t="shared" si="122"/>
        <v>1368422</v>
      </c>
      <c r="W189" s="21">
        <f t="shared" si="122"/>
        <v>1368422</v>
      </c>
      <c r="X189" s="82">
        <f t="shared" si="90"/>
        <v>100</v>
      </c>
      <c r="Y189" s="21"/>
      <c r="Z189" s="21"/>
      <c r="AA189" s="21"/>
      <c r="AB189" s="21"/>
      <c r="AC189" s="21"/>
      <c r="AD189" s="21"/>
      <c r="AE189" s="21"/>
    </row>
    <row r="190" spans="1:31" ht="60" x14ac:dyDescent="0.25">
      <c r="A190" s="157" t="s">
        <v>50</v>
      </c>
      <c r="B190" s="155">
        <v>51</v>
      </c>
      <c r="C190" s="155">
        <v>2</v>
      </c>
      <c r="D190" s="3" t="s">
        <v>133</v>
      </c>
      <c r="E190" s="155">
        <v>851</v>
      </c>
      <c r="F190" s="3" t="s">
        <v>70</v>
      </c>
      <c r="G190" s="3" t="s">
        <v>11</v>
      </c>
      <c r="H190" s="3" t="s">
        <v>329</v>
      </c>
      <c r="I190" s="3" t="s">
        <v>102</v>
      </c>
      <c r="J190" s="21">
        <f t="shared" si="122"/>
        <v>1368432</v>
      </c>
      <c r="K190" s="21">
        <f t="shared" si="122"/>
        <v>1300000</v>
      </c>
      <c r="L190" s="21">
        <f t="shared" si="122"/>
        <v>68432</v>
      </c>
      <c r="M190" s="21">
        <f t="shared" si="122"/>
        <v>0</v>
      </c>
      <c r="N190" s="21">
        <f t="shared" si="122"/>
        <v>-10</v>
      </c>
      <c r="O190" s="21">
        <f t="shared" si="122"/>
        <v>0</v>
      </c>
      <c r="P190" s="21">
        <f t="shared" si="122"/>
        <v>-10</v>
      </c>
      <c r="Q190" s="21">
        <f t="shared" si="122"/>
        <v>0</v>
      </c>
      <c r="R190" s="21">
        <f t="shared" si="122"/>
        <v>1368422</v>
      </c>
      <c r="S190" s="21">
        <f t="shared" ref="S190:W193" si="123">S191</f>
        <v>1300000</v>
      </c>
      <c r="T190" s="21">
        <f t="shared" si="123"/>
        <v>68422</v>
      </c>
      <c r="U190" s="21">
        <f t="shared" si="123"/>
        <v>0</v>
      </c>
      <c r="V190" s="21">
        <f t="shared" si="123"/>
        <v>1368422</v>
      </c>
      <c r="W190" s="21">
        <f t="shared" si="123"/>
        <v>1368422</v>
      </c>
      <c r="X190" s="82">
        <f t="shared" si="90"/>
        <v>100</v>
      </c>
      <c r="Y190" s="21"/>
      <c r="Z190" s="21"/>
      <c r="AA190" s="21"/>
      <c r="AB190" s="21"/>
      <c r="AC190" s="21"/>
      <c r="AD190" s="21"/>
      <c r="AE190" s="21"/>
    </row>
    <row r="191" spans="1:31" ht="30" x14ac:dyDescent="0.25">
      <c r="A191" s="157" t="s">
        <v>103</v>
      </c>
      <c r="B191" s="155">
        <v>51</v>
      </c>
      <c r="C191" s="155">
        <v>2</v>
      </c>
      <c r="D191" s="3" t="s">
        <v>133</v>
      </c>
      <c r="E191" s="155">
        <v>851</v>
      </c>
      <c r="F191" s="3" t="s">
        <v>70</v>
      </c>
      <c r="G191" s="3" t="s">
        <v>11</v>
      </c>
      <c r="H191" s="3" t="s">
        <v>329</v>
      </c>
      <c r="I191" s="3" t="s">
        <v>104</v>
      </c>
      <c r="J191" s="21">
        <f>'6.ВС'!J199</f>
        <v>1368432</v>
      </c>
      <c r="K191" s="21">
        <f>'6.ВС'!K199</f>
        <v>1300000</v>
      </c>
      <c r="L191" s="21">
        <f>'6.ВС'!L199</f>
        <v>68432</v>
      </c>
      <c r="M191" s="21">
        <f>'6.ВС'!M199</f>
        <v>0</v>
      </c>
      <c r="N191" s="21">
        <f>'6.ВС'!N199</f>
        <v>-10</v>
      </c>
      <c r="O191" s="21">
        <f>'6.ВС'!O199</f>
        <v>0</v>
      </c>
      <c r="P191" s="21">
        <f>'6.ВС'!P199</f>
        <v>-10</v>
      </c>
      <c r="Q191" s="21">
        <f>'6.ВС'!Q199</f>
        <v>0</v>
      </c>
      <c r="R191" s="21">
        <f>'6.ВС'!R199</f>
        <v>1368422</v>
      </c>
      <c r="S191" s="21">
        <f>'6.ВС'!S199</f>
        <v>1300000</v>
      </c>
      <c r="T191" s="21">
        <f>'6.ВС'!T199</f>
        <v>68422</v>
      </c>
      <c r="U191" s="21">
        <f>'6.ВС'!U199</f>
        <v>0</v>
      </c>
      <c r="V191" s="21">
        <f>'6.ВС'!V199</f>
        <v>1368422</v>
      </c>
      <c r="W191" s="21">
        <f>'6.ВС'!W199</f>
        <v>1368422</v>
      </c>
      <c r="X191" s="82">
        <f t="shared" si="90"/>
        <v>100</v>
      </c>
      <c r="Y191" s="21"/>
      <c r="Z191" s="21"/>
      <c r="AA191" s="21"/>
      <c r="AB191" s="21"/>
      <c r="AC191" s="21"/>
      <c r="AD191" s="21"/>
      <c r="AE191" s="21"/>
    </row>
    <row r="192" spans="1:31" ht="90" x14ac:dyDescent="0.25">
      <c r="A192" s="9" t="s">
        <v>340</v>
      </c>
      <c r="B192" s="155">
        <v>51</v>
      </c>
      <c r="C192" s="155">
        <v>2</v>
      </c>
      <c r="D192" s="3" t="s">
        <v>133</v>
      </c>
      <c r="E192" s="155">
        <v>851</v>
      </c>
      <c r="F192" s="3" t="s">
        <v>70</v>
      </c>
      <c r="G192" s="3" t="s">
        <v>11</v>
      </c>
      <c r="H192" s="3" t="s">
        <v>330</v>
      </c>
      <c r="I192" s="3"/>
      <c r="J192" s="21">
        <f t="shared" si="122"/>
        <v>1578948</v>
      </c>
      <c r="K192" s="21">
        <f t="shared" si="122"/>
        <v>1500000</v>
      </c>
      <c r="L192" s="21">
        <f t="shared" si="122"/>
        <v>78948</v>
      </c>
      <c r="M192" s="21">
        <f t="shared" si="122"/>
        <v>0</v>
      </c>
      <c r="N192" s="21">
        <f t="shared" si="122"/>
        <v>0</v>
      </c>
      <c r="O192" s="21">
        <f t="shared" si="122"/>
        <v>0</v>
      </c>
      <c r="P192" s="21">
        <f t="shared" si="122"/>
        <v>0</v>
      </c>
      <c r="Q192" s="21">
        <f t="shared" si="122"/>
        <v>0</v>
      </c>
      <c r="R192" s="21">
        <f t="shared" si="122"/>
        <v>1578948</v>
      </c>
      <c r="S192" s="21">
        <f t="shared" si="123"/>
        <v>1500000</v>
      </c>
      <c r="T192" s="21">
        <f t="shared" si="123"/>
        <v>78948</v>
      </c>
      <c r="U192" s="21">
        <f t="shared" si="123"/>
        <v>0</v>
      </c>
      <c r="V192" s="21">
        <f t="shared" si="123"/>
        <v>1578948</v>
      </c>
      <c r="W192" s="21">
        <f t="shared" si="123"/>
        <v>400000.16</v>
      </c>
      <c r="X192" s="82">
        <f t="shared" si="90"/>
        <v>25.333333333333329</v>
      </c>
      <c r="Y192" s="21"/>
      <c r="Z192" s="21"/>
      <c r="AA192" s="21"/>
      <c r="AB192" s="21"/>
      <c r="AC192" s="21"/>
      <c r="AD192" s="21"/>
      <c r="AE192" s="21"/>
    </row>
    <row r="193" spans="1:31" ht="60" x14ac:dyDescent="0.25">
      <c r="A193" s="157" t="s">
        <v>50</v>
      </c>
      <c r="B193" s="155">
        <v>51</v>
      </c>
      <c r="C193" s="155">
        <v>2</v>
      </c>
      <c r="D193" s="3" t="s">
        <v>133</v>
      </c>
      <c r="E193" s="155">
        <v>851</v>
      </c>
      <c r="F193" s="3" t="s">
        <v>70</v>
      </c>
      <c r="G193" s="3" t="s">
        <v>11</v>
      </c>
      <c r="H193" s="3" t="s">
        <v>330</v>
      </c>
      <c r="I193" s="3" t="s">
        <v>102</v>
      </c>
      <c r="J193" s="21">
        <f t="shared" si="122"/>
        <v>1578948</v>
      </c>
      <c r="K193" s="21">
        <f t="shared" si="122"/>
        <v>1500000</v>
      </c>
      <c r="L193" s="21">
        <f t="shared" si="122"/>
        <v>78948</v>
      </c>
      <c r="M193" s="21">
        <f t="shared" si="122"/>
        <v>0</v>
      </c>
      <c r="N193" s="21">
        <f t="shared" si="122"/>
        <v>0</v>
      </c>
      <c r="O193" s="21">
        <f t="shared" si="122"/>
        <v>0</v>
      </c>
      <c r="P193" s="21">
        <f t="shared" si="122"/>
        <v>0</v>
      </c>
      <c r="Q193" s="21">
        <f t="shared" si="122"/>
        <v>0</v>
      </c>
      <c r="R193" s="21">
        <f t="shared" si="122"/>
        <v>1578948</v>
      </c>
      <c r="S193" s="21">
        <f t="shared" si="123"/>
        <v>1500000</v>
      </c>
      <c r="T193" s="21">
        <f t="shared" si="123"/>
        <v>78948</v>
      </c>
      <c r="U193" s="21">
        <f t="shared" si="123"/>
        <v>0</v>
      </c>
      <c r="V193" s="21">
        <f t="shared" si="123"/>
        <v>1578948</v>
      </c>
      <c r="W193" s="21">
        <f t="shared" si="123"/>
        <v>400000.16</v>
      </c>
      <c r="X193" s="82">
        <f t="shared" si="90"/>
        <v>25.333333333333329</v>
      </c>
      <c r="Y193" s="21"/>
      <c r="Z193" s="21"/>
      <c r="AA193" s="21"/>
      <c r="AB193" s="21"/>
      <c r="AC193" s="21"/>
      <c r="AD193" s="21"/>
      <c r="AE193" s="21"/>
    </row>
    <row r="194" spans="1:31" ht="30" x14ac:dyDescent="0.25">
      <c r="A194" s="157" t="s">
        <v>103</v>
      </c>
      <c r="B194" s="155">
        <v>51</v>
      </c>
      <c r="C194" s="155">
        <v>2</v>
      </c>
      <c r="D194" s="3" t="s">
        <v>133</v>
      </c>
      <c r="E194" s="155">
        <v>851</v>
      </c>
      <c r="F194" s="3" t="s">
        <v>70</v>
      </c>
      <c r="G194" s="3" t="s">
        <v>11</v>
      </c>
      <c r="H194" s="3" t="s">
        <v>330</v>
      </c>
      <c r="I194" s="3" t="s">
        <v>104</v>
      </c>
      <c r="J194" s="21">
        <f>'6.ВС'!J202</f>
        <v>1578948</v>
      </c>
      <c r="K194" s="21">
        <f>'6.ВС'!K202</f>
        <v>1500000</v>
      </c>
      <c r="L194" s="21">
        <f>'6.ВС'!L202</f>
        <v>78948</v>
      </c>
      <c r="M194" s="21">
        <f>'6.ВС'!M202</f>
        <v>0</v>
      </c>
      <c r="N194" s="21">
        <f>'6.ВС'!N202</f>
        <v>0</v>
      </c>
      <c r="O194" s="21">
        <f>'6.ВС'!O202</f>
        <v>0</v>
      </c>
      <c r="P194" s="21">
        <f>'6.ВС'!P202</f>
        <v>0</v>
      </c>
      <c r="Q194" s="21">
        <f>'6.ВС'!Q202</f>
        <v>0</v>
      </c>
      <c r="R194" s="21">
        <f>'6.ВС'!R202</f>
        <v>1578948</v>
      </c>
      <c r="S194" s="21">
        <f>'6.ВС'!S202</f>
        <v>1500000</v>
      </c>
      <c r="T194" s="21">
        <f>'6.ВС'!T202</f>
        <v>78948</v>
      </c>
      <c r="U194" s="21">
        <f>'6.ВС'!U202</f>
        <v>0</v>
      </c>
      <c r="V194" s="21">
        <f>'6.ВС'!V202</f>
        <v>1578948</v>
      </c>
      <c r="W194" s="21">
        <f>'6.ВС'!W202</f>
        <v>400000.16</v>
      </c>
      <c r="X194" s="82">
        <f t="shared" si="90"/>
        <v>25.333333333333329</v>
      </c>
      <c r="Y194" s="21"/>
      <c r="Z194" s="21"/>
      <c r="AA194" s="21"/>
      <c r="AB194" s="21"/>
      <c r="AC194" s="21"/>
      <c r="AD194" s="21"/>
      <c r="AE194" s="21"/>
    </row>
    <row r="195" spans="1:31" ht="45" x14ac:dyDescent="0.25">
      <c r="A195" s="9" t="s">
        <v>682</v>
      </c>
      <c r="B195" s="155">
        <v>51</v>
      </c>
      <c r="C195" s="155">
        <v>2</v>
      </c>
      <c r="D195" s="3" t="s">
        <v>680</v>
      </c>
      <c r="E195" s="155"/>
      <c r="F195" s="3"/>
      <c r="G195" s="3"/>
      <c r="H195" s="3"/>
      <c r="I195" s="3"/>
      <c r="J195" s="21">
        <f>J196</f>
        <v>0</v>
      </c>
      <c r="K195" s="21">
        <f t="shared" ref="K195:W198" si="124">K196</f>
        <v>0</v>
      </c>
      <c r="L195" s="21">
        <f t="shared" si="124"/>
        <v>0</v>
      </c>
      <c r="M195" s="21">
        <f t="shared" si="124"/>
        <v>0</v>
      </c>
      <c r="N195" s="21">
        <f t="shared" si="124"/>
        <v>219587</v>
      </c>
      <c r="O195" s="21">
        <f t="shared" si="124"/>
        <v>217391</v>
      </c>
      <c r="P195" s="21">
        <f t="shared" si="124"/>
        <v>2196</v>
      </c>
      <c r="Q195" s="21">
        <f t="shared" si="124"/>
        <v>0</v>
      </c>
      <c r="R195" s="21">
        <f t="shared" si="124"/>
        <v>219587</v>
      </c>
      <c r="S195" s="21">
        <f t="shared" si="124"/>
        <v>217391</v>
      </c>
      <c r="T195" s="21">
        <f t="shared" si="124"/>
        <v>2196</v>
      </c>
      <c r="U195" s="21">
        <f t="shared" si="124"/>
        <v>0</v>
      </c>
      <c r="V195" s="21">
        <f t="shared" si="124"/>
        <v>219587</v>
      </c>
      <c r="W195" s="21">
        <f t="shared" si="124"/>
        <v>219587</v>
      </c>
      <c r="X195" s="82">
        <f t="shared" si="90"/>
        <v>100</v>
      </c>
      <c r="Y195" s="21"/>
      <c r="Z195" s="21"/>
      <c r="AA195" s="21"/>
      <c r="AB195" s="21"/>
      <c r="AC195" s="21"/>
      <c r="AD195" s="21"/>
      <c r="AE195" s="21"/>
    </row>
    <row r="196" spans="1:31" ht="30" x14ac:dyDescent="0.25">
      <c r="A196" s="9" t="s">
        <v>6</v>
      </c>
      <c r="B196" s="155">
        <v>51</v>
      </c>
      <c r="C196" s="155">
        <v>2</v>
      </c>
      <c r="D196" s="3" t="s">
        <v>680</v>
      </c>
      <c r="E196" s="155">
        <v>851</v>
      </c>
      <c r="F196" s="3"/>
      <c r="G196" s="3"/>
      <c r="H196" s="3"/>
      <c r="I196" s="3"/>
      <c r="J196" s="21">
        <f>J197</f>
        <v>0</v>
      </c>
      <c r="K196" s="21">
        <f t="shared" si="124"/>
        <v>0</v>
      </c>
      <c r="L196" s="21">
        <f t="shared" si="124"/>
        <v>0</v>
      </c>
      <c r="M196" s="21">
        <f t="shared" si="124"/>
        <v>0</v>
      </c>
      <c r="N196" s="21">
        <f t="shared" si="124"/>
        <v>219587</v>
      </c>
      <c r="O196" s="21">
        <f t="shared" si="124"/>
        <v>217391</v>
      </c>
      <c r="P196" s="21">
        <f t="shared" si="124"/>
        <v>2196</v>
      </c>
      <c r="Q196" s="21">
        <f t="shared" si="124"/>
        <v>0</v>
      </c>
      <c r="R196" s="21">
        <f t="shared" si="124"/>
        <v>219587</v>
      </c>
      <c r="S196" s="21">
        <f t="shared" si="124"/>
        <v>217391</v>
      </c>
      <c r="T196" s="21">
        <f t="shared" si="124"/>
        <v>2196</v>
      </c>
      <c r="U196" s="21">
        <f t="shared" si="124"/>
        <v>0</v>
      </c>
      <c r="V196" s="21">
        <f t="shared" si="124"/>
        <v>219587</v>
      </c>
      <c r="W196" s="21">
        <f t="shared" si="124"/>
        <v>219587</v>
      </c>
      <c r="X196" s="82">
        <f t="shared" si="90"/>
        <v>100</v>
      </c>
      <c r="Y196" s="21"/>
      <c r="Z196" s="21"/>
      <c r="AA196" s="21"/>
      <c r="AB196" s="21"/>
      <c r="AC196" s="21"/>
      <c r="AD196" s="21"/>
      <c r="AE196" s="21"/>
    </row>
    <row r="197" spans="1:31" ht="30" x14ac:dyDescent="0.25">
      <c r="A197" s="9" t="s">
        <v>678</v>
      </c>
      <c r="B197" s="155">
        <v>51</v>
      </c>
      <c r="C197" s="155">
        <v>2</v>
      </c>
      <c r="D197" s="3" t="s">
        <v>680</v>
      </c>
      <c r="E197" s="155">
        <v>851</v>
      </c>
      <c r="F197" s="3"/>
      <c r="G197" s="3"/>
      <c r="H197" s="3" t="s">
        <v>681</v>
      </c>
      <c r="I197" s="3"/>
      <c r="J197" s="21">
        <f>J198</f>
        <v>0</v>
      </c>
      <c r="K197" s="21">
        <f t="shared" si="124"/>
        <v>0</v>
      </c>
      <c r="L197" s="21">
        <f t="shared" si="124"/>
        <v>0</v>
      </c>
      <c r="M197" s="21">
        <f t="shared" si="124"/>
        <v>0</v>
      </c>
      <c r="N197" s="21">
        <f t="shared" si="124"/>
        <v>219587</v>
      </c>
      <c r="O197" s="21">
        <f t="shared" si="124"/>
        <v>217391</v>
      </c>
      <c r="P197" s="21">
        <f t="shared" si="124"/>
        <v>2196</v>
      </c>
      <c r="Q197" s="21">
        <f t="shared" si="124"/>
        <v>0</v>
      </c>
      <c r="R197" s="21">
        <f t="shared" si="124"/>
        <v>219587</v>
      </c>
      <c r="S197" s="21">
        <f t="shared" si="124"/>
        <v>217391</v>
      </c>
      <c r="T197" s="21">
        <f t="shared" si="124"/>
        <v>2196</v>
      </c>
      <c r="U197" s="21">
        <f t="shared" si="124"/>
        <v>0</v>
      </c>
      <c r="V197" s="21">
        <f t="shared" si="124"/>
        <v>219587</v>
      </c>
      <c r="W197" s="21">
        <f t="shared" si="124"/>
        <v>219587</v>
      </c>
      <c r="X197" s="82">
        <f t="shared" si="90"/>
        <v>100</v>
      </c>
      <c r="Y197" s="21"/>
      <c r="Z197" s="21"/>
      <c r="AA197" s="21"/>
      <c r="AB197" s="21"/>
      <c r="AC197" s="21"/>
      <c r="AD197" s="21"/>
      <c r="AE197" s="21"/>
    </row>
    <row r="198" spans="1:31" ht="60" x14ac:dyDescent="0.25">
      <c r="A198" s="157" t="s">
        <v>50</v>
      </c>
      <c r="B198" s="155">
        <v>51</v>
      </c>
      <c r="C198" s="155">
        <v>2</v>
      </c>
      <c r="D198" s="3" t="s">
        <v>680</v>
      </c>
      <c r="E198" s="155">
        <v>851</v>
      </c>
      <c r="F198" s="3"/>
      <c r="G198" s="3"/>
      <c r="H198" s="3" t="s">
        <v>681</v>
      </c>
      <c r="I198" s="3" t="s">
        <v>102</v>
      </c>
      <c r="J198" s="21">
        <f>J199</f>
        <v>0</v>
      </c>
      <c r="K198" s="21">
        <f t="shared" si="124"/>
        <v>0</v>
      </c>
      <c r="L198" s="21">
        <f t="shared" si="124"/>
        <v>0</v>
      </c>
      <c r="M198" s="21">
        <f t="shared" si="124"/>
        <v>0</v>
      </c>
      <c r="N198" s="21">
        <f t="shared" si="124"/>
        <v>219587</v>
      </c>
      <c r="O198" s="21">
        <f t="shared" si="124"/>
        <v>217391</v>
      </c>
      <c r="P198" s="21">
        <f t="shared" si="124"/>
        <v>2196</v>
      </c>
      <c r="Q198" s="21">
        <f t="shared" si="124"/>
        <v>0</v>
      </c>
      <c r="R198" s="21">
        <f t="shared" si="124"/>
        <v>219587</v>
      </c>
      <c r="S198" s="21">
        <f t="shared" si="124"/>
        <v>217391</v>
      </c>
      <c r="T198" s="21">
        <f t="shared" si="124"/>
        <v>2196</v>
      </c>
      <c r="U198" s="21">
        <f t="shared" si="124"/>
        <v>0</v>
      </c>
      <c r="V198" s="21">
        <f t="shared" si="124"/>
        <v>219587</v>
      </c>
      <c r="W198" s="21">
        <f t="shared" si="124"/>
        <v>219587</v>
      </c>
      <c r="X198" s="82">
        <f t="shared" ref="X198:X261" si="125">W198/V198*100</f>
        <v>100</v>
      </c>
      <c r="Y198" s="21"/>
      <c r="Z198" s="21"/>
      <c r="AA198" s="21"/>
      <c r="AB198" s="21"/>
      <c r="AC198" s="21"/>
      <c r="AD198" s="21"/>
      <c r="AE198" s="21"/>
    </row>
    <row r="199" spans="1:31" ht="30" x14ac:dyDescent="0.25">
      <c r="A199" s="157" t="s">
        <v>103</v>
      </c>
      <c r="B199" s="155">
        <v>51</v>
      </c>
      <c r="C199" s="155">
        <v>2</v>
      </c>
      <c r="D199" s="3" t="s">
        <v>680</v>
      </c>
      <c r="E199" s="155">
        <v>851</v>
      </c>
      <c r="F199" s="3"/>
      <c r="G199" s="3"/>
      <c r="H199" s="3" t="s">
        <v>681</v>
      </c>
      <c r="I199" s="3" t="s">
        <v>104</v>
      </c>
      <c r="J199" s="21">
        <f>'6.ВС'!J205</f>
        <v>0</v>
      </c>
      <c r="K199" s="21">
        <f>'6.ВС'!K205</f>
        <v>0</v>
      </c>
      <c r="L199" s="21">
        <f>'6.ВС'!L205</f>
        <v>0</v>
      </c>
      <c r="M199" s="21">
        <f>'6.ВС'!M205</f>
        <v>0</v>
      </c>
      <c r="N199" s="21">
        <f>'6.ВС'!N205</f>
        <v>219587</v>
      </c>
      <c r="O199" s="21">
        <f>'6.ВС'!O205</f>
        <v>217391</v>
      </c>
      <c r="P199" s="21">
        <f>'6.ВС'!P205</f>
        <v>2196</v>
      </c>
      <c r="Q199" s="21">
        <f>'6.ВС'!Q205</f>
        <v>0</v>
      </c>
      <c r="R199" s="21">
        <f>'6.ВС'!R205</f>
        <v>219587</v>
      </c>
      <c r="S199" s="21">
        <f>'6.ВС'!S205</f>
        <v>217391</v>
      </c>
      <c r="T199" s="21">
        <f>'6.ВС'!T205</f>
        <v>2196</v>
      </c>
      <c r="U199" s="21">
        <f>'6.ВС'!U205</f>
        <v>0</v>
      </c>
      <c r="V199" s="21">
        <f>'6.ВС'!V205</f>
        <v>219587</v>
      </c>
      <c r="W199" s="21">
        <f>'6.ВС'!W205</f>
        <v>219587</v>
      </c>
      <c r="X199" s="82">
        <f t="shared" si="125"/>
        <v>100</v>
      </c>
      <c r="Y199" s="21"/>
      <c r="Z199" s="21"/>
      <c r="AA199" s="21"/>
      <c r="AB199" s="21"/>
      <c r="AC199" s="21"/>
      <c r="AD199" s="21"/>
      <c r="AE199" s="21"/>
    </row>
    <row r="200" spans="1:31" ht="85.5" x14ac:dyDescent="0.25">
      <c r="A200" s="18" t="s">
        <v>351</v>
      </c>
      <c r="B200" s="94">
        <v>51</v>
      </c>
      <c r="C200" s="94">
        <v>3</v>
      </c>
      <c r="D200" s="3"/>
      <c r="E200" s="94"/>
      <c r="F200" s="19"/>
      <c r="G200" s="24"/>
      <c r="H200" s="24"/>
      <c r="I200" s="19"/>
      <c r="J200" s="22">
        <f t="shared" ref="J200:M200" si="126">J202</f>
        <v>5000</v>
      </c>
      <c r="K200" s="22">
        <f t="shared" si="126"/>
        <v>0</v>
      </c>
      <c r="L200" s="22">
        <f t="shared" si="126"/>
        <v>5000</v>
      </c>
      <c r="M200" s="22">
        <f t="shared" si="126"/>
        <v>0</v>
      </c>
      <c r="N200" s="22">
        <f t="shared" ref="N200:R200" si="127">N202</f>
        <v>0</v>
      </c>
      <c r="O200" s="22">
        <f t="shared" si="127"/>
        <v>0</v>
      </c>
      <c r="P200" s="22">
        <f t="shared" si="127"/>
        <v>0</v>
      </c>
      <c r="Q200" s="22">
        <f t="shared" si="127"/>
        <v>0</v>
      </c>
      <c r="R200" s="22">
        <f t="shared" si="127"/>
        <v>5000</v>
      </c>
      <c r="S200" s="22">
        <f t="shared" ref="S200:W200" si="128">S202</f>
        <v>0</v>
      </c>
      <c r="T200" s="22">
        <f t="shared" si="128"/>
        <v>5000</v>
      </c>
      <c r="U200" s="22">
        <f t="shared" si="128"/>
        <v>0</v>
      </c>
      <c r="V200" s="22">
        <f t="shared" si="128"/>
        <v>5000</v>
      </c>
      <c r="W200" s="22">
        <f t="shared" si="128"/>
        <v>0</v>
      </c>
      <c r="X200" s="82">
        <f t="shared" si="125"/>
        <v>0</v>
      </c>
      <c r="Y200" s="22"/>
      <c r="Z200" s="22"/>
      <c r="AA200" s="22"/>
      <c r="AB200" s="22"/>
      <c r="AC200" s="22"/>
      <c r="AD200" s="22"/>
      <c r="AE200" s="22"/>
    </row>
    <row r="201" spans="1:31" ht="99.75" x14ac:dyDescent="0.25">
      <c r="A201" s="18" t="s">
        <v>222</v>
      </c>
      <c r="B201" s="94">
        <v>51</v>
      </c>
      <c r="C201" s="94">
        <v>3</v>
      </c>
      <c r="D201" s="19" t="s">
        <v>133</v>
      </c>
      <c r="E201" s="94"/>
      <c r="F201" s="19"/>
      <c r="G201" s="24"/>
      <c r="H201" s="24"/>
      <c r="I201" s="19"/>
      <c r="J201" s="22">
        <f t="shared" ref="J201:W204" si="129">J202</f>
        <v>5000</v>
      </c>
      <c r="K201" s="22">
        <f t="shared" si="129"/>
        <v>0</v>
      </c>
      <c r="L201" s="22">
        <f t="shared" si="129"/>
        <v>5000</v>
      </c>
      <c r="M201" s="22">
        <f t="shared" si="129"/>
        <v>0</v>
      </c>
      <c r="N201" s="22">
        <f t="shared" si="129"/>
        <v>0</v>
      </c>
      <c r="O201" s="22">
        <f t="shared" si="129"/>
        <v>0</v>
      </c>
      <c r="P201" s="22">
        <f t="shared" si="129"/>
        <v>0</v>
      </c>
      <c r="Q201" s="22">
        <f t="shared" si="129"/>
        <v>0</v>
      </c>
      <c r="R201" s="22">
        <f t="shared" si="129"/>
        <v>5000</v>
      </c>
      <c r="S201" s="22">
        <f t="shared" si="129"/>
        <v>0</v>
      </c>
      <c r="T201" s="22">
        <f t="shared" si="129"/>
        <v>5000</v>
      </c>
      <c r="U201" s="22">
        <f t="shared" si="129"/>
        <v>0</v>
      </c>
      <c r="V201" s="22">
        <f t="shared" si="129"/>
        <v>5000</v>
      </c>
      <c r="W201" s="22">
        <f t="shared" si="129"/>
        <v>0</v>
      </c>
      <c r="X201" s="82">
        <f t="shared" si="125"/>
        <v>0</v>
      </c>
      <c r="Y201" s="22"/>
      <c r="Z201" s="22"/>
      <c r="AA201" s="22"/>
      <c r="AB201" s="22"/>
      <c r="AC201" s="22"/>
      <c r="AD201" s="22"/>
      <c r="AE201" s="22"/>
    </row>
    <row r="202" spans="1:31" ht="28.5" x14ac:dyDescent="0.25">
      <c r="A202" s="18" t="s">
        <v>6</v>
      </c>
      <c r="B202" s="94">
        <v>51</v>
      </c>
      <c r="C202" s="94">
        <v>3</v>
      </c>
      <c r="D202" s="3" t="s">
        <v>133</v>
      </c>
      <c r="E202" s="94">
        <v>851</v>
      </c>
      <c r="F202" s="19"/>
      <c r="G202" s="24"/>
      <c r="H202" s="24"/>
      <c r="I202" s="19"/>
      <c r="J202" s="22">
        <f t="shared" si="129"/>
        <v>5000</v>
      </c>
      <c r="K202" s="22">
        <f t="shared" si="129"/>
        <v>0</v>
      </c>
      <c r="L202" s="22">
        <f t="shared" si="129"/>
        <v>5000</v>
      </c>
      <c r="M202" s="22">
        <f t="shared" si="129"/>
        <v>0</v>
      </c>
      <c r="N202" s="22">
        <f t="shared" si="129"/>
        <v>0</v>
      </c>
      <c r="O202" s="22">
        <f t="shared" si="129"/>
        <v>0</v>
      </c>
      <c r="P202" s="22">
        <f t="shared" si="129"/>
        <v>0</v>
      </c>
      <c r="Q202" s="22">
        <f t="shared" si="129"/>
        <v>0</v>
      </c>
      <c r="R202" s="22">
        <f t="shared" si="129"/>
        <v>5000</v>
      </c>
      <c r="S202" s="22">
        <f t="shared" ref="S202:W204" si="130">S203</f>
        <v>0</v>
      </c>
      <c r="T202" s="22">
        <f t="shared" si="130"/>
        <v>5000</v>
      </c>
      <c r="U202" s="22">
        <f t="shared" si="130"/>
        <v>0</v>
      </c>
      <c r="V202" s="22">
        <f t="shared" si="130"/>
        <v>5000</v>
      </c>
      <c r="W202" s="22">
        <f t="shared" si="130"/>
        <v>0</v>
      </c>
      <c r="X202" s="82">
        <f t="shared" si="125"/>
        <v>0</v>
      </c>
      <c r="Y202" s="22"/>
      <c r="Z202" s="22"/>
      <c r="AA202" s="22"/>
      <c r="AB202" s="22"/>
      <c r="AC202" s="22"/>
      <c r="AD202" s="22"/>
      <c r="AE202" s="22"/>
    </row>
    <row r="203" spans="1:31" ht="45" x14ac:dyDescent="0.25">
      <c r="A203" s="15" t="s">
        <v>114</v>
      </c>
      <c r="B203" s="155">
        <v>51</v>
      </c>
      <c r="C203" s="155">
        <v>3</v>
      </c>
      <c r="D203" s="3" t="s">
        <v>133</v>
      </c>
      <c r="E203" s="155">
        <v>851</v>
      </c>
      <c r="F203" s="3" t="s">
        <v>70</v>
      </c>
      <c r="G203" s="3" t="s">
        <v>13</v>
      </c>
      <c r="H203" s="3" t="s">
        <v>270</v>
      </c>
      <c r="I203" s="3"/>
      <c r="J203" s="21">
        <f t="shared" si="129"/>
        <v>5000</v>
      </c>
      <c r="K203" s="21">
        <f t="shared" si="129"/>
        <v>0</v>
      </c>
      <c r="L203" s="21">
        <f t="shared" si="129"/>
        <v>5000</v>
      </c>
      <c r="M203" s="21">
        <f t="shared" si="129"/>
        <v>0</v>
      </c>
      <c r="N203" s="21">
        <f t="shared" si="129"/>
        <v>0</v>
      </c>
      <c r="O203" s="21">
        <f t="shared" si="129"/>
        <v>0</v>
      </c>
      <c r="P203" s="21">
        <f t="shared" si="129"/>
        <v>0</v>
      </c>
      <c r="Q203" s="21">
        <f t="shared" si="129"/>
        <v>0</v>
      </c>
      <c r="R203" s="21">
        <f t="shared" si="129"/>
        <v>5000</v>
      </c>
      <c r="S203" s="21">
        <f t="shared" si="130"/>
        <v>0</v>
      </c>
      <c r="T203" s="21">
        <f t="shared" si="130"/>
        <v>5000</v>
      </c>
      <c r="U203" s="21">
        <f t="shared" si="130"/>
        <v>0</v>
      </c>
      <c r="V203" s="21">
        <f t="shared" si="130"/>
        <v>5000</v>
      </c>
      <c r="W203" s="21">
        <f t="shared" si="130"/>
        <v>0</v>
      </c>
      <c r="X203" s="82">
        <f t="shared" si="125"/>
        <v>0</v>
      </c>
      <c r="Y203" s="21"/>
      <c r="Z203" s="21"/>
      <c r="AA203" s="21"/>
      <c r="AB203" s="21"/>
      <c r="AC203" s="21"/>
      <c r="AD203" s="21"/>
      <c r="AE203" s="21"/>
    </row>
    <row r="204" spans="1:31" ht="60" x14ac:dyDescent="0.25">
      <c r="A204" s="157" t="s">
        <v>22</v>
      </c>
      <c r="B204" s="155">
        <v>51</v>
      </c>
      <c r="C204" s="155">
        <v>3</v>
      </c>
      <c r="D204" s="3" t="s">
        <v>133</v>
      </c>
      <c r="E204" s="155">
        <v>851</v>
      </c>
      <c r="F204" s="3" t="s">
        <v>70</v>
      </c>
      <c r="G204" s="3" t="s">
        <v>13</v>
      </c>
      <c r="H204" s="3" t="s">
        <v>270</v>
      </c>
      <c r="I204" s="3" t="s">
        <v>23</v>
      </c>
      <c r="J204" s="21">
        <f t="shared" si="129"/>
        <v>5000</v>
      </c>
      <c r="K204" s="21">
        <f t="shared" si="129"/>
        <v>0</v>
      </c>
      <c r="L204" s="21">
        <f t="shared" si="129"/>
        <v>5000</v>
      </c>
      <c r="M204" s="21">
        <f t="shared" si="129"/>
        <v>0</v>
      </c>
      <c r="N204" s="21">
        <f t="shared" si="129"/>
        <v>0</v>
      </c>
      <c r="O204" s="21">
        <f t="shared" si="129"/>
        <v>0</v>
      </c>
      <c r="P204" s="21">
        <f t="shared" si="129"/>
        <v>0</v>
      </c>
      <c r="Q204" s="21">
        <f t="shared" si="129"/>
        <v>0</v>
      </c>
      <c r="R204" s="21">
        <f t="shared" si="129"/>
        <v>5000</v>
      </c>
      <c r="S204" s="21">
        <f t="shared" si="130"/>
        <v>0</v>
      </c>
      <c r="T204" s="21">
        <f t="shared" si="130"/>
        <v>5000</v>
      </c>
      <c r="U204" s="21">
        <f t="shared" si="130"/>
        <v>0</v>
      </c>
      <c r="V204" s="21">
        <f t="shared" si="130"/>
        <v>5000</v>
      </c>
      <c r="W204" s="21">
        <f t="shared" si="130"/>
        <v>0</v>
      </c>
      <c r="X204" s="82">
        <f t="shared" si="125"/>
        <v>0</v>
      </c>
      <c r="Y204" s="21"/>
      <c r="Z204" s="21"/>
      <c r="AA204" s="21"/>
      <c r="AB204" s="21"/>
      <c r="AC204" s="21"/>
      <c r="AD204" s="21"/>
      <c r="AE204" s="21"/>
    </row>
    <row r="205" spans="1:31" ht="60" x14ac:dyDescent="0.25">
      <c r="A205" s="157" t="s">
        <v>9</v>
      </c>
      <c r="B205" s="155">
        <v>51</v>
      </c>
      <c r="C205" s="155">
        <v>3</v>
      </c>
      <c r="D205" s="3" t="s">
        <v>133</v>
      </c>
      <c r="E205" s="155">
        <v>851</v>
      </c>
      <c r="F205" s="3" t="s">
        <v>70</v>
      </c>
      <c r="G205" s="3" t="s">
        <v>13</v>
      </c>
      <c r="H205" s="3" t="s">
        <v>270</v>
      </c>
      <c r="I205" s="3" t="s">
        <v>24</v>
      </c>
      <c r="J205" s="21">
        <f>'6.ВС'!J209</f>
        <v>5000</v>
      </c>
      <c r="K205" s="21">
        <f>'6.ВС'!K209</f>
        <v>0</v>
      </c>
      <c r="L205" s="21">
        <f>'6.ВС'!L209</f>
        <v>5000</v>
      </c>
      <c r="M205" s="21">
        <f>'6.ВС'!M209</f>
        <v>0</v>
      </c>
      <c r="N205" s="21">
        <f>'6.ВС'!N209</f>
        <v>0</v>
      </c>
      <c r="O205" s="21">
        <f>'6.ВС'!O209</f>
        <v>0</v>
      </c>
      <c r="P205" s="21">
        <f>'6.ВС'!P209</f>
        <v>0</v>
      </c>
      <c r="Q205" s="21">
        <f>'6.ВС'!Q209</f>
        <v>0</v>
      </c>
      <c r="R205" s="21">
        <f>'6.ВС'!R209</f>
        <v>5000</v>
      </c>
      <c r="S205" s="21">
        <f>'6.ВС'!S209</f>
        <v>0</v>
      </c>
      <c r="T205" s="21">
        <f>'6.ВС'!T209</f>
        <v>5000</v>
      </c>
      <c r="U205" s="21">
        <f>'6.ВС'!U209</f>
        <v>0</v>
      </c>
      <c r="V205" s="21">
        <f>'6.ВС'!V209</f>
        <v>5000</v>
      </c>
      <c r="W205" s="21">
        <f>'6.ВС'!W209</f>
        <v>0</v>
      </c>
      <c r="X205" s="82">
        <f t="shared" si="125"/>
        <v>0</v>
      </c>
      <c r="Y205" s="21"/>
      <c r="Z205" s="21"/>
      <c r="AA205" s="21"/>
      <c r="AB205" s="21"/>
      <c r="AC205" s="21"/>
      <c r="AD205" s="21"/>
      <c r="AE205" s="21"/>
    </row>
    <row r="206" spans="1:31" ht="71.25" x14ac:dyDescent="0.25">
      <c r="A206" s="18" t="s">
        <v>350</v>
      </c>
      <c r="B206" s="94">
        <v>51</v>
      </c>
      <c r="C206" s="94">
        <v>4</v>
      </c>
      <c r="D206" s="24"/>
      <c r="E206" s="94"/>
      <c r="F206" s="19"/>
      <c r="G206" s="24"/>
      <c r="H206" s="24"/>
      <c r="I206" s="19"/>
      <c r="J206" s="22" t="e">
        <f>#REF!+J207+J227</f>
        <v>#REF!</v>
      </c>
      <c r="K206" s="22" t="e">
        <f>#REF!+K207+K227</f>
        <v>#REF!</v>
      </c>
      <c r="L206" s="22" t="e">
        <f>#REF!+L207+L227</f>
        <v>#REF!</v>
      </c>
      <c r="M206" s="22" t="e">
        <f>#REF!+M207+M227</f>
        <v>#REF!</v>
      </c>
      <c r="N206" s="22" t="e">
        <f>#REF!+N207+N227</f>
        <v>#REF!</v>
      </c>
      <c r="O206" s="22" t="e">
        <f>#REF!+O207+O227</f>
        <v>#REF!</v>
      </c>
      <c r="P206" s="22" t="e">
        <f>#REF!+P207+P227</f>
        <v>#REF!</v>
      </c>
      <c r="Q206" s="22" t="e">
        <f>#REF!+Q207+Q227</f>
        <v>#REF!</v>
      </c>
      <c r="R206" s="22">
        <f>R207+R227</f>
        <v>4123781</v>
      </c>
      <c r="S206" s="22">
        <f t="shared" ref="S206:W206" si="131">S207+S227</f>
        <v>2427000</v>
      </c>
      <c r="T206" s="22">
        <f t="shared" si="131"/>
        <v>1428781</v>
      </c>
      <c r="U206" s="22">
        <f t="shared" si="131"/>
        <v>268000</v>
      </c>
      <c r="V206" s="22">
        <f t="shared" si="131"/>
        <v>4123781</v>
      </c>
      <c r="W206" s="22">
        <f t="shared" si="131"/>
        <v>3833299.05</v>
      </c>
      <c r="X206" s="82">
        <f t="shared" si="125"/>
        <v>92.955931704423676</v>
      </c>
      <c r="Y206" s="22"/>
      <c r="Z206" s="22"/>
      <c r="AA206" s="22"/>
      <c r="AB206" s="22"/>
      <c r="AC206" s="22"/>
      <c r="AD206" s="22"/>
      <c r="AE206" s="22"/>
    </row>
    <row r="207" spans="1:31" ht="57" x14ac:dyDescent="0.25">
      <c r="A207" s="18" t="s">
        <v>223</v>
      </c>
      <c r="B207" s="94">
        <v>51</v>
      </c>
      <c r="C207" s="94">
        <v>4</v>
      </c>
      <c r="D207" s="24" t="s">
        <v>133</v>
      </c>
      <c r="E207" s="94"/>
      <c r="F207" s="19"/>
      <c r="G207" s="24"/>
      <c r="H207" s="24"/>
      <c r="I207" s="19"/>
      <c r="J207" s="22" t="e">
        <f t="shared" ref="J207:W207" si="132">J208</f>
        <v>#REF!</v>
      </c>
      <c r="K207" s="22" t="e">
        <f t="shared" si="132"/>
        <v>#REF!</v>
      </c>
      <c r="L207" s="22" t="e">
        <f t="shared" si="132"/>
        <v>#REF!</v>
      </c>
      <c r="M207" s="22" t="e">
        <f t="shared" si="132"/>
        <v>#REF!</v>
      </c>
      <c r="N207" s="22" t="e">
        <f t="shared" si="132"/>
        <v>#REF!</v>
      </c>
      <c r="O207" s="22" t="e">
        <f t="shared" si="132"/>
        <v>#REF!</v>
      </c>
      <c r="P207" s="22" t="e">
        <f t="shared" si="132"/>
        <v>#REF!</v>
      </c>
      <c r="Q207" s="22" t="e">
        <f t="shared" si="132"/>
        <v>#REF!</v>
      </c>
      <c r="R207" s="22">
        <f t="shared" si="132"/>
        <v>1672266</v>
      </c>
      <c r="S207" s="22">
        <f t="shared" si="132"/>
        <v>0</v>
      </c>
      <c r="T207" s="22">
        <f t="shared" si="132"/>
        <v>1404266</v>
      </c>
      <c r="U207" s="22">
        <f t="shared" si="132"/>
        <v>268000</v>
      </c>
      <c r="V207" s="22">
        <f t="shared" si="132"/>
        <v>1672266</v>
      </c>
      <c r="W207" s="22">
        <f t="shared" si="132"/>
        <v>1381784.0499999998</v>
      </c>
      <c r="X207" s="82">
        <f t="shared" si="125"/>
        <v>82.629441129581053</v>
      </c>
      <c r="Y207" s="22"/>
      <c r="Z207" s="22"/>
      <c r="AA207" s="22"/>
      <c r="AB207" s="22"/>
      <c r="AC207" s="22"/>
      <c r="AD207" s="22"/>
      <c r="AE207" s="22"/>
    </row>
    <row r="208" spans="1:31" ht="28.5" x14ac:dyDescent="0.25">
      <c r="A208" s="18" t="s">
        <v>6</v>
      </c>
      <c r="B208" s="94">
        <v>51</v>
      </c>
      <c r="C208" s="94">
        <v>4</v>
      </c>
      <c r="D208" s="3" t="s">
        <v>133</v>
      </c>
      <c r="E208" s="94">
        <v>851</v>
      </c>
      <c r="F208" s="19"/>
      <c r="G208" s="24"/>
      <c r="H208" s="24"/>
      <c r="I208" s="19"/>
      <c r="J208" s="22" t="e">
        <f>J214+J219+#REF!+J222+J209</f>
        <v>#REF!</v>
      </c>
      <c r="K208" s="22" t="e">
        <f>K214+K219+#REF!+K222+K209</f>
        <v>#REF!</v>
      </c>
      <c r="L208" s="22" t="e">
        <f>L214+L219+#REF!+L222+L209</f>
        <v>#REF!</v>
      </c>
      <c r="M208" s="22" t="e">
        <f>M214+M219+#REF!+M222+M209</f>
        <v>#REF!</v>
      </c>
      <c r="N208" s="22" t="e">
        <f>N214+N219+#REF!+N222+N209</f>
        <v>#REF!</v>
      </c>
      <c r="O208" s="22" t="e">
        <f>O214+O219+#REF!+O222+O209</f>
        <v>#REF!</v>
      </c>
      <c r="P208" s="22" t="e">
        <f>P214+P219+#REF!+P222+P209</f>
        <v>#REF!</v>
      </c>
      <c r="Q208" s="22" t="e">
        <f>Q214+Q219+#REF!+Q222+Q209</f>
        <v>#REF!</v>
      </c>
      <c r="R208" s="22">
        <f>R214+R219+R222+R209</f>
        <v>1672266</v>
      </c>
      <c r="S208" s="22">
        <f t="shared" ref="S208:W208" si="133">S214+S219+S222+S209</f>
        <v>0</v>
      </c>
      <c r="T208" s="22">
        <f t="shared" si="133"/>
        <v>1404266</v>
      </c>
      <c r="U208" s="22">
        <f t="shared" si="133"/>
        <v>268000</v>
      </c>
      <c r="V208" s="22">
        <f t="shared" si="133"/>
        <v>1672266</v>
      </c>
      <c r="W208" s="22">
        <f t="shared" si="133"/>
        <v>1381784.0499999998</v>
      </c>
      <c r="X208" s="82">
        <f t="shared" si="125"/>
        <v>82.629441129581053</v>
      </c>
      <c r="Y208" s="22"/>
      <c r="Z208" s="22"/>
      <c r="AA208" s="22"/>
      <c r="AB208" s="22"/>
      <c r="AC208" s="22"/>
      <c r="AD208" s="22"/>
      <c r="AE208" s="22"/>
    </row>
    <row r="209" spans="1:31" ht="30" x14ac:dyDescent="0.25">
      <c r="A209" s="15" t="s">
        <v>135</v>
      </c>
      <c r="B209" s="155">
        <v>51</v>
      </c>
      <c r="C209" s="155">
        <v>4</v>
      </c>
      <c r="D209" s="3" t="s">
        <v>133</v>
      </c>
      <c r="E209" s="155">
        <v>851</v>
      </c>
      <c r="F209" s="3" t="s">
        <v>133</v>
      </c>
      <c r="G209" s="3" t="s">
        <v>53</v>
      </c>
      <c r="H209" s="3" t="s">
        <v>272</v>
      </c>
      <c r="I209" s="3"/>
      <c r="J209" s="21">
        <f t="shared" ref="J209:M209" si="134">J210+J212</f>
        <v>99900</v>
      </c>
      <c r="K209" s="21">
        <f t="shared" si="134"/>
        <v>0</v>
      </c>
      <c r="L209" s="21">
        <f t="shared" si="134"/>
        <v>99900</v>
      </c>
      <c r="M209" s="21">
        <f t="shared" si="134"/>
        <v>0</v>
      </c>
      <c r="N209" s="21">
        <f t="shared" ref="N209:R209" si="135">N210+N212</f>
        <v>883766</v>
      </c>
      <c r="O209" s="21">
        <f t="shared" si="135"/>
        <v>0</v>
      </c>
      <c r="P209" s="21">
        <f t="shared" si="135"/>
        <v>883766</v>
      </c>
      <c r="Q209" s="21">
        <f t="shared" si="135"/>
        <v>0</v>
      </c>
      <c r="R209" s="21">
        <f t="shared" si="135"/>
        <v>983666</v>
      </c>
      <c r="S209" s="21">
        <f t="shared" ref="S209:W209" si="136">S210+S212</f>
        <v>0</v>
      </c>
      <c r="T209" s="21">
        <f t="shared" si="136"/>
        <v>983666</v>
      </c>
      <c r="U209" s="21">
        <f t="shared" si="136"/>
        <v>0</v>
      </c>
      <c r="V209" s="21">
        <f t="shared" si="136"/>
        <v>983666</v>
      </c>
      <c r="W209" s="21">
        <f t="shared" si="136"/>
        <v>903554.97</v>
      </c>
      <c r="X209" s="82">
        <f t="shared" si="125"/>
        <v>91.855870793541712</v>
      </c>
      <c r="Y209" s="21"/>
      <c r="Z209" s="21"/>
      <c r="AA209" s="21"/>
      <c r="AB209" s="21"/>
      <c r="AC209" s="21"/>
      <c r="AD209" s="21"/>
      <c r="AE209" s="21"/>
    </row>
    <row r="210" spans="1:31" s="23" customFormat="1" ht="120" x14ac:dyDescent="0.25">
      <c r="A210" s="156" t="s">
        <v>16</v>
      </c>
      <c r="B210" s="155">
        <v>51</v>
      </c>
      <c r="C210" s="155">
        <v>4</v>
      </c>
      <c r="D210" s="3" t="s">
        <v>133</v>
      </c>
      <c r="E210" s="155">
        <v>851</v>
      </c>
      <c r="F210" s="3" t="s">
        <v>133</v>
      </c>
      <c r="G210" s="3" t="s">
        <v>53</v>
      </c>
      <c r="H210" s="3" t="s">
        <v>272</v>
      </c>
      <c r="I210" s="3" t="s">
        <v>18</v>
      </c>
      <c r="J210" s="21">
        <f t="shared" ref="J210:W210" si="137">J211</f>
        <v>26000</v>
      </c>
      <c r="K210" s="21">
        <f t="shared" si="137"/>
        <v>0</v>
      </c>
      <c r="L210" s="21">
        <f t="shared" si="137"/>
        <v>26000</v>
      </c>
      <c r="M210" s="21">
        <f t="shared" si="137"/>
        <v>0</v>
      </c>
      <c r="N210" s="21">
        <f t="shared" si="137"/>
        <v>0</v>
      </c>
      <c r="O210" s="21">
        <f t="shared" si="137"/>
        <v>0</v>
      </c>
      <c r="P210" s="21">
        <f t="shared" si="137"/>
        <v>0</v>
      </c>
      <c r="Q210" s="21">
        <f t="shared" si="137"/>
        <v>0</v>
      </c>
      <c r="R210" s="21">
        <f t="shared" si="137"/>
        <v>26000</v>
      </c>
      <c r="S210" s="21">
        <f t="shared" si="137"/>
        <v>0</v>
      </c>
      <c r="T210" s="21">
        <f t="shared" si="137"/>
        <v>26000</v>
      </c>
      <c r="U210" s="21">
        <f t="shared" si="137"/>
        <v>0</v>
      </c>
      <c r="V210" s="21">
        <f t="shared" si="137"/>
        <v>26000</v>
      </c>
      <c r="W210" s="21">
        <f t="shared" si="137"/>
        <v>1600</v>
      </c>
      <c r="X210" s="82">
        <f t="shared" si="125"/>
        <v>6.1538461538461542</v>
      </c>
      <c r="Y210" s="21"/>
      <c r="Z210" s="21"/>
      <c r="AA210" s="21"/>
      <c r="AB210" s="21"/>
      <c r="AC210" s="21"/>
      <c r="AD210" s="21"/>
      <c r="AE210" s="21"/>
    </row>
    <row r="211" spans="1:31" s="23" customFormat="1" ht="30" x14ac:dyDescent="0.25">
      <c r="A211" s="157" t="s">
        <v>7</v>
      </c>
      <c r="B211" s="155">
        <v>51</v>
      </c>
      <c r="C211" s="155">
        <v>4</v>
      </c>
      <c r="D211" s="3" t="s">
        <v>133</v>
      </c>
      <c r="E211" s="155">
        <v>851</v>
      </c>
      <c r="F211" s="3" t="s">
        <v>133</v>
      </c>
      <c r="G211" s="3" t="s">
        <v>53</v>
      </c>
      <c r="H211" s="3" t="s">
        <v>272</v>
      </c>
      <c r="I211" s="3" t="s">
        <v>63</v>
      </c>
      <c r="J211" s="21">
        <f>'6.ВС'!J239</f>
        <v>26000</v>
      </c>
      <c r="K211" s="21">
        <f>'6.ВС'!K239</f>
        <v>0</v>
      </c>
      <c r="L211" s="21">
        <f>'6.ВС'!L239</f>
        <v>26000</v>
      </c>
      <c r="M211" s="21">
        <f>'6.ВС'!M239</f>
        <v>0</v>
      </c>
      <c r="N211" s="21">
        <f>'6.ВС'!N239</f>
        <v>0</v>
      </c>
      <c r="O211" s="21">
        <f>'6.ВС'!O239</f>
        <v>0</v>
      </c>
      <c r="P211" s="21">
        <f>'6.ВС'!P239</f>
        <v>0</v>
      </c>
      <c r="Q211" s="21">
        <f>'6.ВС'!Q239</f>
        <v>0</v>
      </c>
      <c r="R211" s="21">
        <f>'6.ВС'!R239</f>
        <v>26000</v>
      </c>
      <c r="S211" s="21">
        <f>'6.ВС'!S239</f>
        <v>0</v>
      </c>
      <c r="T211" s="21">
        <f>'6.ВС'!T239</f>
        <v>26000</v>
      </c>
      <c r="U211" s="21">
        <f>'6.ВС'!U239</f>
        <v>0</v>
      </c>
      <c r="V211" s="21">
        <f>'6.ВС'!V239</f>
        <v>26000</v>
      </c>
      <c r="W211" s="21">
        <f>'6.ВС'!W239</f>
        <v>1600</v>
      </c>
      <c r="X211" s="82">
        <f t="shared" si="125"/>
        <v>6.1538461538461542</v>
      </c>
      <c r="Y211" s="21"/>
      <c r="Z211" s="21"/>
      <c r="AA211" s="21"/>
      <c r="AB211" s="21"/>
      <c r="AC211" s="21"/>
      <c r="AD211" s="21"/>
      <c r="AE211" s="21"/>
    </row>
    <row r="212" spans="1:31" s="23" customFormat="1" ht="60" x14ac:dyDescent="0.25">
      <c r="A212" s="157" t="s">
        <v>22</v>
      </c>
      <c r="B212" s="155">
        <v>51</v>
      </c>
      <c r="C212" s="155">
        <v>4</v>
      </c>
      <c r="D212" s="3" t="s">
        <v>133</v>
      </c>
      <c r="E212" s="155">
        <v>851</v>
      </c>
      <c r="F212" s="3" t="s">
        <v>133</v>
      </c>
      <c r="G212" s="3" t="s">
        <v>53</v>
      </c>
      <c r="H212" s="3" t="s">
        <v>272</v>
      </c>
      <c r="I212" s="3" t="s">
        <v>23</v>
      </c>
      <c r="J212" s="21">
        <f t="shared" ref="J212:W212" si="138">J213</f>
        <v>73900</v>
      </c>
      <c r="K212" s="21">
        <f t="shared" si="138"/>
        <v>0</v>
      </c>
      <c r="L212" s="21">
        <f t="shared" si="138"/>
        <v>73900</v>
      </c>
      <c r="M212" s="21">
        <f t="shared" si="138"/>
        <v>0</v>
      </c>
      <c r="N212" s="21">
        <f t="shared" si="138"/>
        <v>883766</v>
      </c>
      <c r="O212" s="21">
        <f t="shared" si="138"/>
        <v>0</v>
      </c>
      <c r="P212" s="21">
        <f t="shared" si="138"/>
        <v>883766</v>
      </c>
      <c r="Q212" s="21">
        <f t="shared" si="138"/>
        <v>0</v>
      </c>
      <c r="R212" s="21">
        <f t="shared" si="138"/>
        <v>957666</v>
      </c>
      <c r="S212" s="21">
        <f t="shared" si="138"/>
        <v>0</v>
      </c>
      <c r="T212" s="21">
        <f t="shared" si="138"/>
        <v>957666</v>
      </c>
      <c r="U212" s="21">
        <f t="shared" si="138"/>
        <v>0</v>
      </c>
      <c r="V212" s="21">
        <f t="shared" si="138"/>
        <v>957666</v>
      </c>
      <c r="W212" s="21">
        <f t="shared" si="138"/>
        <v>901954.97</v>
      </c>
      <c r="X212" s="82">
        <f t="shared" si="125"/>
        <v>94.182624213452286</v>
      </c>
      <c r="Y212" s="21"/>
      <c r="Z212" s="21"/>
      <c r="AA212" s="21"/>
      <c r="AB212" s="21"/>
      <c r="AC212" s="21"/>
      <c r="AD212" s="21"/>
      <c r="AE212" s="21"/>
    </row>
    <row r="213" spans="1:31" ht="60" x14ac:dyDescent="0.25">
      <c r="A213" s="157" t="s">
        <v>9</v>
      </c>
      <c r="B213" s="155">
        <v>51</v>
      </c>
      <c r="C213" s="155">
        <v>4</v>
      </c>
      <c r="D213" s="3" t="s">
        <v>133</v>
      </c>
      <c r="E213" s="155">
        <v>851</v>
      </c>
      <c r="F213" s="3" t="s">
        <v>133</v>
      </c>
      <c r="G213" s="3" t="s">
        <v>53</v>
      </c>
      <c r="H213" s="3" t="s">
        <v>272</v>
      </c>
      <c r="I213" s="3" t="s">
        <v>24</v>
      </c>
      <c r="J213" s="21">
        <f>'6.ВС'!J241</f>
        <v>73900</v>
      </c>
      <c r="K213" s="21">
        <f>'6.ВС'!K241</f>
        <v>0</v>
      </c>
      <c r="L213" s="21">
        <f>'6.ВС'!L241</f>
        <v>73900</v>
      </c>
      <c r="M213" s="21">
        <f>'6.ВС'!M241</f>
        <v>0</v>
      </c>
      <c r="N213" s="21">
        <f>'6.ВС'!N241</f>
        <v>883766</v>
      </c>
      <c r="O213" s="21">
        <f>'6.ВС'!O241</f>
        <v>0</v>
      </c>
      <c r="P213" s="21">
        <f>'6.ВС'!P241</f>
        <v>883766</v>
      </c>
      <c r="Q213" s="21">
        <f>'6.ВС'!Q241</f>
        <v>0</v>
      </c>
      <c r="R213" s="21">
        <f>'6.ВС'!R241</f>
        <v>957666</v>
      </c>
      <c r="S213" s="21">
        <f>'6.ВС'!S241</f>
        <v>0</v>
      </c>
      <c r="T213" s="21">
        <f>'6.ВС'!T241</f>
        <v>957666</v>
      </c>
      <c r="U213" s="21">
        <f>'6.ВС'!U241</f>
        <v>0</v>
      </c>
      <c r="V213" s="21">
        <f>'6.ВС'!V241</f>
        <v>957666</v>
      </c>
      <c r="W213" s="21">
        <f>'6.ВС'!W241</f>
        <v>901954.97</v>
      </c>
      <c r="X213" s="82">
        <f t="shared" si="125"/>
        <v>94.182624213452286</v>
      </c>
      <c r="Y213" s="21"/>
      <c r="Z213" s="21"/>
      <c r="AA213" s="21"/>
      <c r="AB213" s="21"/>
      <c r="AC213" s="21"/>
      <c r="AD213" s="21"/>
      <c r="AE213" s="21"/>
    </row>
    <row r="214" spans="1:31" ht="30" x14ac:dyDescent="0.25">
      <c r="A214" s="15" t="s">
        <v>137</v>
      </c>
      <c r="B214" s="5">
        <v>51</v>
      </c>
      <c r="C214" s="155">
        <v>4</v>
      </c>
      <c r="D214" s="3" t="s">
        <v>133</v>
      </c>
      <c r="E214" s="155">
        <v>851</v>
      </c>
      <c r="F214" s="3" t="s">
        <v>133</v>
      </c>
      <c r="G214" s="3" t="s">
        <v>53</v>
      </c>
      <c r="H214" s="3" t="s">
        <v>273</v>
      </c>
      <c r="I214" s="3"/>
      <c r="J214" s="21">
        <f t="shared" ref="J214:M214" si="139">J215+J217</f>
        <v>410600</v>
      </c>
      <c r="K214" s="21">
        <f t="shared" si="139"/>
        <v>0</v>
      </c>
      <c r="L214" s="21">
        <f t="shared" si="139"/>
        <v>410600</v>
      </c>
      <c r="M214" s="21">
        <f t="shared" si="139"/>
        <v>0</v>
      </c>
      <c r="N214" s="21">
        <f t="shared" ref="N214:R214" si="140">N215+N217</f>
        <v>0</v>
      </c>
      <c r="O214" s="21">
        <f t="shared" si="140"/>
        <v>0</v>
      </c>
      <c r="P214" s="21">
        <f t="shared" si="140"/>
        <v>0</v>
      </c>
      <c r="Q214" s="21">
        <f t="shared" si="140"/>
        <v>0</v>
      </c>
      <c r="R214" s="21">
        <f t="shared" si="140"/>
        <v>410600</v>
      </c>
      <c r="S214" s="21">
        <f t="shared" ref="S214:W214" si="141">S215+S217</f>
        <v>0</v>
      </c>
      <c r="T214" s="21">
        <f t="shared" si="141"/>
        <v>410600</v>
      </c>
      <c r="U214" s="21">
        <f t="shared" si="141"/>
        <v>0</v>
      </c>
      <c r="V214" s="21">
        <f t="shared" si="141"/>
        <v>410600</v>
      </c>
      <c r="W214" s="21">
        <f t="shared" si="141"/>
        <v>354066.1</v>
      </c>
      <c r="X214" s="82">
        <f t="shared" si="125"/>
        <v>86.231393083292744</v>
      </c>
      <c r="Y214" s="21"/>
      <c r="Z214" s="21"/>
      <c r="AA214" s="21"/>
      <c r="AB214" s="21"/>
      <c r="AC214" s="21"/>
      <c r="AD214" s="21"/>
      <c r="AE214" s="21"/>
    </row>
    <row r="215" spans="1:31" ht="120" x14ac:dyDescent="0.25">
      <c r="A215" s="156" t="s">
        <v>16</v>
      </c>
      <c r="B215" s="5">
        <v>51</v>
      </c>
      <c r="C215" s="155">
        <v>4</v>
      </c>
      <c r="D215" s="3" t="s">
        <v>133</v>
      </c>
      <c r="E215" s="155">
        <v>851</v>
      </c>
      <c r="F215" s="3" t="s">
        <v>133</v>
      </c>
      <c r="G215" s="3" t="s">
        <v>53</v>
      </c>
      <c r="H215" s="3" t="s">
        <v>273</v>
      </c>
      <c r="I215" s="3" t="s">
        <v>18</v>
      </c>
      <c r="J215" s="21">
        <f t="shared" ref="J215:W215" si="142">J216</f>
        <v>211200</v>
      </c>
      <c r="K215" s="21">
        <f t="shared" si="142"/>
        <v>0</v>
      </c>
      <c r="L215" s="21">
        <f t="shared" si="142"/>
        <v>211200</v>
      </c>
      <c r="M215" s="21">
        <f t="shared" si="142"/>
        <v>0</v>
      </c>
      <c r="N215" s="21">
        <f t="shared" si="142"/>
        <v>0</v>
      </c>
      <c r="O215" s="21">
        <f t="shared" si="142"/>
        <v>0</v>
      </c>
      <c r="P215" s="21">
        <f t="shared" si="142"/>
        <v>0</v>
      </c>
      <c r="Q215" s="21">
        <f t="shared" si="142"/>
        <v>0</v>
      </c>
      <c r="R215" s="21">
        <f t="shared" si="142"/>
        <v>211200</v>
      </c>
      <c r="S215" s="21">
        <f t="shared" si="142"/>
        <v>0</v>
      </c>
      <c r="T215" s="21">
        <f t="shared" si="142"/>
        <v>211200</v>
      </c>
      <c r="U215" s="21">
        <f t="shared" si="142"/>
        <v>0</v>
      </c>
      <c r="V215" s="21">
        <f t="shared" si="142"/>
        <v>211200</v>
      </c>
      <c r="W215" s="21">
        <f t="shared" si="142"/>
        <v>172600</v>
      </c>
      <c r="X215" s="82">
        <f t="shared" si="125"/>
        <v>81.723484848484844</v>
      </c>
      <c r="Y215" s="21"/>
      <c r="Z215" s="21"/>
      <c r="AA215" s="21"/>
      <c r="AB215" s="21"/>
      <c r="AC215" s="21"/>
      <c r="AD215" s="21"/>
      <c r="AE215" s="21"/>
    </row>
    <row r="216" spans="1:31" ht="30" x14ac:dyDescent="0.25">
      <c r="A216" s="157" t="s">
        <v>7</v>
      </c>
      <c r="B216" s="5">
        <v>51</v>
      </c>
      <c r="C216" s="155">
        <v>4</v>
      </c>
      <c r="D216" s="3" t="s">
        <v>133</v>
      </c>
      <c r="E216" s="155">
        <v>851</v>
      </c>
      <c r="F216" s="3" t="s">
        <v>133</v>
      </c>
      <c r="G216" s="3" t="s">
        <v>53</v>
      </c>
      <c r="H216" s="3" t="s">
        <v>273</v>
      </c>
      <c r="I216" s="3" t="s">
        <v>63</v>
      </c>
      <c r="J216" s="21">
        <f>'6.ВС'!J244</f>
        <v>211200</v>
      </c>
      <c r="K216" s="21">
        <f>'6.ВС'!K244</f>
        <v>0</v>
      </c>
      <c r="L216" s="21">
        <f>'6.ВС'!L244</f>
        <v>211200</v>
      </c>
      <c r="M216" s="21">
        <f>'6.ВС'!M244</f>
        <v>0</v>
      </c>
      <c r="N216" s="21">
        <f>'6.ВС'!N244</f>
        <v>0</v>
      </c>
      <c r="O216" s="21">
        <f>'6.ВС'!O244</f>
        <v>0</v>
      </c>
      <c r="P216" s="21">
        <f>'6.ВС'!P244</f>
        <v>0</v>
      </c>
      <c r="Q216" s="21">
        <f>'6.ВС'!Q244</f>
        <v>0</v>
      </c>
      <c r="R216" s="21">
        <f>'6.ВС'!R244</f>
        <v>211200</v>
      </c>
      <c r="S216" s="21">
        <f>'6.ВС'!S244</f>
        <v>0</v>
      </c>
      <c r="T216" s="21">
        <f>'6.ВС'!T244</f>
        <v>211200</v>
      </c>
      <c r="U216" s="21">
        <f>'6.ВС'!U244</f>
        <v>0</v>
      </c>
      <c r="V216" s="21">
        <f>'6.ВС'!V244</f>
        <v>211200</v>
      </c>
      <c r="W216" s="21">
        <f>'6.ВС'!W244</f>
        <v>172600</v>
      </c>
      <c r="X216" s="82">
        <f t="shared" si="125"/>
        <v>81.723484848484844</v>
      </c>
      <c r="Y216" s="21"/>
      <c r="Z216" s="21"/>
      <c r="AA216" s="21"/>
      <c r="AB216" s="21"/>
      <c r="AC216" s="21"/>
      <c r="AD216" s="21"/>
      <c r="AE216" s="21"/>
    </row>
    <row r="217" spans="1:31" ht="60" x14ac:dyDescent="0.25">
      <c r="A217" s="157" t="s">
        <v>22</v>
      </c>
      <c r="B217" s="5">
        <v>51</v>
      </c>
      <c r="C217" s="155">
        <v>4</v>
      </c>
      <c r="D217" s="3" t="s">
        <v>133</v>
      </c>
      <c r="E217" s="155">
        <v>851</v>
      </c>
      <c r="F217" s="3" t="s">
        <v>133</v>
      </c>
      <c r="G217" s="3" t="s">
        <v>53</v>
      </c>
      <c r="H217" s="3" t="s">
        <v>273</v>
      </c>
      <c r="I217" s="3" t="s">
        <v>23</v>
      </c>
      <c r="J217" s="21">
        <f t="shared" ref="J217:W225" si="143">J218</f>
        <v>199400</v>
      </c>
      <c r="K217" s="21">
        <f t="shared" si="143"/>
        <v>0</v>
      </c>
      <c r="L217" s="21">
        <f t="shared" si="143"/>
        <v>199400</v>
      </c>
      <c r="M217" s="21">
        <f t="shared" si="143"/>
        <v>0</v>
      </c>
      <c r="N217" s="21">
        <f t="shared" si="143"/>
        <v>0</v>
      </c>
      <c r="O217" s="21">
        <f t="shared" si="143"/>
        <v>0</v>
      </c>
      <c r="P217" s="21">
        <f t="shared" si="143"/>
        <v>0</v>
      </c>
      <c r="Q217" s="21">
        <f t="shared" si="143"/>
        <v>0</v>
      </c>
      <c r="R217" s="21">
        <f t="shared" si="143"/>
        <v>199400</v>
      </c>
      <c r="S217" s="21">
        <f t="shared" si="143"/>
        <v>0</v>
      </c>
      <c r="T217" s="21">
        <f t="shared" si="143"/>
        <v>199400</v>
      </c>
      <c r="U217" s="21">
        <f t="shared" si="143"/>
        <v>0</v>
      </c>
      <c r="V217" s="21">
        <f t="shared" si="143"/>
        <v>199400</v>
      </c>
      <c r="W217" s="21">
        <f t="shared" si="143"/>
        <v>181466.1</v>
      </c>
      <c r="X217" s="82">
        <f t="shared" si="125"/>
        <v>91.00606820461384</v>
      </c>
      <c r="Y217" s="21"/>
      <c r="Z217" s="21"/>
      <c r="AA217" s="21"/>
      <c r="AB217" s="21"/>
      <c r="AC217" s="21"/>
      <c r="AD217" s="21"/>
      <c r="AE217" s="21"/>
    </row>
    <row r="218" spans="1:31" ht="60" x14ac:dyDescent="0.25">
      <c r="A218" s="157" t="s">
        <v>9</v>
      </c>
      <c r="B218" s="5">
        <v>51</v>
      </c>
      <c r="C218" s="155">
        <v>4</v>
      </c>
      <c r="D218" s="3" t="s">
        <v>133</v>
      </c>
      <c r="E218" s="155">
        <v>851</v>
      </c>
      <c r="F218" s="3" t="s">
        <v>133</v>
      </c>
      <c r="G218" s="3" t="s">
        <v>53</v>
      </c>
      <c r="H218" s="3" t="s">
        <v>273</v>
      </c>
      <c r="I218" s="3" t="s">
        <v>24</v>
      </c>
      <c r="J218" s="21">
        <f>'6.ВС'!J246</f>
        <v>199400</v>
      </c>
      <c r="K218" s="21">
        <f>'6.ВС'!K246</f>
        <v>0</v>
      </c>
      <c r="L218" s="21">
        <f>'6.ВС'!L246</f>
        <v>199400</v>
      </c>
      <c r="M218" s="21">
        <f>'6.ВС'!M246</f>
        <v>0</v>
      </c>
      <c r="N218" s="21">
        <f>'6.ВС'!N246</f>
        <v>0</v>
      </c>
      <c r="O218" s="21">
        <f>'6.ВС'!O246</f>
        <v>0</v>
      </c>
      <c r="P218" s="21">
        <f>'6.ВС'!P246</f>
        <v>0</v>
      </c>
      <c r="Q218" s="21">
        <f>'6.ВС'!Q246</f>
        <v>0</v>
      </c>
      <c r="R218" s="21">
        <f>'6.ВС'!R246</f>
        <v>199400</v>
      </c>
      <c r="S218" s="21">
        <f>'6.ВС'!S246</f>
        <v>0</v>
      </c>
      <c r="T218" s="21">
        <f>'6.ВС'!T246</f>
        <v>199400</v>
      </c>
      <c r="U218" s="21">
        <f>'6.ВС'!U246</f>
        <v>0</v>
      </c>
      <c r="V218" s="21">
        <f>'6.ВС'!V246</f>
        <v>199400</v>
      </c>
      <c r="W218" s="21">
        <f>'6.ВС'!W246</f>
        <v>181466.1</v>
      </c>
      <c r="X218" s="82">
        <f t="shared" si="125"/>
        <v>91.00606820461384</v>
      </c>
      <c r="Y218" s="21"/>
      <c r="Z218" s="21"/>
      <c r="AA218" s="21"/>
      <c r="AB218" s="21"/>
      <c r="AC218" s="21"/>
      <c r="AD218" s="21"/>
      <c r="AE218" s="21"/>
    </row>
    <row r="219" spans="1:31" s="2" customFormat="1" ht="75" x14ac:dyDescent="0.25">
      <c r="A219" s="15" t="s">
        <v>141</v>
      </c>
      <c r="B219" s="5">
        <v>51</v>
      </c>
      <c r="C219" s="155">
        <v>4</v>
      </c>
      <c r="D219" s="3" t="s">
        <v>133</v>
      </c>
      <c r="E219" s="155">
        <v>851</v>
      </c>
      <c r="F219" s="3" t="s">
        <v>133</v>
      </c>
      <c r="G219" s="3" t="s">
        <v>53</v>
      </c>
      <c r="H219" s="3" t="s">
        <v>275</v>
      </c>
      <c r="I219" s="3"/>
      <c r="J219" s="21">
        <f t="shared" ref="J219:W220" si="144">J220</f>
        <v>10000</v>
      </c>
      <c r="K219" s="21">
        <f t="shared" si="144"/>
        <v>0</v>
      </c>
      <c r="L219" s="21">
        <f t="shared" si="144"/>
        <v>10000</v>
      </c>
      <c r="M219" s="21">
        <f t="shared" si="144"/>
        <v>0</v>
      </c>
      <c r="N219" s="21">
        <f t="shared" si="144"/>
        <v>0</v>
      </c>
      <c r="O219" s="21">
        <f t="shared" si="144"/>
        <v>0</v>
      </c>
      <c r="P219" s="21">
        <f t="shared" si="144"/>
        <v>0</v>
      </c>
      <c r="Q219" s="21">
        <f t="shared" si="144"/>
        <v>0</v>
      </c>
      <c r="R219" s="21">
        <f t="shared" si="144"/>
        <v>10000</v>
      </c>
      <c r="S219" s="21">
        <f t="shared" si="144"/>
        <v>0</v>
      </c>
      <c r="T219" s="21">
        <f t="shared" si="144"/>
        <v>10000</v>
      </c>
      <c r="U219" s="21">
        <f t="shared" si="144"/>
        <v>0</v>
      </c>
      <c r="V219" s="21">
        <f t="shared" si="144"/>
        <v>10000</v>
      </c>
      <c r="W219" s="21">
        <f t="shared" si="144"/>
        <v>2600</v>
      </c>
      <c r="X219" s="82">
        <f t="shared" si="125"/>
        <v>26</v>
      </c>
      <c r="Y219" s="21"/>
      <c r="Z219" s="21"/>
      <c r="AA219" s="21"/>
      <c r="AB219" s="21"/>
      <c r="AC219" s="21"/>
      <c r="AD219" s="21"/>
      <c r="AE219" s="21"/>
    </row>
    <row r="220" spans="1:31" s="2" customFormat="1" ht="60" x14ac:dyDescent="0.25">
      <c r="A220" s="157" t="s">
        <v>22</v>
      </c>
      <c r="B220" s="5">
        <v>51</v>
      </c>
      <c r="C220" s="155">
        <v>4</v>
      </c>
      <c r="D220" s="3" t="s">
        <v>133</v>
      </c>
      <c r="E220" s="155">
        <v>851</v>
      </c>
      <c r="F220" s="3" t="s">
        <v>133</v>
      </c>
      <c r="G220" s="3" t="s">
        <v>53</v>
      </c>
      <c r="H220" s="3" t="s">
        <v>275</v>
      </c>
      <c r="I220" s="3" t="s">
        <v>23</v>
      </c>
      <c r="J220" s="21">
        <f t="shared" si="144"/>
        <v>10000</v>
      </c>
      <c r="K220" s="21">
        <f t="shared" si="144"/>
        <v>0</v>
      </c>
      <c r="L220" s="21">
        <f t="shared" si="144"/>
        <v>10000</v>
      </c>
      <c r="M220" s="21">
        <f t="shared" si="144"/>
        <v>0</v>
      </c>
      <c r="N220" s="21">
        <f t="shared" si="144"/>
        <v>0</v>
      </c>
      <c r="O220" s="21">
        <f t="shared" si="144"/>
        <v>0</v>
      </c>
      <c r="P220" s="21">
        <f t="shared" si="144"/>
        <v>0</v>
      </c>
      <c r="Q220" s="21">
        <f t="shared" si="144"/>
        <v>0</v>
      </c>
      <c r="R220" s="21">
        <f t="shared" si="144"/>
        <v>10000</v>
      </c>
      <c r="S220" s="21">
        <f t="shared" ref="S220:W220" si="145">S221</f>
        <v>0</v>
      </c>
      <c r="T220" s="21">
        <f t="shared" si="145"/>
        <v>10000</v>
      </c>
      <c r="U220" s="21">
        <f t="shared" si="145"/>
        <v>0</v>
      </c>
      <c r="V220" s="21">
        <f t="shared" si="145"/>
        <v>10000</v>
      </c>
      <c r="W220" s="21">
        <f t="shared" si="145"/>
        <v>2600</v>
      </c>
      <c r="X220" s="82">
        <f t="shared" si="125"/>
        <v>26</v>
      </c>
      <c r="Y220" s="21"/>
      <c r="Z220" s="21"/>
      <c r="AA220" s="21"/>
      <c r="AB220" s="21"/>
      <c r="AC220" s="21"/>
      <c r="AD220" s="21"/>
      <c r="AE220" s="21"/>
    </row>
    <row r="221" spans="1:31" s="2" customFormat="1" ht="60" x14ac:dyDescent="0.25">
      <c r="A221" s="157" t="s">
        <v>9</v>
      </c>
      <c r="B221" s="5">
        <v>51</v>
      </c>
      <c r="C221" s="155">
        <v>4</v>
      </c>
      <c r="D221" s="3" t="s">
        <v>133</v>
      </c>
      <c r="E221" s="155">
        <v>851</v>
      </c>
      <c r="F221" s="3" t="s">
        <v>133</v>
      </c>
      <c r="G221" s="3" t="s">
        <v>53</v>
      </c>
      <c r="H221" s="3" t="s">
        <v>275</v>
      </c>
      <c r="I221" s="3" t="s">
        <v>24</v>
      </c>
      <c r="J221" s="21">
        <f>'6.ВС'!J249</f>
        <v>10000</v>
      </c>
      <c r="K221" s="21">
        <f>'6.ВС'!K249</f>
        <v>0</v>
      </c>
      <c r="L221" s="21">
        <f>'6.ВС'!L249</f>
        <v>10000</v>
      </c>
      <c r="M221" s="21">
        <f>'6.ВС'!M249</f>
        <v>0</v>
      </c>
      <c r="N221" s="21">
        <f>'6.ВС'!N249</f>
        <v>0</v>
      </c>
      <c r="O221" s="21">
        <f>'6.ВС'!O249</f>
        <v>0</v>
      </c>
      <c r="P221" s="21">
        <f>'6.ВС'!P249</f>
        <v>0</v>
      </c>
      <c r="Q221" s="21">
        <f>'6.ВС'!Q249</f>
        <v>0</v>
      </c>
      <c r="R221" s="21">
        <f>'6.ВС'!R249</f>
        <v>10000</v>
      </c>
      <c r="S221" s="21">
        <f>'6.ВС'!S249</f>
        <v>0</v>
      </c>
      <c r="T221" s="21">
        <f>'6.ВС'!T249</f>
        <v>10000</v>
      </c>
      <c r="U221" s="21">
        <f>'6.ВС'!U249</f>
        <v>0</v>
      </c>
      <c r="V221" s="21">
        <f>'6.ВС'!V249</f>
        <v>10000</v>
      </c>
      <c r="W221" s="21">
        <f>'6.ВС'!W249</f>
        <v>2600</v>
      </c>
      <c r="X221" s="82">
        <f t="shared" si="125"/>
        <v>26</v>
      </c>
      <c r="Y221" s="21"/>
      <c r="Z221" s="21"/>
      <c r="AA221" s="21"/>
      <c r="AB221" s="21"/>
      <c r="AC221" s="21"/>
      <c r="AD221" s="21"/>
      <c r="AE221" s="21"/>
    </row>
    <row r="222" spans="1:31" ht="210" x14ac:dyDescent="0.25">
      <c r="A222" s="15" t="s">
        <v>139</v>
      </c>
      <c r="B222" s="5">
        <v>51</v>
      </c>
      <c r="C222" s="155">
        <v>4</v>
      </c>
      <c r="D222" s="3" t="s">
        <v>133</v>
      </c>
      <c r="E222" s="155">
        <v>851</v>
      </c>
      <c r="F222" s="3" t="s">
        <v>133</v>
      </c>
      <c r="G222" s="3" t="s">
        <v>53</v>
      </c>
      <c r="H222" s="3" t="s">
        <v>274</v>
      </c>
      <c r="I222" s="3"/>
      <c r="J222" s="21">
        <f t="shared" ref="J222:M222" si="146">J223+J225</f>
        <v>268000</v>
      </c>
      <c r="K222" s="21">
        <f t="shared" si="146"/>
        <v>0</v>
      </c>
      <c r="L222" s="21">
        <f t="shared" si="146"/>
        <v>0</v>
      </c>
      <c r="M222" s="21">
        <f t="shared" si="146"/>
        <v>268000</v>
      </c>
      <c r="N222" s="21">
        <f t="shared" ref="N222:R222" si="147">N223+N225</f>
        <v>0</v>
      </c>
      <c r="O222" s="21">
        <f t="shared" si="147"/>
        <v>0</v>
      </c>
      <c r="P222" s="21">
        <f t="shared" si="147"/>
        <v>0</v>
      </c>
      <c r="Q222" s="21">
        <f t="shared" si="147"/>
        <v>0</v>
      </c>
      <c r="R222" s="21">
        <f t="shared" si="147"/>
        <v>268000</v>
      </c>
      <c r="S222" s="21">
        <f t="shared" ref="S222:W222" si="148">S223+S225</f>
        <v>0</v>
      </c>
      <c r="T222" s="21">
        <f t="shared" si="148"/>
        <v>0</v>
      </c>
      <c r="U222" s="21">
        <f t="shared" si="148"/>
        <v>268000</v>
      </c>
      <c r="V222" s="21">
        <f t="shared" si="148"/>
        <v>268000</v>
      </c>
      <c r="W222" s="21">
        <f t="shared" si="148"/>
        <v>121562.98</v>
      </c>
      <c r="X222" s="82">
        <f t="shared" si="125"/>
        <v>45.359320895522387</v>
      </c>
      <c r="Y222" s="21"/>
      <c r="Z222" s="21"/>
      <c r="AA222" s="21"/>
      <c r="AB222" s="21"/>
      <c r="AC222" s="21"/>
      <c r="AD222" s="21"/>
      <c r="AE222" s="21"/>
    </row>
    <row r="223" spans="1:31" ht="120" x14ac:dyDescent="0.25">
      <c r="A223" s="156" t="s">
        <v>16</v>
      </c>
      <c r="B223" s="5">
        <v>51</v>
      </c>
      <c r="C223" s="155">
        <v>4</v>
      </c>
      <c r="D223" s="3" t="s">
        <v>133</v>
      </c>
      <c r="E223" s="155">
        <v>851</v>
      </c>
      <c r="F223" s="3" t="s">
        <v>133</v>
      </c>
      <c r="G223" s="3" t="s">
        <v>53</v>
      </c>
      <c r="H223" s="3" t="s">
        <v>274</v>
      </c>
      <c r="I223" s="3" t="s">
        <v>18</v>
      </c>
      <c r="J223" s="21">
        <f t="shared" si="143"/>
        <v>71000</v>
      </c>
      <c r="K223" s="21">
        <f t="shared" si="143"/>
        <v>0</v>
      </c>
      <c r="L223" s="21">
        <f t="shared" si="143"/>
        <v>0</v>
      </c>
      <c r="M223" s="21">
        <f t="shared" si="143"/>
        <v>71000</v>
      </c>
      <c r="N223" s="21">
        <f t="shared" si="143"/>
        <v>0</v>
      </c>
      <c r="O223" s="21">
        <f t="shared" si="143"/>
        <v>0</v>
      </c>
      <c r="P223" s="21">
        <f t="shared" si="143"/>
        <v>0</v>
      </c>
      <c r="Q223" s="21">
        <f t="shared" si="143"/>
        <v>0</v>
      </c>
      <c r="R223" s="21">
        <f t="shared" si="143"/>
        <v>71000</v>
      </c>
      <c r="S223" s="21">
        <f t="shared" ref="S223:W225" si="149">S224</f>
        <v>0</v>
      </c>
      <c r="T223" s="21">
        <f t="shared" si="149"/>
        <v>0</v>
      </c>
      <c r="U223" s="21">
        <f t="shared" si="149"/>
        <v>71000</v>
      </c>
      <c r="V223" s="21">
        <f t="shared" si="149"/>
        <v>71000</v>
      </c>
      <c r="W223" s="21">
        <f t="shared" si="149"/>
        <v>42800</v>
      </c>
      <c r="X223" s="82">
        <f t="shared" si="125"/>
        <v>60.281690140845065</v>
      </c>
      <c r="Y223" s="21"/>
      <c r="Z223" s="21"/>
      <c r="AA223" s="21"/>
      <c r="AB223" s="21"/>
      <c r="AC223" s="21"/>
      <c r="AD223" s="21"/>
      <c r="AE223" s="21"/>
    </row>
    <row r="224" spans="1:31" ht="30" x14ac:dyDescent="0.25">
      <c r="A224" s="157" t="s">
        <v>7</v>
      </c>
      <c r="B224" s="5">
        <v>51</v>
      </c>
      <c r="C224" s="155">
        <v>4</v>
      </c>
      <c r="D224" s="3" t="s">
        <v>133</v>
      </c>
      <c r="E224" s="155">
        <v>851</v>
      </c>
      <c r="F224" s="3" t="s">
        <v>133</v>
      </c>
      <c r="G224" s="3" t="s">
        <v>53</v>
      </c>
      <c r="H224" s="3" t="s">
        <v>274</v>
      </c>
      <c r="I224" s="3" t="s">
        <v>63</v>
      </c>
      <c r="J224" s="21">
        <f>'6.ВС'!J255</f>
        <v>71000</v>
      </c>
      <c r="K224" s="21">
        <f>'6.ВС'!K255</f>
        <v>0</v>
      </c>
      <c r="L224" s="21">
        <f>'6.ВС'!L255</f>
        <v>0</v>
      </c>
      <c r="M224" s="21">
        <f>'6.ВС'!M255</f>
        <v>71000</v>
      </c>
      <c r="N224" s="21">
        <f>'6.ВС'!N255</f>
        <v>0</v>
      </c>
      <c r="O224" s="21">
        <f>'6.ВС'!O255</f>
        <v>0</v>
      </c>
      <c r="P224" s="21">
        <f>'6.ВС'!P255</f>
        <v>0</v>
      </c>
      <c r="Q224" s="21">
        <f>'6.ВС'!Q255</f>
        <v>0</v>
      </c>
      <c r="R224" s="21">
        <f>'6.ВС'!R255</f>
        <v>71000</v>
      </c>
      <c r="S224" s="21">
        <f>'6.ВС'!S255</f>
        <v>0</v>
      </c>
      <c r="T224" s="21">
        <f>'6.ВС'!T255</f>
        <v>0</v>
      </c>
      <c r="U224" s="21">
        <f>'6.ВС'!U255</f>
        <v>71000</v>
      </c>
      <c r="V224" s="21">
        <f>'6.ВС'!V255</f>
        <v>71000</v>
      </c>
      <c r="W224" s="21">
        <f>'6.ВС'!W255</f>
        <v>42800</v>
      </c>
      <c r="X224" s="82">
        <f t="shared" si="125"/>
        <v>60.281690140845065</v>
      </c>
      <c r="Y224" s="21"/>
      <c r="Z224" s="21"/>
      <c r="AA224" s="21"/>
      <c r="AB224" s="21"/>
      <c r="AC224" s="21"/>
      <c r="AD224" s="21"/>
      <c r="AE224" s="21"/>
    </row>
    <row r="225" spans="1:31" s="23" customFormat="1" ht="60" x14ac:dyDescent="0.25">
      <c r="A225" s="157" t="s">
        <v>22</v>
      </c>
      <c r="B225" s="5">
        <v>51</v>
      </c>
      <c r="C225" s="155">
        <v>4</v>
      </c>
      <c r="D225" s="3" t="s">
        <v>133</v>
      </c>
      <c r="E225" s="155">
        <v>851</v>
      </c>
      <c r="F225" s="3" t="s">
        <v>133</v>
      </c>
      <c r="G225" s="3" t="s">
        <v>53</v>
      </c>
      <c r="H225" s="3" t="s">
        <v>274</v>
      </c>
      <c r="I225" s="3" t="s">
        <v>23</v>
      </c>
      <c r="J225" s="21">
        <f t="shared" si="143"/>
        <v>197000</v>
      </c>
      <c r="K225" s="21">
        <f t="shared" si="143"/>
        <v>0</v>
      </c>
      <c r="L225" s="21">
        <f t="shared" si="143"/>
        <v>0</v>
      </c>
      <c r="M225" s="21">
        <f t="shared" si="143"/>
        <v>197000</v>
      </c>
      <c r="N225" s="21">
        <f t="shared" si="143"/>
        <v>0</v>
      </c>
      <c r="O225" s="21">
        <f t="shared" si="143"/>
        <v>0</v>
      </c>
      <c r="P225" s="21">
        <f t="shared" si="143"/>
        <v>0</v>
      </c>
      <c r="Q225" s="21">
        <f t="shared" si="143"/>
        <v>0</v>
      </c>
      <c r="R225" s="21">
        <f t="shared" si="143"/>
        <v>197000</v>
      </c>
      <c r="S225" s="21">
        <f t="shared" si="149"/>
        <v>0</v>
      </c>
      <c r="T225" s="21">
        <f t="shared" si="149"/>
        <v>0</v>
      </c>
      <c r="U225" s="21">
        <f t="shared" si="149"/>
        <v>197000</v>
      </c>
      <c r="V225" s="21">
        <f t="shared" si="149"/>
        <v>197000</v>
      </c>
      <c r="W225" s="21">
        <f t="shared" si="149"/>
        <v>78762.98</v>
      </c>
      <c r="X225" s="82">
        <f t="shared" si="125"/>
        <v>39.981208121827407</v>
      </c>
      <c r="Y225" s="21"/>
      <c r="Z225" s="21"/>
      <c r="AA225" s="21"/>
      <c r="AB225" s="21"/>
      <c r="AC225" s="21"/>
      <c r="AD225" s="21"/>
      <c r="AE225" s="21"/>
    </row>
    <row r="226" spans="1:31" s="2" customFormat="1" ht="60" x14ac:dyDescent="0.25">
      <c r="A226" s="157" t="s">
        <v>9</v>
      </c>
      <c r="B226" s="5">
        <v>51</v>
      </c>
      <c r="C226" s="155">
        <v>4</v>
      </c>
      <c r="D226" s="3" t="s">
        <v>133</v>
      </c>
      <c r="E226" s="155">
        <v>851</v>
      </c>
      <c r="F226" s="3" t="s">
        <v>133</v>
      </c>
      <c r="G226" s="3" t="s">
        <v>53</v>
      </c>
      <c r="H226" s="3" t="s">
        <v>274</v>
      </c>
      <c r="I226" s="3" t="s">
        <v>24</v>
      </c>
      <c r="J226" s="21">
        <f>'6.ВС'!J257</f>
        <v>197000</v>
      </c>
      <c r="K226" s="21">
        <f>'6.ВС'!K257</f>
        <v>0</v>
      </c>
      <c r="L226" s="21">
        <f>'6.ВС'!L257</f>
        <v>0</v>
      </c>
      <c r="M226" s="21">
        <f>'6.ВС'!M257</f>
        <v>197000</v>
      </c>
      <c r="N226" s="21">
        <f>'6.ВС'!N257</f>
        <v>0</v>
      </c>
      <c r="O226" s="21">
        <f>'6.ВС'!O257</f>
        <v>0</v>
      </c>
      <c r="P226" s="21">
        <f>'6.ВС'!P257</f>
        <v>0</v>
      </c>
      <c r="Q226" s="21">
        <f>'6.ВС'!Q257</f>
        <v>0</v>
      </c>
      <c r="R226" s="21">
        <f>'6.ВС'!R257</f>
        <v>197000</v>
      </c>
      <c r="S226" s="21">
        <f>'6.ВС'!S257</f>
        <v>0</v>
      </c>
      <c r="T226" s="21">
        <f>'6.ВС'!T257</f>
        <v>0</v>
      </c>
      <c r="U226" s="21">
        <f>'6.ВС'!U257</f>
        <v>197000</v>
      </c>
      <c r="V226" s="21">
        <f>'6.ВС'!V257</f>
        <v>197000</v>
      </c>
      <c r="W226" s="21">
        <f>'6.ВС'!W257</f>
        <v>78762.98</v>
      </c>
      <c r="X226" s="82">
        <f t="shared" si="125"/>
        <v>39.981208121827407</v>
      </c>
      <c r="Y226" s="21"/>
      <c r="Z226" s="21"/>
      <c r="AA226" s="21"/>
      <c r="AB226" s="21"/>
      <c r="AC226" s="21"/>
      <c r="AD226" s="21"/>
      <c r="AE226" s="21"/>
    </row>
    <row r="227" spans="1:31" s="59" customFormat="1" ht="28.5" x14ac:dyDescent="0.25">
      <c r="A227" s="39" t="s">
        <v>562</v>
      </c>
      <c r="B227" s="58">
        <v>51</v>
      </c>
      <c r="C227" s="94">
        <v>4</v>
      </c>
      <c r="D227" s="19" t="s">
        <v>561</v>
      </c>
      <c r="E227" s="94"/>
      <c r="F227" s="19"/>
      <c r="G227" s="19"/>
      <c r="H227" s="19"/>
      <c r="I227" s="19"/>
      <c r="J227" s="22">
        <f t="shared" ref="J227:W230" si="150">J228</f>
        <v>2451516</v>
      </c>
      <c r="K227" s="22">
        <f t="shared" si="150"/>
        <v>2427000</v>
      </c>
      <c r="L227" s="22">
        <f t="shared" si="150"/>
        <v>24516</v>
      </c>
      <c r="M227" s="22">
        <f t="shared" si="150"/>
        <v>0</v>
      </c>
      <c r="N227" s="22">
        <f t="shared" si="150"/>
        <v>-1</v>
      </c>
      <c r="O227" s="22">
        <f t="shared" si="150"/>
        <v>0</v>
      </c>
      <c r="P227" s="22">
        <f t="shared" si="150"/>
        <v>-1</v>
      </c>
      <c r="Q227" s="22">
        <f t="shared" si="150"/>
        <v>0</v>
      </c>
      <c r="R227" s="22">
        <f t="shared" si="150"/>
        <v>2451515</v>
      </c>
      <c r="S227" s="22">
        <f t="shared" si="150"/>
        <v>2427000</v>
      </c>
      <c r="T227" s="22">
        <f t="shared" si="150"/>
        <v>24515</v>
      </c>
      <c r="U227" s="22">
        <f t="shared" si="150"/>
        <v>0</v>
      </c>
      <c r="V227" s="22">
        <f t="shared" si="150"/>
        <v>2451515</v>
      </c>
      <c r="W227" s="22">
        <f t="shared" si="150"/>
        <v>2451515</v>
      </c>
      <c r="X227" s="82">
        <f t="shared" si="125"/>
        <v>100</v>
      </c>
      <c r="Y227" s="22"/>
      <c r="Z227" s="22"/>
      <c r="AA227" s="22"/>
      <c r="AB227" s="22"/>
      <c r="AC227" s="22"/>
      <c r="AD227" s="22"/>
      <c r="AE227" s="22"/>
    </row>
    <row r="228" spans="1:31" s="59" customFormat="1" ht="28.5" x14ac:dyDescent="0.25">
      <c r="A228" s="18" t="s">
        <v>6</v>
      </c>
      <c r="B228" s="94">
        <v>51</v>
      </c>
      <c r="C228" s="94">
        <v>4</v>
      </c>
      <c r="D228" s="19" t="s">
        <v>561</v>
      </c>
      <c r="E228" s="94">
        <v>851</v>
      </c>
      <c r="F228" s="19"/>
      <c r="G228" s="19"/>
      <c r="H228" s="19"/>
      <c r="I228" s="19"/>
      <c r="J228" s="22">
        <f t="shared" si="150"/>
        <v>2451516</v>
      </c>
      <c r="K228" s="22">
        <f t="shared" si="150"/>
        <v>2427000</v>
      </c>
      <c r="L228" s="22">
        <f t="shared" si="150"/>
        <v>24516</v>
      </c>
      <c r="M228" s="22">
        <f t="shared" si="150"/>
        <v>0</v>
      </c>
      <c r="N228" s="22">
        <f t="shared" si="150"/>
        <v>-1</v>
      </c>
      <c r="O228" s="22">
        <f t="shared" si="150"/>
        <v>0</v>
      </c>
      <c r="P228" s="22">
        <f t="shared" si="150"/>
        <v>-1</v>
      </c>
      <c r="Q228" s="22">
        <f t="shared" si="150"/>
        <v>0</v>
      </c>
      <c r="R228" s="22">
        <f t="shared" si="150"/>
        <v>2451515</v>
      </c>
      <c r="S228" s="22">
        <f t="shared" ref="S228:W230" si="151">S229</f>
        <v>2427000</v>
      </c>
      <c r="T228" s="22">
        <f t="shared" si="151"/>
        <v>24515</v>
      </c>
      <c r="U228" s="22">
        <f t="shared" si="151"/>
        <v>0</v>
      </c>
      <c r="V228" s="22">
        <f t="shared" si="151"/>
        <v>2451515</v>
      </c>
      <c r="W228" s="22">
        <f t="shared" si="151"/>
        <v>2451515</v>
      </c>
      <c r="X228" s="82">
        <f t="shared" si="125"/>
        <v>100</v>
      </c>
      <c r="Y228" s="22"/>
      <c r="Z228" s="22"/>
      <c r="AA228" s="22"/>
      <c r="AB228" s="22"/>
      <c r="AC228" s="22"/>
      <c r="AD228" s="22"/>
      <c r="AE228" s="22"/>
    </row>
    <row r="229" spans="1:31" s="2" customFormat="1" ht="60" x14ac:dyDescent="0.25">
      <c r="A229" s="9" t="s">
        <v>377</v>
      </c>
      <c r="B229" s="5">
        <v>51</v>
      </c>
      <c r="C229" s="155">
        <v>4</v>
      </c>
      <c r="D229" s="3" t="s">
        <v>561</v>
      </c>
      <c r="E229" s="155">
        <v>851</v>
      </c>
      <c r="F229" s="3"/>
      <c r="G229" s="3"/>
      <c r="H229" s="3" t="s">
        <v>383</v>
      </c>
      <c r="I229" s="3"/>
      <c r="J229" s="21">
        <f t="shared" si="150"/>
        <v>2451516</v>
      </c>
      <c r="K229" s="21">
        <f t="shared" si="150"/>
        <v>2427000</v>
      </c>
      <c r="L229" s="21">
        <f t="shared" si="150"/>
        <v>24516</v>
      </c>
      <c r="M229" s="21">
        <f t="shared" si="150"/>
        <v>0</v>
      </c>
      <c r="N229" s="21">
        <f t="shared" si="150"/>
        <v>-1</v>
      </c>
      <c r="O229" s="21">
        <f t="shared" si="150"/>
        <v>0</v>
      </c>
      <c r="P229" s="21">
        <f t="shared" si="150"/>
        <v>-1</v>
      </c>
      <c r="Q229" s="21">
        <f t="shared" si="150"/>
        <v>0</v>
      </c>
      <c r="R229" s="21">
        <f t="shared" si="150"/>
        <v>2451515</v>
      </c>
      <c r="S229" s="21">
        <f t="shared" si="151"/>
        <v>2427000</v>
      </c>
      <c r="T229" s="21">
        <f t="shared" si="151"/>
        <v>24515</v>
      </c>
      <c r="U229" s="21">
        <f t="shared" si="151"/>
        <v>0</v>
      </c>
      <c r="V229" s="21">
        <f t="shared" si="151"/>
        <v>2451515</v>
      </c>
      <c r="W229" s="21">
        <f t="shared" si="151"/>
        <v>2451515</v>
      </c>
      <c r="X229" s="82">
        <f t="shared" si="125"/>
        <v>100</v>
      </c>
      <c r="Y229" s="21"/>
      <c r="Z229" s="21"/>
      <c r="AA229" s="21"/>
      <c r="AB229" s="21"/>
      <c r="AC229" s="21"/>
      <c r="AD229" s="21"/>
      <c r="AE229" s="21"/>
    </row>
    <row r="230" spans="1:31" s="2" customFormat="1" ht="60" x14ac:dyDescent="0.25">
      <c r="A230" s="157" t="s">
        <v>22</v>
      </c>
      <c r="B230" s="5">
        <v>51</v>
      </c>
      <c r="C230" s="155">
        <v>4</v>
      </c>
      <c r="D230" s="3" t="s">
        <v>561</v>
      </c>
      <c r="E230" s="155">
        <v>851</v>
      </c>
      <c r="F230" s="3"/>
      <c r="G230" s="3"/>
      <c r="H230" s="3" t="s">
        <v>383</v>
      </c>
      <c r="I230" s="3" t="s">
        <v>23</v>
      </c>
      <c r="J230" s="21">
        <f t="shared" si="150"/>
        <v>2451516</v>
      </c>
      <c r="K230" s="21">
        <f t="shared" si="150"/>
        <v>2427000</v>
      </c>
      <c r="L230" s="21">
        <f t="shared" si="150"/>
        <v>24516</v>
      </c>
      <c r="M230" s="21">
        <f t="shared" si="150"/>
        <v>0</v>
      </c>
      <c r="N230" s="21">
        <f t="shared" si="150"/>
        <v>-1</v>
      </c>
      <c r="O230" s="21">
        <f t="shared" si="150"/>
        <v>0</v>
      </c>
      <c r="P230" s="21">
        <f t="shared" si="150"/>
        <v>-1</v>
      </c>
      <c r="Q230" s="21">
        <f t="shared" si="150"/>
        <v>0</v>
      </c>
      <c r="R230" s="21">
        <f t="shared" si="150"/>
        <v>2451515</v>
      </c>
      <c r="S230" s="21">
        <f t="shared" si="151"/>
        <v>2427000</v>
      </c>
      <c r="T230" s="21">
        <f t="shared" si="151"/>
        <v>24515</v>
      </c>
      <c r="U230" s="21">
        <f t="shared" si="151"/>
        <v>0</v>
      </c>
      <c r="V230" s="21">
        <f t="shared" si="151"/>
        <v>2451515</v>
      </c>
      <c r="W230" s="21">
        <f t="shared" si="151"/>
        <v>2451515</v>
      </c>
      <c r="X230" s="82">
        <f t="shared" si="125"/>
        <v>100</v>
      </c>
      <c r="Y230" s="21"/>
      <c r="Z230" s="21"/>
      <c r="AA230" s="21"/>
      <c r="AB230" s="21"/>
      <c r="AC230" s="21"/>
      <c r="AD230" s="21"/>
      <c r="AE230" s="21"/>
    </row>
    <row r="231" spans="1:31" s="2" customFormat="1" ht="60" x14ac:dyDescent="0.25">
      <c r="A231" s="157" t="s">
        <v>9</v>
      </c>
      <c r="B231" s="5">
        <v>51</v>
      </c>
      <c r="C231" s="155">
        <v>4</v>
      </c>
      <c r="D231" s="3" t="s">
        <v>561</v>
      </c>
      <c r="E231" s="155">
        <v>851</v>
      </c>
      <c r="F231" s="3"/>
      <c r="G231" s="3"/>
      <c r="H231" s="3" t="s">
        <v>383</v>
      </c>
      <c r="I231" s="3" t="s">
        <v>24</v>
      </c>
      <c r="J231" s="21">
        <f>'6.ВС'!J260</f>
        <v>2451516</v>
      </c>
      <c r="K231" s="21">
        <f>'6.ВС'!K260</f>
        <v>2427000</v>
      </c>
      <c r="L231" s="21">
        <f>'6.ВС'!L260</f>
        <v>24516</v>
      </c>
      <c r="M231" s="21">
        <f>'6.ВС'!M260</f>
        <v>0</v>
      </c>
      <c r="N231" s="21">
        <f>'6.ВС'!N260</f>
        <v>-1</v>
      </c>
      <c r="O231" s="21">
        <f>'6.ВС'!O260</f>
        <v>0</v>
      </c>
      <c r="P231" s="21">
        <f>'6.ВС'!P260</f>
        <v>-1</v>
      </c>
      <c r="Q231" s="21">
        <f>'6.ВС'!Q260</f>
        <v>0</v>
      </c>
      <c r="R231" s="21">
        <f>'6.ВС'!R260</f>
        <v>2451515</v>
      </c>
      <c r="S231" s="21">
        <f>'6.ВС'!S260</f>
        <v>2427000</v>
      </c>
      <c r="T231" s="21">
        <f>'6.ВС'!T260</f>
        <v>24515</v>
      </c>
      <c r="U231" s="21">
        <f>'6.ВС'!U260</f>
        <v>0</v>
      </c>
      <c r="V231" s="21">
        <f>'6.ВС'!V260</f>
        <v>2451515</v>
      </c>
      <c r="W231" s="21">
        <f>'6.ВС'!W260</f>
        <v>2451515</v>
      </c>
      <c r="X231" s="82">
        <f t="shared" si="125"/>
        <v>100</v>
      </c>
      <c r="Y231" s="21"/>
      <c r="Z231" s="21"/>
      <c r="AA231" s="21"/>
      <c r="AB231" s="21"/>
      <c r="AC231" s="21"/>
      <c r="AD231" s="21"/>
      <c r="AE231" s="21"/>
    </row>
    <row r="232" spans="1:31" s="23" customFormat="1" ht="42.75" x14ac:dyDescent="0.25">
      <c r="A232" s="18" t="s">
        <v>349</v>
      </c>
      <c r="B232" s="94">
        <v>51</v>
      </c>
      <c r="C232" s="94">
        <v>5</v>
      </c>
      <c r="D232" s="3"/>
      <c r="E232" s="94"/>
      <c r="F232" s="19"/>
      <c r="G232" s="24"/>
      <c r="H232" s="24"/>
      <c r="I232" s="19"/>
      <c r="J232" s="22" t="e">
        <f t="shared" ref="J232:M232" si="152">J233+J238</f>
        <v>#REF!</v>
      </c>
      <c r="K232" s="22" t="e">
        <f t="shared" si="152"/>
        <v>#REF!</v>
      </c>
      <c r="L232" s="22" t="e">
        <f t="shared" si="152"/>
        <v>#REF!</v>
      </c>
      <c r="M232" s="22" t="e">
        <f t="shared" si="152"/>
        <v>#REF!</v>
      </c>
      <c r="N232" s="22" t="e">
        <f t="shared" ref="N232:R232" si="153">N233+N238</f>
        <v>#REF!</v>
      </c>
      <c r="O232" s="22" t="e">
        <f t="shared" si="153"/>
        <v>#REF!</v>
      </c>
      <c r="P232" s="22" t="e">
        <f t="shared" si="153"/>
        <v>#REF!</v>
      </c>
      <c r="Q232" s="22" t="e">
        <f t="shared" si="153"/>
        <v>#REF!</v>
      </c>
      <c r="R232" s="22">
        <f t="shared" si="153"/>
        <v>11318394</v>
      </c>
      <c r="S232" s="22">
        <f t="shared" ref="S232:W232" si="154">S233+S238</f>
        <v>8108496</v>
      </c>
      <c r="T232" s="22">
        <f t="shared" si="154"/>
        <v>3209898</v>
      </c>
      <c r="U232" s="22">
        <f t="shared" si="154"/>
        <v>0</v>
      </c>
      <c r="V232" s="22">
        <f t="shared" si="154"/>
        <v>11318394</v>
      </c>
      <c r="W232" s="22">
        <f t="shared" si="154"/>
        <v>6056691.5899999999</v>
      </c>
      <c r="X232" s="82">
        <f t="shared" si="125"/>
        <v>53.511934555379504</v>
      </c>
      <c r="Y232" s="22"/>
      <c r="Z232" s="22"/>
      <c r="AA232" s="22"/>
      <c r="AB232" s="22"/>
      <c r="AC232" s="22"/>
      <c r="AD232" s="22"/>
      <c r="AE232" s="22"/>
    </row>
    <row r="233" spans="1:31" s="23" customFormat="1" ht="57" x14ac:dyDescent="0.25">
      <c r="A233" s="18" t="s">
        <v>224</v>
      </c>
      <c r="B233" s="94">
        <v>51</v>
      </c>
      <c r="C233" s="94">
        <v>5</v>
      </c>
      <c r="D233" s="19" t="s">
        <v>133</v>
      </c>
      <c r="E233" s="94"/>
      <c r="F233" s="19"/>
      <c r="G233" s="24"/>
      <c r="H233" s="24"/>
      <c r="I233" s="19"/>
      <c r="J233" s="22">
        <f t="shared" ref="J233:W236" si="155">J234</f>
        <v>3209898</v>
      </c>
      <c r="K233" s="22">
        <f t="shared" si="155"/>
        <v>0</v>
      </c>
      <c r="L233" s="22">
        <f t="shared" si="155"/>
        <v>3209898</v>
      </c>
      <c r="M233" s="22">
        <f t="shared" si="155"/>
        <v>0</v>
      </c>
      <c r="N233" s="22">
        <f t="shared" si="155"/>
        <v>0</v>
      </c>
      <c r="O233" s="22">
        <f t="shared" si="155"/>
        <v>0</v>
      </c>
      <c r="P233" s="22">
        <f t="shared" si="155"/>
        <v>0</v>
      </c>
      <c r="Q233" s="22">
        <f t="shared" si="155"/>
        <v>0</v>
      </c>
      <c r="R233" s="22">
        <f t="shared" si="155"/>
        <v>3209898</v>
      </c>
      <c r="S233" s="22">
        <f t="shared" si="155"/>
        <v>0</v>
      </c>
      <c r="T233" s="22">
        <f t="shared" si="155"/>
        <v>3209898</v>
      </c>
      <c r="U233" s="22">
        <f t="shared" si="155"/>
        <v>0</v>
      </c>
      <c r="V233" s="22">
        <f t="shared" si="155"/>
        <v>3209898</v>
      </c>
      <c r="W233" s="22">
        <f t="shared" si="155"/>
        <v>2301691.59</v>
      </c>
      <c r="X233" s="82">
        <f t="shared" si="125"/>
        <v>71.706066360987165</v>
      </c>
      <c r="Y233" s="22"/>
      <c r="Z233" s="22"/>
      <c r="AA233" s="22"/>
      <c r="AB233" s="22"/>
      <c r="AC233" s="22"/>
      <c r="AD233" s="22"/>
      <c r="AE233" s="22"/>
    </row>
    <row r="234" spans="1:31" s="23" customFormat="1" ht="28.5" x14ac:dyDescent="0.25">
      <c r="A234" s="18" t="s">
        <v>6</v>
      </c>
      <c r="B234" s="94">
        <v>51</v>
      </c>
      <c r="C234" s="94">
        <v>5</v>
      </c>
      <c r="D234" s="3" t="s">
        <v>133</v>
      </c>
      <c r="E234" s="94">
        <v>851</v>
      </c>
      <c r="F234" s="19"/>
      <c r="G234" s="24"/>
      <c r="H234" s="24"/>
      <c r="I234" s="19"/>
      <c r="J234" s="22">
        <f t="shared" si="155"/>
        <v>3209898</v>
      </c>
      <c r="K234" s="22">
        <f t="shared" si="155"/>
        <v>0</v>
      </c>
      <c r="L234" s="22">
        <f t="shared" si="155"/>
        <v>3209898</v>
      </c>
      <c r="M234" s="22">
        <f t="shared" si="155"/>
        <v>0</v>
      </c>
      <c r="N234" s="22">
        <f t="shared" si="155"/>
        <v>0</v>
      </c>
      <c r="O234" s="22">
        <f t="shared" si="155"/>
        <v>0</v>
      </c>
      <c r="P234" s="22">
        <f t="shared" si="155"/>
        <v>0</v>
      </c>
      <c r="Q234" s="22">
        <f t="shared" si="155"/>
        <v>0</v>
      </c>
      <c r="R234" s="22">
        <f t="shared" si="155"/>
        <v>3209898</v>
      </c>
      <c r="S234" s="22">
        <f t="shared" ref="S234:W236" si="156">S235</f>
        <v>0</v>
      </c>
      <c r="T234" s="22">
        <f t="shared" si="156"/>
        <v>3209898</v>
      </c>
      <c r="U234" s="22">
        <f t="shared" si="156"/>
        <v>0</v>
      </c>
      <c r="V234" s="22">
        <f t="shared" si="156"/>
        <v>3209898</v>
      </c>
      <c r="W234" s="22">
        <f t="shared" si="156"/>
        <v>2301691.59</v>
      </c>
      <c r="X234" s="82">
        <f t="shared" si="125"/>
        <v>71.706066360987165</v>
      </c>
      <c r="Y234" s="22"/>
      <c r="Z234" s="22"/>
      <c r="AA234" s="22"/>
      <c r="AB234" s="22"/>
      <c r="AC234" s="22"/>
      <c r="AD234" s="22"/>
      <c r="AE234" s="22"/>
    </row>
    <row r="235" spans="1:31" s="23" customFormat="1" ht="45" x14ac:dyDescent="0.25">
      <c r="A235" s="15" t="s">
        <v>119</v>
      </c>
      <c r="B235" s="155">
        <v>51</v>
      </c>
      <c r="C235" s="155">
        <v>5</v>
      </c>
      <c r="D235" s="3" t="s">
        <v>133</v>
      </c>
      <c r="E235" s="155">
        <v>851</v>
      </c>
      <c r="F235" s="3" t="s">
        <v>117</v>
      </c>
      <c r="G235" s="3" t="s">
        <v>11</v>
      </c>
      <c r="H235" s="3" t="s">
        <v>271</v>
      </c>
      <c r="I235" s="3"/>
      <c r="J235" s="21">
        <f t="shared" si="155"/>
        <v>3209898</v>
      </c>
      <c r="K235" s="21">
        <f t="shared" si="155"/>
        <v>0</v>
      </c>
      <c r="L235" s="21">
        <f t="shared" si="155"/>
        <v>3209898</v>
      </c>
      <c r="M235" s="21">
        <f t="shared" si="155"/>
        <v>0</v>
      </c>
      <c r="N235" s="21">
        <f t="shared" si="155"/>
        <v>0</v>
      </c>
      <c r="O235" s="21">
        <f t="shared" si="155"/>
        <v>0</v>
      </c>
      <c r="P235" s="21">
        <f t="shared" si="155"/>
        <v>0</v>
      </c>
      <c r="Q235" s="21">
        <f t="shared" si="155"/>
        <v>0</v>
      </c>
      <c r="R235" s="21">
        <f t="shared" si="155"/>
        <v>3209898</v>
      </c>
      <c r="S235" s="21">
        <f t="shared" si="156"/>
        <v>0</v>
      </c>
      <c r="T235" s="21">
        <f t="shared" si="156"/>
        <v>3209898</v>
      </c>
      <c r="U235" s="21">
        <f t="shared" si="156"/>
        <v>0</v>
      </c>
      <c r="V235" s="21">
        <f t="shared" si="156"/>
        <v>3209898</v>
      </c>
      <c r="W235" s="21">
        <f t="shared" si="156"/>
        <v>2301691.59</v>
      </c>
      <c r="X235" s="82">
        <f t="shared" si="125"/>
        <v>71.706066360987165</v>
      </c>
      <c r="Y235" s="21"/>
      <c r="Z235" s="21"/>
      <c r="AA235" s="21"/>
      <c r="AB235" s="21"/>
      <c r="AC235" s="21"/>
      <c r="AD235" s="21"/>
      <c r="AE235" s="21"/>
    </row>
    <row r="236" spans="1:31" ht="30" x14ac:dyDescent="0.25">
      <c r="A236" s="156" t="s">
        <v>120</v>
      </c>
      <c r="B236" s="155">
        <v>51</v>
      </c>
      <c r="C236" s="155">
        <v>5</v>
      </c>
      <c r="D236" s="3" t="s">
        <v>133</v>
      </c>
      <c r="E236" s="155">
        <v>851</v>
      </c>
      <c r="F236" s="3" t="s">
        <v>117</v>
      </c>
      <c r="G236" s="3" t="s">
        <v>11</v>
      </c>
      <c r="H236" s="3" t="s">
        <v>271</v>
      </c>
      <c r="I236" s="3" t="s">
        <v>121</v>
      </c>
      <c r="J236" s="21">
        <f t="shared" si="155"/>
        <v>3209898</v>
      </c>
      <c r="K236" s="21">
        <f t="shared" si="155"/>
        <v>0</v>
      </c>
      <c r="L236" s="21">
        <f t="shared" si="155"/>
        <v>3209898</v>
      </c>
      <c r="M236" s="21">
        <f t="shared" si="155"/>
        <v>0</v>
      </c>
      <c r="N236" s="21">
        <f t="shared" si="155"/>
        <v>0</v>
      </c>
      <c r="O236" s="21">
        <f t="shared" si="155"/>
        <v>0</v>
      </c>
      <c r="P236" s="21">
        <f t="shared" si="155"/>
        <v>0</v>
      </c>
      <c r="Q236" s="21">
        <f t="shared" si="155"/>
        <v>0</v>
      </c>
      <c r="R236" s="21">
        <f t="shared" si="155"/>
        <v>3209898</v>
      </c>
      <c r="S236" s="21">
        <f t="shared" si="156"/>
        <v>0</v>
      </c>
      <c r="T236" s="21">
        <f t="shared" si="156"/>
        <v>3209898</v>
      </c>
      <c r="U236" s="21">
        <f t="shared" si="156"/>
        <v>0</v>
      </c>
      <c r="V236" s="21">
        <f t="shared" si="156"/>
        <v>3209898</v>
      </c>
      <c r="W236" s="21">
        <f t="shared" si="156"/>
        <v>2301691.59</v>
      </c>
      <c r="X236" s="82">
        <f t="shared" si="125"/>
        <v>71.706066360987165</v>
      </c>
      <c r="Y236" s="21"/>
      <c r="Z236" s="21"/>
      <c r="AA236" s="21"/>
      <c r="AB236" s="21"/>
      <c r="AC236" s="21"/>
      <c r="AD236" s="21"/>
      <c r="AE236" s="21"/>
    </row>
    <row r="237" spans="1:31" ht="60" x14ac:dyDescent="0.25">
      <c r="A237" s="156" t="s">
        <v>122</v>
      </c>
      <c r="B237" s="155">
        <v>51</v>
      </c>
      <c r="C237" s="155">
        <v>5</v>
      </c>
      <c r="D237" s="3" t="s">
        <v>133</v>
      </c>
      <c r="E237" s="155">
        <v>851</v>
      </c>
      <c r="F237" s="3" t="s">
        <v>117</v>
      </c>
      <c r="G237" s="3" t="s">
        <v>11</v>
      </c>
      <c r="H237" s="3" t="s">
        <v>271</v>
      </c>
      <c r="I237" s="3" t="s">
        <v>123</v>
      </c>
      <c r="J237" s="21">
        <f>'6.ВС'!J214</f>
        <v>3209898</v>
      </c>
      <c r="K237" s="21">
        <f>'6.ВС'!K214</f>
        <v>0</v>
      </c>
      <c r="L237" s="21">
        <f>'6.ВС'!L214</f>
        <v>3209898</v>
      </c>
      <c r="M237" s="21">
        <f>'6.ВС'!M214</f>
        <v>0</v>
      </c>
      <c r="N237" s="21">
        <f>'6.ВС'!N214</f>
        <v>0</v>
      </c>
      <c r="O237" s="21">
        <f>'6.ВС'!O214</f>
        <v>0</v>
      </c>
      <c r="P237" s="21">
        <f>'6.ВС'!P214</f>
        <v>0</v>
      </c>
      <c r="Q237" s="21">
        <f>'6.ВС'!Q214</f>
        <v>0</v>
      </c>
      <c r="R237" s="21">
        <f>'6.ВС'!R214</f>
        <v>3209898</v>
      </c>
      <c r="S237" s="21">
        <f>'6.ВС'!S214</f>
        <v>0</v>
      </c>
      <c r="T237" s="21">
        <f>'6.ВС'!T214</f>
        <v>3209898</v>
      </c>
      <c r="U237" s="21">
        <f>'6.ВС'!U214</f>
        <v>0</v>
      </c>
      <c r="V237" s="21">
        <f>'6.ВС'!V214</f>
        <v>3209898</v>
      </c>
      <c r="W237" s="21">
        <f>'6.ВС'!W214</f>
        <v>2301691.59</v>
      </c>
      <c r="X237" s="82">
        <f t="shared" si="125"/>
        <v>71.706066360987165</v>
      </c>
      <c r="Y237" s="21"/>
      <c r="Z237" s="21"/>
      <c r="AA237" s="21"/>
      <c r="AB237" s="21"/>
      <c r="AC237" s="21"/>
      <c r="AD237" s="21"/>
      <c r="AE237" s="21"/>
    </row>
    <row r="238" spans="1:31" ht="85.5" x14ac:dyDescent="0.25">
      <c r="A238" s="18" t="s">
        <v>225</v>
      </c>
      <c r="B238" s="94">
        <v>51</v>
      </c>
      <c r="C238" s="94">
        <v>5</v>
      </c>
      <c r="D238" s="19" t="s">
        <v>77</v>
      </c>
      <c r="E238" s="94"/>
      <c r="F238" s="19"/>
      <c r="G238" s="19"/>
      <c r="H238" s="19"/>
      <c r="I238" s="19"/>
      <c r="J238" s="22" t="e">
        <f t="shared" ref="J238:W239" si="157">J239</f>
        <v>#REF!</v>
      </c>
      <c r="K238" s="22" t="e">
        <f t="shared" si="157"/>
        <v>#REF!</v>
      </c>
      <c r="L238" s="22" t="e">
        <f t="shared" si="157"/>
        <v>#REF!</v>
      </c>
      <c r="M238" s="22" t="e">
        <f t="shared" si="157"/>
        <v>#REF!</v>
      </c>
      <c r="N238" s="22" t="e">
        <f t="shared" si="157"/>
        <v>#REF!</v>
      </c>
      <c r="O238" s="22" t="e">
        <f t="shared" si="157"/>
        <v>#REF!</v>
      </c>
      <c r="P238" s="22" t="e">
        <f t="shared" si="157"/>
        <v>#REF!</v>
      </c>
      <c r="Q238" s="22" t="e">
        <f t="shared" si="157"/>
        <v>#REF!</v>
      </c>
      <c r="R238" s="22">
        <f t="shared" si="157"/>
        <v>8108496</v>
      </c>
      <c r="S238" s="22">
        <f t="shared" si="157"/>
        <v>8108496</v>
      </c>
      <c r="T238" s="22">
        <f t="shared" si="157"/>
        <v>0</v>
      </c>
      <c r="U238" s="22">
        <f t="shared" si="157"/>
        <v>0</v>
      </c>
      <c r="V238" s="22">
        <f t="shared" si="157"/>
        <v>8108496</v>
      </c>
      <c r="W238" s="22">
        <f t="shared" si="157"/>
        <v>3755000</v>
      </c>
      <c r="X238" s="82">
        <f t="shared" si="125"/>
        <v>46.309451222520181</v>
      </c>
      <c r="Y238" s="22"/>
      <c r="Z238" s="22"/>
      <c r="AA238" s="22"/>
      <c r="AB238" s="22"/>
      <c r="AC238" s="22"/>
      <c r="AD238" s="22"/>
      <c r="AE238" s="22"/>
    </row>
    <row r="239" spans="1:31" ht="28.5" x14ac:dyDescent="0.25">
      <c r="A239" s="18" t="s">
        <v>6</v>
      </c>
      <c r="B239" s="94">
        <v>51</v>
      </c>
      <c r="C239" s="94">
        <v>5</v>
      </c>
      <c r="D239" s="3" t="s">
        <v>77</v>
      </c>
      <c r="E239" s="94">
        <v>851</v>
      </c>
      <c r="F239" s="19"/>
      <c r="G239" s="24"/>
      <c r="H239" s="24"/>
      <c r="I239" s="19"/>
      <c r="J239" s="22" t="e">
        <f>#REF!+J240</f>
        <v>#REF!</v>
      </c>
      <c r="K239" s="22" t="e">
        <f>#REF!+K240</f>
        <v>#REF!</v>
      </c>
      <c r="L239" s="22" t="e">
        <f>#REF!+L240</f>
        <v>#REF!</v>
      </c>
      <c r="M239" s="22" t="e">
        <f>#REF!+M240</f>
        <v>#REF!</v>
      </c>
      <c r="N239" s="22" t="e">
        <f>#REF!+N240</f>
        <v>#REF!</v>
      </c>
      <c r="O239" s="22" t="e">
        <f>#REF!+O240</f>
        <v>#REF!</v>
      </c>
      <c r="P239" s="22" t="e">
        <f>#REF!+P240</f>
        <v>#REF!</v>
      </c>
      <c r="Q239" s="22" t="e">
        <f>#REF!+Q240</f>
        <v>#REF!</v>
      </c>
      <c r="R239" s="22">
        <f>R240</f>
        <v>8108496</v>
      </c>
      <c r="S239" s="22">
        <f t="shared" si="157"/>
        <v>8108496</v>
      </c>
      <c r="T239" s="22">
        <f t="shared" si="157"/>
        <v>0</v>
      </c>
      <c r="U239" s="22">
        <f t="shared" si="157"/>
        <v>0</v>
      </c>
      <c r="V239" s="22">
        <f t="shared" si="157"/>
        <v>8108496</v>
      </c>
      <c r="W239" s="22">
        <f t="shared" si="157"/>
        <v>3755000</v>
      </c>
      <c r="X239" s="82">
        <f t="shared" si="125"/>
        <v>46.309451222520181</v>
      </c>
      <c r="Y239" s="22"/>
      <c r="Z239" s="22"/>
      <c r="AA239" s="22"/>
      <c r="AB239" s="22"/>
      <c r="AC239" s="22"/>
      <c r="AD239" s="22"/>
      <c r="AE239" s="22"/>
    </row>
    <row r="240" spans="1:31" ht="105" x14ac:dyDescent="0.25">
      <c r="A240" s="15" t="s">
        <v>312</v>
      </c>
      <c r="B240" s="155">
        <v>51</v>
      </c>
      <c r="C240" s="155">
        <v>5</v>
      </c>
      <c r="D240" s="3" t="s">
        <v>77</v>
      </c>
      <c r="E240" s="155">
        <v>851</v>
      </c>
      <c r="F240" s="4" t="s">
        <v>117</v>
      </c>
      <c r="G240" s="4" t="s">
        <v>13</v>
      </c>
      <c r="H240" s="4" t="s">
        <v>227</v>
      </c>
      <c r="I240" s="4"/>
      <c r="J240" s="21">
        <f t="shared" ref="J240:W241" si="158">J241</f>
        <v>8108496</v>
      </c>
      <c r="K240" s="21">
        <f t="shared" si="158"/>
        <v>8108496</v>
      </c>
      <c r="L240" s="21">
        <f t="shared" si="158"/>
        <v>0</v>
      </c>
      <c r="M240" s="21">
        <f t="shared" si="158"/>
        <v>0</v>
      </c>
      <c r="N240" s="21">
        <f t="shared" si="158"/>
        <v>0</v>
      </c>
      <c r="O240" s="21">
        <f t="shared" si="158"/>
        <v>0</v>
      </c>
      <c r="P240" s="21">
        <f t="shared" si="158"/>
        <v>0</v>
      </c>
      <c r="Q240" s="21">
        <f t="shared" si="158"/>
        <v>0</v>
      </c>
      <c r="R240" s="21">
        <f t="shared" si="158"/>
        <v>8108496</v>
      </c>
      <c r="S240" s="21">
        <f t="shared" si="158"/>
        <v>8108496</v>
      </c>
      <c r="T240" s="21">
        <f t="shared" si="158"/>
        <v>0</v>
      </c>
      <c r="U240" s="21">
        <f t="shared" si="158"/>
        <v>0</v>
      </c>
      <c r="V240" s="21">
        <f t="shared" si="158"/>
        <v>8108496</v>
      </c>
      <c r="W240" s="21">
        <f t="shared" si="158"/>
        <v>3755000</v>
      </c>
      <c r="X240" s="82">
        <f t="shared" si="125"/>
        <v>46.309451222520181</v>
      </c>
      <c r="Y240" s="21"/>
      <c r="Z240" s="21"/>
      <c r="AA240" s="21"/>
      <c r="AB240" s="21"/>
      <c r="AC240" s="21"/>
      <c r="AD240" s="21"/>
      <c r="AE240" s="21"/>
    </row>
    <row r="241" spans="1:31" ht="45" x14ac:dyDescent="0.25">
      <c r="A241" s="157" t="s">
        <v>87</v>
      </c>
      <c r="B241" s="155">
        <v>51</v>
      </c>
      <c r="C241" s="155">
        <v>5</v>
      </c>
      <c r="D241" s="4" t="s">
        <v>77</v>
      </c>
      <c r="E241" s="155">
        <v>851</v>
      </c>
      <c r="F241" s="4" t="s">
        <v>117</v>
      </c>
      <c r="G241" s="4" t="s">
        <v>13</v>
      </c>
      <c r="H241" s="4" t="s">
        <v>227</v>
      </c>
      <c r="I241" s="4" t="s">
        <v>88</v>
      </c>
      <c r="J241" s="7">
        <f t="shared" si="158"/>
        <v>8108496</v>
      </c>
      <c r="K241" s="7">
        <f t="shared" si="158"/>
        <v>8108496</v>
      </c>
      <c r="L241" s="7">
        <f t="shared" si="158"/>
        <v>0</v>
      </c>
      <c r="M241" s="7">
        <f t="shared" si="158"/>
        <v>0</v>
      </c>
      <c r="N241" s="7">
        <f t="shared" si="158"/>
        <v>0</v>
      </c>
      <c r="O241" s="7">
        <f t="shared" si="158"/>
        <v>0</v>
      </c>
      <c r="P241" s="7">
        <f t="shared" si="158"/>
        <v>0</v>
      </c>
      <c r="Q241" s="7">
        <f t="shared" si="158"/>
        <v>0</v>
      </c>
      <c r="R241" s="7">
        <f t="shared" si="158"/>
        <v>8108496</v>
      </c>
      <c r="S241" s="7">
        <f t="shared" ref="S241:W241" si="159">S242</f>
        <v>8108496</v>
      </c>
      <c r="T241" s="7">
        <f t="shared" si="159"/>
        <v>0</v>
      </c>
      <c r="U241" s="7">
        <f t="shared" si="159"/>
        <v>0</v>
      </c>
      <c r="V241" s="7">
        <f t="shared" si="159"/>
        <v>8108496</v>
      </c>
      <c r="W241" s="7">
        <f t="shared" si="159"/>
        <v>3755000</v>
      </c>
      <c r="X241" s="82">
        <f t="shared" si="125"/>
        <v>46.309451222520181</v>
      </c>
      <c r="Y241" s="7"/>
      <c r="Z241" s="7"/>
      <c r="AA241" s="7"/>
      <c r="AB241" s="7"/>
      <c r="AC241" s="7"/>
      <c r="AD241" s="7"/>
      <c r="AE241" s="7"/>
    </row>
    <row r="242" spans="1:31" x14ac:dyDescent="0.25">
      <c r="A242" s="157" t="s">
        <v>89</v>
      </c>
      <c r="B242" s="155">
        <v>51</v>
      </c>
      <c r="C242" s="155">
        <v>5</v>
      </c>
      <c r="D242" s="4" t="s">
        <v>77</v>
      </c>
      <c r="E242" s="155">
        <v>851</v>
      </c>
      <c r="F242" s="4" t="s">
        <v>117</v>
      </c>
      <c r="G242" s="4" t="s">
        <v>13</v>
      </c>
      <c r="H242" s="4" t="s">
        <v>227</v>
      </c>
      <c r="I242" s="4" t="s">
        <v>90</v>
      </c>
      <c r="J242" s="7">
        <f>'6.ВС'!J222</f>
        <v>8108496</v>
      </c>
      <c r="K242" s="7">
        <f>'6.ВС'!K222</f>
        <v>8108496</v>
      </c>
      <c r="L242" s="7">
        <f>'6.ВС'!L222</f>
        <v>0</v>
      </c>
      <c r="M242" s="7">
        <f>'6.ВС'!M222</f>
        <v>0</v>
      </c>
      <c r="N242" s="7">
        <f>'6.ВС'!N222</f>
        <v>0</v>
      </c>
      <c r="O242" s="7">
        <f>'6.ВС'!O222</f>
        <v>0</v>
      </c>
      <c r="P242" s="7">
        <f>'6.ВС'!P222</f>
        <v>0</v>
      </c>
      <c r="Q242" s="7">
        <f>'6.ВС'!Q222</f>
        <v>0</v>
      </c>
      <c r="R242" s="7">
        <f>'6.ВС'!R222</f>
        <v>8108496</v>
      </c>
      <c r="S242" s="7">
        <f>'6.ВС'!S222</f>
        <v>8108496</v>
      </c>
      <c r="T242" s="7">
        <f>'6.ВС'!T222</f>
        <v>0</v>
      </c>
      <c r="U242" s="7">
        <f>'6.ВС'!U222</f>
        <v>0</v>
      </c>
      <c r="V242" s="7">
        <f>'6.ВС'!V222</f>
        <v>8108496</v>
      </c>
      <c r="W242" s="7">
        <f>'6.ВС'!W222</f>
        <v>3755000</v>
      </c>
      <c r="X242" s="82">
        <f t="shared" si="125"/>
        <v>46.309451222520181</v>
      </c>
      <c r="Y242" s="7"/>
      <c r="Z242" s="7"/>
      <c r="AA242" s="7"/>
      <c r="AB242" s="7"/>
      <c r="AC242" s="7"/>
      <c r="AD242" s="7"/>
      <c r="AE242" s="7"/>
    </row>
    <row r="243" spans="1:31" s="23" customFormat="1" ht="57" x14ac:dyDescent="0.25">
      <c r="A243" s="18" t="s">
        <v>348</v>
      </c>
      <c r="B243" s="94">
        <v>51</v>
      </c>
      <c r="C243" s="94">
        <v>6</v>
      </c>
      <c r="D243" s="24"/>
      <c r="E243" s="94"/>
      <c r="F243" s="19"/>
      <c r="G243" s="24"/>
      <c r="H243" s="24"/>
      <c r="I243" s="19"/>
      <c r="J243" s="22">
        <f t="shared" ref="J243:M243" si="160">J245</f>
        <v>2902473</v>
      </c>
      <c r="K243" s="22">
        <f t="shared" si="160"/>
        <v>2073195</v>
      </c>
      <c r="L243" s="22">
        <f t="shared" si="160"/>
        <v>829278</v>
      </c>
      <c r="M243" s="22">
        <f t="shared" si="160"/>
        <v>0</v>
      </c>
      <c r="N243" s="22">
        <f t="shared" ref="N243:R243" si="161">N245</f>
        <v>0</v>
      </c>
      <c r="O243" s="22">
        <f t="shared" si="161"/>
        <v>0</v>
      </c>
      <c r="P243" s="22">
        <f t="shared" si="161"/>
        <v>0</v>
      </c>
      <c r="Q243" s="22">
        <f t="shared" si="161"/>
        <v>0</v>
      </c>
      <c r="R243" s="22">
        <f t="shared" si="161"/>
        <v>2902473</v>
      </c>
      <c r="S243" s="22">
        <f t="shared" ref="S243:W243" si="162">S245</f>
        <v>2073195</v>
      </c>
      <c r="T243" s="22">
        <f t="shared" si="162"/>
        <v>829278</v>
      </c>
      <c r="U243" s="22">
        <f t="shared" si="162"/>
        <v>0</v>
      </c>
      <c r="V243" s="22">
        <f t="shared" si="162"/>
        <v>2902473</v>
      </c>
      <c r="W243" s="22">
        <f t="shared" si="162"/>
        <v>2902473</v>
      </c>
      <c r="X243" s="82">
        <f t="shared" si="125"/>
        <v>100</v>
      </c>
      <c r="Y243" s="22"/>
      <c r="Z243" s="22"/>
      <c r="AA243" s="22"/>
      <c r="AB243" s="22"/>
      <c r="AC243" s="22"/>
      <c r="AD243" s="22"/>
      <c r="AE243" s="22"/>
    </row>
    <row r="244" spans="1:31" ht="57" x14ac:dyDescent="0.25">
      <c r="A244" s="18" t="s">
        <v>228</v>
      </c>
      <c r="B244" s="94">
        <v>51</v>
      </c>
      <c r="C244" s="94">
        <v>6</v>
      </c>
      <c r="D244" s="24" t="s">
        <v>133</v>
      </c>
      <c r="E244" s="94"/>
      <c r="F244" s="19"/>
      <c r="G244" s="24"/>
      <c r="H244" s="24"/>
      <c r="I244" s="19"/>
      <c r="J244" s="22">
        <f t="shared" ref="J244:W247" si="163">J245</f>
        <v>2902473</v>
      </c>
      <c r="K244" s="22">
        <f t="shared" si="163"/>
        <v>2073195</v>
      </c>
      <c r="L244" s="22">
        <f t="shared" si="163"/>
        <v>829278</v>
      </c>
      <c r="M244" s="22">
        <f t="shared" si="163"/>
        <v>0</v>
      </c>
      <c r="N244" s="22">
        <f t="shared" si="163"/>
        <v>0</v>
      </c>
      <c r="O244" s="22">
        <f t="shared" si="163"/>
        <v>0</v>
      </c>
      <c r="P244" s="22">
        <f t="shared" si="163"/>
        <v>0</v>
      </c>
      <c r="Q244" s="22">
        <f t="shared" si="163"/>
        <v>0</v>
      </c>
      <c r="R244" s="22">
        <f t="shared" si="163"/>
        <v>2902473</v>
      </c>
      <c r="S244" s="22">
        <f t="shared" si="163"/>
        <v>2073195</v>
      </c>
      <c r="T244" s="22">
        <f t="shared" si="163"/>
        <v>829278</v>
      </c>
      <c r="U244" s="22">
        <f t="shared" si="163"/>
        <v>0</v>
      </c>
      <c r="V244" s="22">
        <f t="shared" si="163"/>
        <v>2902473</v>
      </c>
      <c r="W244" s="22">
        <f t="shared" si="163"/>
        <v>2902473</v>
      </c>
      <c r="X244" s="82">
        <f t="shared" si="125"/>
        <v>100</v>
      </c>
      <c r="Y244" s="22"/>
      <c r="Z244" s="22"/>
      <c r="AA244" s="22"/>
      <c r="AB244" s="22"/>
      <c r="AC244" s="22"/>
      <c r="AD244" s="22"/>
      <c r="AE244" s="22"/>
    </row>
    <row r="245" spans="1:31" s="2" customFormat="1" ht="28.5" x14ac:dyDescent="0.25">
      <c r="A245" s="18" t="s">
        <v>6</v>
      </c>
      <c r="B245" s="94">
        <v>51</v>
      </c>
      <c r="C245" s="94">
        <v>6</v>
      </c>
      <c r="D245" s="24" t="s">
        <v>133</v>
      </c>
      <c r="E245" s="94">
        <v>851</v>
      </c>
      <c r="F245" s="19"/>
      <c r="G245" s="24"/>
      <c r="H245" s="24"/>
      <c r="I245" s="19"/>
      <c r="J245" s="22">
        <f t="shared" si="163"/>
        <v>2902473</v>
      </c>
      <c r="K245" s="22">
        <f t="shared" si="163"/>
        <v>2073195</v>
      </c>
      <c r="L245" s="22">
        <f t="shared" si="163"/>
        <v>829278</v>
      </c>
      <c r="M245" s="22">
        <f t="shared" si="163"/>
        <v>0</v>
      </c>
      <c r="N245" s="22">
        <f t="shared" si="163"/>
        <v>0</v>
      </c>
      <c r="O245" s="22">
        <f t="shared" si="163"/>
        <v>0</v>
      </c>
      <c r="P245" s="22">
        <f t="shared" si="163"/>
        <v>0</v>
      </c>
      <c r="Q245" s="22">
        <f t="shared" si="163"/>
        <v>0</v>
      </c>
      <c r="R245" s="22">
        <f t="shared" si="163"/>
        <v>2902473</v>
      </c>
      <c r="S245" s="22">
        <f t="shared" ref="S245:W247" si="164">S246</f>
        <v>2073195</v>
      </c>
      <c r="T245" s="22">
        <f t="shared" si="164"/>
        <v>829278</v>
      </c>
      <c r="U245" s="22">
        <f t="shared" si="164"/>
        <v>0</v>
      </c>
      <c r="V245" s="22">
        <f t="shared" si="164"/>
        <v>2902473</v>
      </c>
      <c r="W245" s="22">
        <f t="shared" si="164"/>
        <v>2902473</v>
      </c>
      <c r="X245" s="82">
        <f t="shared" si="125"/>
        <v>100</v>
      </c>
      <c r="Y245" s="22"/>
      <c r="Z245" s="22"/>
      <c r="AA245" s="22"/>
      <c r="AB245" s="22"/>
      <c r="AC245" s="22"/>
      <c r="AD245" s="22"/>
      <c r="AE245" s="22"/>
    </row>
    <row r="246" spans="1:31" s="2" customFormat="1" ht="45" x14ac:dyDescent="0.25">
      <c r="A246" s="15" t="s">
        <v>336</v>
      </c>
      <c r="B246" s="155">
        <v>51</v>
      </c>
      <c r="C246" s="155">
        <v>6</v>
      </c>
      <c r="D246" s="4" t="s">
        <v>133</v>
      </c>
      <c r="E246" s="155">
        <v>851</v>
      </c>
      <c r="F246" s="3" t="s">
        <v>117</v>
      </c>
      <c r="G246" s="3" t="s">
        <v>55</v>
      </c>
      <c r="H246" s="3" t="s">
        <v>309</v>
      </c>
      <c r="I246" s="3"/>
      <c r="J246" s="21">
        <f t="shared" si="163"/>
        <v>2902473</v>
      </c>
      <c r="K246" s="21">
        <f t="shared" si="163"/>
        <v>2073195</v>
      </c>
      <c r="L246" s="21">
        <f t="shared" si="163"/>
        <v>829278</v>
      </c>
      <c r="M246" s="21">
        <f t="shared" si="163"/>
        <v>0</v>
      </c>
      <c r="N246" s="21">
        <f t="shared" si="163"/>
        <v>0</v>
      </c>
      <c r="O246" s="21">
        <f t="shared" si="163"/>
        <v>0</v>
      </c>
      <c r="P246" s="21">
        <f t="shared" si="163"/>
        <v>0</v>
      </c>
      <c r="Q246" s="21">
        <f t="shared" si="163"/>
        <v>0</v>
      </c>
      <c r="R246" s="21">
        <f t="shared" si="163"/>
        <v>2902473</v>
      </c>
      <c r="S246" s="21">
        <f t="shared" si="164"/>
        <v>2073195</v>
      </c>
      <c r="T246" s="21">
        <f t="shared" si="164"/>
        <v>829278</v>
      </c>
      <c r="U246" s="21">
        <f t="shared" si="164"/>
        <v>0</v>
      </c>
      <c r="V246" s="21">
        <f t="shared" si="164"/>
        <v>2902473</v>
      </c>
      <c r="W246" s="21">
        <f t="shared" si="164"/>
        <v>2902473</v>
      </c>
      <c r="X246" s="82">
        <f t="shared" si="125"/>
        <v>100</v>
      </c>
      <c r="Y246" s="21"/>
      <c r="Z246" s="21"/>
      <c r="AA246" s="21"/>
      <c r="AB246" s="21"/>
      <c r="AC246" s="21"/>
      <c r="AD246" s="21"/>
      <c r="AE246" s="21"/>
    </row>
    <row r="247" spans="1:31" s="2" customFormat="1" ht="30" x14ac:dyDescent="0.25">
      <c r="A247" s="156" t="s">
        <v>120</v>
      </c>
      <c r="B247" s="155">
        <v>51</v>
      </c>
      <c r="C247" s="155">
        <v>6</v>
      </c>
      <c r="D247" s="4" t="s">
        <v>133</v>
      </c>
      <c r="E247" s="155">
        <v>851</v>
      </c>
      <c r="F247" s="3" t="s">
        <v>117</v>
      </c>
      <c r="G247" s="3" t="s">
        <v>55</v>
      </c>
      <c r="H247" s="3" t="s">
        <v>309</v>
      </c>
      <c r="I247" s="3" t="s">
        <v>121</v>
      </c>
      <c r="J247" s="21">
        <f t="shared" si="163"/>
        <v>2902473</v>
      </c>
      <c r="K247" s="21">
        <f t="shared" si="163"/>
        <v>2073195</v>
      </c>
      <c r="L247" s="21">
        <f t="shared" si="163"/>
        <v>829278</v>
      </c>
      <c r="M247" s="21">
        <f t="shared" si="163"/>
        <v>0</v>
      </c>
      <c r="N247" s="21">
        <f t="shared" si="163"/>
        <v>0</v>
      </c>
      <c r="O247" s="21">
        <f t="shared" si="163"/>
        <v>0</v>
      </c>
      <c r="P247" s="21">
        <f t="shared" si="163"/>
        <v>0</v>
      </c>
      <c r="Q247" s="21">
        <f t="shared" si="163"/>
        <v>0</v>
      </c>
      <c r="R247" s="21">
        <f t="shared" si="163"/>
        <v>2902473</v>
      </c>
      <c r="S247" s="21">
        <f t="shared" si="164"/>
        <v>2073195</v>
      </c>
      <c r="T247" s="21">
        <f t="shared" si="164"/>
        <v>829278</v>
      </c>
      <c r="U247" s="21">
        <f t="shared" si="164"/>
        <v>0</v>
      </c>
      <c r="V247" s="21">
        <f t="shared" si="164"/>
        <v>2902473</v>
      </c>
      <c r="W247" s="21">
        <f t="shared" si="164"/>
        <v>2902473</v>
      </c>
      <c r="X247" s="82">
        <f t="shared" si="125"/>
        <v>100</v>
      </c>
      <c r="Y247" s="21"/>
      <c r="Z247" s="21"/>
      <c r="AA247" s="21"/>
      <c r="AB247" s="21"/>
      <c r="AC247" s="21"/>
      <c r="AD247" s="21"/>
      <c r="AE247" s="21"/>
    </row>
    <row r="248" spans="1:31" ht="60" x14ac:dyDescent="0.25">
      <c r="A248" s="156" t="s">
        <v>122</v>
      </c>
      <c r="B248" s="155">
        <v>51</v>
      </c>
      <c r="C248" s="155">
        <v>6</v>
      </c>
      <c r="D248" s="4" t="s">
        <v>133</v>
      </c>
      <c r="E248" s="155">
        <v>851</v>
      </c>
      <c r="F248" s="3" t="s">
        <v>117</v>
      </c>
      <c r="G248" s="3" t="s">
        <v>55</v>
      </c>
      <c r="H248" s="3" t="s">
        <v>309</v>
      </c>
      <c r="I248" s="3" t="s">
        <v>123</v>
      </c>
      <c r="J248" s="21">
        <f>'6.ВС'!J225</f>
        <v>2902473</v>
      </c>
      <c r="K248" s="21">
        <f>'6.ВС'!K225</f>
        <v>2073195</v>
      </c>
      <c r="L248" s="21">
        <f>'6.ВС'!L225</f>
        <v>829278</v>
      </c>
      <c r="M248" s="21">
        <f>'6.ВС'!M225</f>
        <v>0</v>
      </c>
      <c r="N248" s="21">
        <f>'6.ВС'!N225</f>
        <v>0</v>
      </c>
      <c r="O248" s="21">
        <f>'6.ВС'!O225</f>
        <v>0</v>
      </c>
      <c r="P248" s="21">
        <f>'6.ВС'!P225</f>
        <v>0</v>
      </c>
      <c r="Q248" s="21">
        <f>'6.ВС'!Q225</f>
        <v>0</v>
      </c>
      <c r="R248" s="21">
        <f>'6.ВС'!R225</f>
        <v>2902473</v>
      </c>
      <c r="S248" s="21">
        <f>'6.ВС'!S225</f>
        <v>2073195</v>
      </c>
      <c r="T248" s="21">
        <f>'6.ВС'!T225</f>
        <v>829278</v>
      </c>
      <c r="U248" s="21">
        <f>'6.ВС'!U225</f>
        <v>0</v>
      </c>
      <c r="V248" s="21">
        <f>'6.ВС'!V225</f>
        <v>2902473</v>
      </c>
      <c r="W248" s="21">
        <f>'6.ВС'!W225</f>
        <v>2902473</v>
      </c>
      <c r="X248" s="82">
        <f t="shared" si="125"/>
        <v>100</v>
      </c>
      <c r="Y248" s="21"/>
      <c r="Z248" s="21"/>
      <c r="AA248" s="21"/>
      <c r="AB248" s="21"/>
      <c r="AC248" s="21"/>
      <c r="AD248" s="21"/>
      <c r="AE248" s="21"/>
    </row>
    <row r="249" spans="1:31" ht="42.75" x14ac:dyDescent="0.25">
      <c r="A249" s="18" t="s">
        <v>346</v>
      </c>
      <c r="B249" s="58">
        <v>52</v>
      </c>
      <c r="C249" s="5"/>
      <c r="D249" s="5"/>
      <c r="E249" s="25"/>
      <c r="F249" s="25"/>
      <c r="G249" s="25"/>
      <c r="H249" s="5"/>
      <c r="I249" s="3"/>
      <c r="J249" s="22" t="e">
        <f t="shared" ref="J249:W249" si="165">J250+J255+J318+J325+J342+J347+J354</f>
        <v>#REF!</v>
      </c>
      <c r="K249" s="22" t="e">
        <f t="shared" si="165"/>
        <v>#REF!</v>
      </c>
      <c r="L249" s="22" t="e">
        <f t="shared" si="165"/>
        <v>#REF!</v>
      </c>
      <c r="M249" s="22" t="e">
        <f t="shared" si="165"/>
        <v>#REF!</v>
      </c>
      <c r="N249" s="22" t="e">
        <f t="shared" si="165"/>
        <v>#REF!</v>
      </c>
      <c r="O249" s="22" t="e">
        <f t="shared" si="165"/>
        <v>#REF!</v>
      </c>
      <c r="P249" s="22" t="e">
        <f t="shared" si="165"/>
        <v>#REF!</v>
      </c>
      <c r="Q249" s="22" t="e">
        <f t="shared" si="165"/>
        <v>#REF!</v>
      </c>
      <c r="R249" s="22">
        <f t="shared" si="165"/>
        <v>206733105.39999998</v>
      </c>
      <c r="S249" s="22">
        <f t="shared" si="165"/>
        <v>134424060.13999999</v>
      </c>
      <c r="T249" s="22">
        <f t="shared" si="165"/>
        <v>72298385.260000005</v>
      </c>
      <c r="U249" s="22">
        <f t="shared" si="165"/>
        <v>0</v>
      </c>
      <c r="V249" s="22">
        <f t="shared" si="165"/>
        <v>207469897.11000001</v>
      </c>
      <c r="W249" s="22">
        <f t="shared" si="165"/>
        <v>143986099.28</v>
      </c>
      <c r="X249" s="82">
        <f t="shared" si="125"/>
        <v>69.400959505782637</v>
      </c>
      <c r="Y249" s="22"/>
      <c r="Z249" s="22"/>
      <c r="AA249" s="22"/>
      <c r="AB249" s="22"/>
      <c r="AC249" s="22"/>
      <c r="AD249" s="22"/>
      <c r="AE249" s="22"/>
    </row>
    <row r="250" spans="1:31" ht="57" x14ac:dyDescent="0.25">
      <c r="A250" s="18" t="s">
        <v>229</v>
      </c>
      <c r="B250" s="58">
        <v>52</v>
      </c>
      <c r="C250" s="58">
        <v>0</v>
      </c>
      <c r="D250" s="58">
        <v>11</v>
      </c>
      <c r="E250" s="27"/>
      <c r="F250" s="27"/>
      <c r="G250" s="27"/>
      <c r="H250" s="58"/>
      <c r="I250" s="19"/>
      <c r="J250" s="22">
        <f t="shared" ref="J250:W253" si="166">J251</f>
        <v>1214000</v>
      </c>
      <c r="K250" s="22">
        <f t="shared" si="166"/>
        <v>0</v>
      </c>
      <c r="L250" s="22">
        <f t="shared" si="166"/>
        <v>1214000</v>
      </c>
      <c r="M250" s="22">
        <f t="shared" si="166"/>
        <v>0</v>
      </c>
      <c r="N250" s="22">
        <f t="shared" si="166"/>
        <v>0</v>
      </c>
      <c r="O250" s="22">
        <f t="shared" si="166"/>
        <v>0</v>
      </c>
      <c r="P250" s="22">
        <f t="shared" si="166"/>
        <v>0</v>
      </c>
      <c r="Q250" s="22">
        <f t="shared" si="166"/>
        <v>0</v>
      </c>
      <c r="R250" s="22">
        <f t="shared" si="166"/>
        <v>1214000</v>
      </c>
      <c r="S250" s="22">
        <f t="shared" si="166"/>
        <v>0</v>
      </c>
      <c r="T250" s="22">
        <f t="shared" si="166"/>
        <v>1214000</v>
      </c>
      <c r="U250" s="22">
        <f t="shared" si="166"/>
        <v>0</v>
      </c>
      <c r="V250" s="22">
        <f t="shared" si="166"/>
        <v>1214000</v>
      </c>
      <c r="W250" s="22">
        <f t="shared" si="166"/>
        <v>873188.55999999994</v>
      </c>
      <c r="X250" s="82">
        <f t="shared" si="125"/>
        <v>71.926570016474457</v>
      </c>
      <c r="Y250" s="22"/>
      <c r="Z250" s="22"/>
      <c r="AA250" s="22"/>
      <c r="AB250" s="22"/>
      <c r="AC250" s="22"/>
      <c r="AD250" s="22"/>
      <c r="AE250" s="22"/>
    </row>
    <row r="251" spans="1:31" ht="42.75" x14ac:dyDescent="0.25">
      <c r="A251" s="18" t="s">
        <v>143</v>
      </c>
      <c r="B251" s="94">
        <v>52</v>
      </c>
      <c r="C251" s="94">
        <v>0</v>
      </c>
      <c r="D251" s="4" t="s">
        <v>133</v>
      </c>
      <c r="E251" s="94">
        <v>852</v>
      </c>
      <c r="F251" s="4"/>
      <c r="G251" s="4"/>
      <c r="H251" s="4"/>
      <c r="I251" s="3"/>
      <c r="J251" s="22">
        <f t="shared" si="166"/>
        <v>1214000</v>
      </c>
      <c r="K251" s="22">
        <f t="shared" si="166"/>
        <v>0</v>
      </c>
      <c r="L251" s="22">
        <f t="shared" si="166"/>
        <v>1214000</v>
      </c>
      <c r="M251" s="22">
        <f t="shared" si="166"/>
        <v>0</v>
      </c>
      <c r="N251" s="22">
        <f t="shared" si="166"/>
        <v>0</v>
      </c>
      <c r="O251" s="22">
        <f t="shared" si="166"/>
        <v>0</v>
      </c>
      <c r="P251" s="22">
        <f t="shared" si="166"/>
        <v>0</v>
      </c>
      <c r="Q251" s="22">
        <f t="shared" si="166"/>
        <v>0</v>
      </c>
      <c r="R251" s="22">
        <f t="shared" si="166"/>
        <v>1214000</v>
      </c>
      <c r="S251" s="22">
        <f t="shared" ref="S251:W253" si="167">S252</f>
        <v>0</v>
      </c>
      <c r="T251" s="22">
        <f t="shared" si="167"/>
        <v>1214000</v>
      </c>
      <c r="U251" s="22">
        <f t="shared" si="167"/>
        <v>0</v>
      </c>
      <c r="V251" s="22">
        <f t="shared" si="167"/>
        <v>1214000</v>
      </c>
      <c r="W251" s="22">
        <f t="shared" si="167"/>
        <v>873188.55999999994</v>
      </c>
      <c r="X251" s="82">
        <f t="shared" si="125"/>
        <v>71.926570016474457</v>
      </c>
      <c r="Y251" s="22"/>
      <c r="Z251" s="22"/>
      <c r="AA251" s="22"/>
      <c r="AB251" s="22"/>
      <c r="AC251" s="22"/>
      <c r="AD251" s="22"/>
      <c r="AE251" s="22"/>
    </row>
    <row r="252" spans="1:31" ht="60" x14ac:dyDescent="0.25">
      <c r="A252" s="15" t="s">
        <v>20</v>
      </c>
      <c r="B252" s="155">
        <v>52</v>
      </c>
      <c r="C252" s="155">
        <v>0</v>
      </c>
      <c r="D252" s="3" t="s">
        <v>133</v>
      </c>
      <c r="E252" s="155">
        <v>852</v>
      </c>
      <c r="F252" s="3" t="s">
        <v>96</v>
      </c>
      <c r="G252" s="3" t="s">
        <v>60</v>
      </c>
      <c r="H252" s="3" t="s">
        <v>248</v>
      </c>
      <c r="I252" s="3"/>
      <c r="J252" s="21">
        <f t="shared" si="166"/>
        <v>1214000</v>
      </c>
      <c r="K252" s="21">
        <f t="shared" si="166"/>
        <v>0</v>
      </c>
      <c r="L252" s="21">
        <f t="shared" si="166"/>
        <v>1214000</v>
      </c>
      <c r="M252" s="21">
        <f t="shared" si="166"/>
        <v>0</v>
      </c>
      <c r="N252" s="21">
        <f t="shared" si="166"/>
        <v>0</v>
      </c>
      <c r="O252" s="21">
        <f t="shared" si="166"/>
        <v>0</v>
      </c>
      <c r="P252" s="21">
        <f t="shared" si="166"/>
        <v>0</v>
      </c>
      <c r="Q252" s="21">
        <f t="shared" si="166"/>
        <v>0</v>
      </c>
      <c r="R252" s="21">
        <f t="shared" si="166"/>
        <v>1214000</v>
      </c>
      <c r="S252" s="21">
        <f t="shared" si="167"/>
        <v>0</v>
      </c>
      <c r="T252" s="21">
        <f t="shared" si="167"/>
        <v>1214000</v>
      </c>
      <c r="U252" s="21">
        <f t="shared" si="167"/>
        <v>0</v>
      </c>
      <c r="V252" s="21">
        <f t="shared" si="167"/>
        <v>1214000</v>
      </c>
      <c r="W252" s="21">
        <f t="shared" si="167"/>
        <v>873188.55999999994</v>
      </c>
      <c r="X252" s="82">
        <f t="shared" si="125"/>
        <v>71.926570016474457</v>
      </c>
      <c r="Y252" s="21"/>
      <c r="Z252" s="21"/>
      <c r="AA252" s="21"/>
      <c r="AB252" s="21"/>
      <c r="AC252" s="21"/>
      <c r="AD252" s="21"/>
      <c r="AE252" s="21"/>
    </row>
    <row r="253" spans="1:31" ht="120" x14ac:dyDescent="0.25">
      <c r="A253" s="156" t="s">
        <v>16</v>
      </c>
      <c r="B253" s="155">
        <v>52</v>
      </c>
      <c r="C253" s="155">
        <v>0</v>
      </c>
      <c r="D253" s="3" t="s">
        <v>133</v>
      </c>
      <c r="E253" s="155">
        <v>852</v>
      </c>
      <c r="F253" s="3" t="s">
        <v>96</v>
      </c>
      <c r="G253" s="3" t="s">
        <v>60</v>
      </c>
      <c r="H253" s="3" t="s">
        <v>248</v>
      </c>
      <c r="I253" s="3" t="s">
        <v>18</v>
      </c>
      <c r="J253" s="21">
        <f t="shared" si="166"/>
        <v>1214000</v>
      </c>
      <c r="K253" s="21">
        <f t="shared" si="166"/>
        <v>0</v>
      </c>
      <c r="L253" s="21">
        <f t="shared" si="166"/>
        <v>1214000</v>
      </c>
      <c r="M253" s="21">
        <f t="shared" si="166"/>
        <v>0</v>
      </c>
      <c r="N253" s="21">
        <f t="shared" si="166"/>
        <v>0</v>
      </c>
      <c r="O253" s="21">
        <f t="shared" si="166"/>
        <v>0</v>
      </c>
      <c r="P253" s="21">
        <f t="shared" si="166"/>
        <v>0</v>
      </c>
      <c r="Q253" s="21">
        <f t="shared" si="166"/>
        <v>0</v>
      </c>
      <c r="R253" s="21">
        <f t="shared" si="166"/>
        <v>1214000</v>
      </c>
      <c r="S253" s="21">
        <f t="shared" si="167"/>
        <v>0</v>
      </c>
      <c r="T253" s="21">
        <f t="shared" si="167"/>
        <v>1214000</v>
      </c>
      <c r="U253" s="21">
        <f t="shared" si="167"/>
        <v>0</v>
      </c>
      <c r="V253" s="21">
        <f t="shared" si="167"/>
        <v>1214000</v>
      </c>
      <c r="W253" s="21">
        <f t="shared" si="167"/>
        <v>873188.55999999994</v>
      </c>
      <c r="X253" s="82">
        <f t="shared" si="125"/>
        <v>71.926570016474457</v>
      </c>
      <c r="Y253" s="21"/>
      <c r="Z253" s="21"/>
      <c r="AA253" s="21"/>
      <c r="AB253" s="21"/>
      <c r="AC253" s="21"/>
      <c r="AD253" s="21"/>
      <c r="AE253" s="21"/>
    </row>
    <row r="254" spans="1:31" ht="45" x14ac:dyDescent="0.25">
      <c r="A254" s="156" t="s">
        <v>8</v>
      </c>
      <c r="B254" s="155">
        <v>52</v>
      </c>
      <c r="C254" s="155">
        <v>0</v>
      </c>
      <c r="D254" s="3" t="s">
        <v>133</v>
      </c>
      <c r="E254" s="155">
        <v>852</v>
      </c>
      <c r="F254" s="3" t="s">
        <v>96</v>
      </c>
      <c r="G254" s="3" t="s">
        <v>60</v>
      </c>
      <c r="H254" s="3" t="s">
        <v>248</v>
      </c>
      <c r="I254" s="3" t="s">
        <v>19</v>
      </c>
      <c r="J254" s="21">
        <f>'6.ВС'!J356</f>
        <v>1214000</v>
      </c>
      <c r="K254" s="21">
        <f>'6.ВС'!K356</f>
        <v>0</v>
      </c>
      <c r="L254" s="21">
        <f>'6.ВС'!L356</f>
        <v>1214000</v>
      </c>
      <c r="M254" s="21">
        <f>'6.ВС'!M356</f>
        <v>0</v>
      </c>
      <c r="N254" s="21">
        <f>'6.ВС'!N356</f>
        <v>0</v>
      </c>
      <c r="O254" s="21">
        <f>'6.ВС'!O356</f>
        <v>0</v>
      </c>
      <c r="P254" s="21">
        <f>'6.ВС'!P356</f>
        <v>0</v>
      </c>
      <c r="Q254" s="21">
        <f>'6.ВС'!Q356</f>
        <v>0</v>
      </c>
      <c r="R254" s="21">
        <f>'6.ВС'!R356</f>
        <v>1214000</v>
      </c>
      <c r="S254" s="21">
        <f>'6.ВС'!S356</f>
        <v>0</v>
      </c>
      <c r="T254" s="21">
        <f>'6.ВС'!T356</f>
        <v>1214000</v>
      </c>
      <c r="U254" s="21">
        <f>'6.ВС'!U356</f>
        <v>0</v>
      </c>
      <c r="V254" s="21">
        <f>'6.ВС'!V356</f>
        <v>1214000</v>
      </c>
      <c r="W254" s="21">
        <f>'6.ВС'!W356</f>
        <v>873188.55999999994</v>
      </c>
      <c r="X254" s="82">
        <f t="shared" si="125"/>
        <v>71.926570016474457</v>
      </c>
      <c r="Y254" s="21"/>
      <c r="Z254" s="21"/>
      <c r="AA254" s="21"/>
      <c r="AB254" s="21"/>
      <c r="AC254" s="21"/>
      <c r="AD254" s="21"/>
      <c r="AE254" s="21"/>
    </row>
    <row r="255" spans="1:31" ht="85.5" x14ac:dyDescent="0.25">
      <c r="A255" s="18" t="s">
        <v>296</v>
      </c>
      <c r="B255" s="94">
        <v>52</v>
      </c>
      <c r="C255" s="94">
        <v>0</v>
      </c>
      <c r="D255" s="19" t="s">
        <v>77</v>
      </c>
      <c r="E255" s="94"/>
      <c r="F255" s="19"/>
      <c r="G255" s="19"/>
      <c r="H255" s="19"/>
      <c r="I255" s="19"/>
      <c r="J255" s="22" t="e">
        <f t="shared" ref="J255:W255" si="168">J256</f>
        <v>#REF!</v>
      </c>
      <c r="K255" s="22" t="e">
        <f t="shared" si="168"/>
        <v>#REF!</v>
      </c>
      <c r="L255" s="22" t="e">
        <f t="shared" si="168"/>
        <v>#REF!</v>
      </c>
      <c r="M255" s="22" t="e">
        <f t="shared" si="168"/>
        <v>#REF!</v>
      </c>
      <c r="N255" s="22" t="e">
        <f t="shared" si="168"/>
        <v>#REF!</v>
      </c>
      <c r="O255" s="22" t="e">
        <f t="shared" si="168"/>
        <v>#REF!</v>
      </c>
      <c r="P255" s="22" t="e">
        <f t="shared" si="168"/>
        <v>#REF!</v>
      </c>
      <c r="Q255" s="22" t="e">
        <f t="shared" si="168"/>
        <v>#REF!</v>
      </c>
      <c r="R255" s="22">
        <f t="shared" si="168"/>
        <v>190091886.91999999</v>
      </c>
      <c r="S255" s="22">
        <f t="shared" si="168"/>
        <v>119311941.66</v>
      </c>
      <c r="T255" s="22">
        <f t="shared" si="168"/>
        <v>70769285.260000005</v>
      </c>
      <c r="U255" s="22">
        <f t="shared" si="168"/>
        <v>0</v>
      </c>
      <c r="V255" s="22">
        <f t="shared" si="168"/>
        <v>190866451.27000001</v>
      </c>
      <c r="W255" s="22">
        <f t="shared" si="168"/>
        <v>135006178.15000001</v>
      </c>
      <c r="X255" s="82">
        <f t="shared" si="125"/>
        <v>70.733320209857126</v>
      </c>
      <c r="Y255" s="22"/>
      <c r="Z255" s="22"/>
      <c r="AA255" s="22"/>
      <c r="AB255" s="22"/>
      <c r="AC255" s="22"/>
      <c r="AD255" s="22"/>
      <c r="AE255" s="22"/>
    </row>
    <row r="256" spans="1:31" ht="42.75" x14ac:dyDescent="0.25">
      <c r="A256" s="18" t="s">
        <v>143</v>
      </c>
      <c r="B256" s="94">
        <v>52</v>
      </c>
      <c r="C256" s="94">
        <v>0</v>
      </c>
      <c r="D256" s="24" t="s">
        <v>77</v>
      </c>
      <c r="E256" s="94">
        <v>852</v>
      </c>
      <c r="F256" s="4"/>
      <c r="G256" s="4"/>
      <c r="H256" s="4"/>
      <c r="I256" s="3"/>
      <c r="J256" s="22" t="e">
        <f>J257+J263+J260+J266+J269+J272+J275+J278+#REF!+J285+J288+J291+J294+J303+J306+J309+J312+#REF!+J297+J315</f>
        <v>#REF!</v>
      </c>
      <c r="K256" s="22" t="e">
        <f>K257+K263+K260+K266+K269+K272+K275+K278+#REF!+K285+K288+K291+K294+K303+K306+K309+K312+#REF!+K297+K315</f>
        <v>#REF!</v>
      </c>
      <c r="L256" s="22" t="e">
        <f>L257+L263+L260+L266+L269+L272+L275+L278+#REF!+L285+L288+L291+L294+L303+L306+L309+L312+#REF!+L297+L315</f>
        <v>#REF!</v>
      </c>
      <c r="M256" s="22" t="e">
        <f>M257+M263+M260+M266+M269+M272+M275+M278+#REF!+M285+M288+M291+M294+M303+M306+M309+M312+#REF!+M297+M315</f>
        <v>#REF!</v>
      </c>
      <c r="N256" s="22" t="e">
        <f>N257+N263+N260+N266+N269+N272+N275+N278+#REF!+N285+N288+N291+N294+N303+N306+N309+N312+#REF!+N297+N315</f>
        <v>#REF!</v>
      </c>
      <c r="O256" s="22" t="e">
        <f>O257+O263+O260+O266+O269+O272+O275+O278+#REF!+O285+O288+O291+O294+O303+O306+O309+O312+#REF!+O297+O315</f>
        <v>#REF!</v>
      </c>
      <c r="P256" s="22" t="e">
        <f>P257+P263+P260+P266+P269+P272+P275+P278+#REF!+P285+P288+P291+P294+P303+P306+P309+P312+#REF!+P297+P315</f>
        <v>#REF!</v>
      </c>
      <c r="Q256" s="22" t="e">
        <f>Q257+Q263+Q260+Q266+Q269+Q272+Q275+Q278+#REF!+Q285+Q288+Q291+Q294+Q303+Q306+Q309+Q312+#REF!+Q297+Q315</f>
        <v>#REF!</v>
      </c>
      <c r="R256" s="22">
        <f>R257+R263+R260+R266+R269+R272+R275+R278+R285+R288+R291+R294+R303+R306+R309+R300+R312+R297+R315</f>
        <v>190091886.91999999</v>
      </c>
      <c r="S256" s="22">
        <f t="shared" ref="S256:W256" si="169">S257+S263+S260+S266+S269+S272+S275+S278+S285+S288+S291+S294+S303+S306+S309+S300+S312+S297+S315</f>
        <v>119311941.66</v>
      </c>
      <c r="T256" s="22">
        <f t="shared" si="169"/>
        <v>70769285.260000005</v>
      </c>
      <c r="U256" s="22">
        <f t="shared" si="169"/>
        <v>0</v>
      </c>
      <c r="V256" s="22">
        <f t="shared" si="169"/>
        <v>190866451.27000001</v>
      </c>
      <c r="W256" s="22">
        <f t="shared" si="169"/>
        <v>135006178.15000001</v>
      </c>
      <c r="X256" s="82">
        <f t="shared" si="125"/>
        <v>70.733320209857126</v>
      </c>
      <c r="Y256" s="22" t="e">
        <f>Y257+Y263+Y260+Y266+Y269+Y272+Y275+Y278+#REF!+Y285+Y288+Y291+Y294+Y303+Y306+Y309+Y312+#REF!+Y297</f>
        <v>#REF!</v>
      </c>
      <c r="Z256" s="22" t="e">
        <f>Z257+Z263+Z260+Z266+Z269+Z272+Z275+Z278+#REF!+Z285+Z288+Z291+Z294+Z303+Z306+Z309+Z312+#REF!+Z297</f>
        <v>#REF!</v>
      </c>
      <c r="AA256" s="22" t="e">
        <f>AA257+AA263+AA260+AA266+AA269+AA272+AA275+AA278+#REF!+AA285+AA288+AA291+AA294+AA303+AA306+AA309+AA312+#REF!+AA297</f>
        <v>#REF!</v>
      </c>
      <c r="AB256" s="22" t="e">
        <f>AB257+AB263+AB260+AB266+AB269+AB272+AB275+AB278+#REF!+AB285+AB288+AB291+AB294+AB303+AB306+AB309+AB312+#REF!+AB297</f>
        <v>#REF!</v>
      </c>
      <c r="AC256" s="22" t="e">
        <f>AC257+AC263+AC260+AC266+AC269+AC272+AC275+AC278+#REF!+AC285+AC288+AC291+AC294+AC303+AC306+AC309+AC312+#REF!+AC297</f>
        <v>#REF!</v>
      </c>
      <c r="AD256" s="22" t="e">
        <f>AD257+AD263+AD260+AD266+AD269+AD272+AD275+AD278+#REF!+AD285+AD288+AD291+AD294+AD303+AD306+AD309+AD312+#REF!+AD297</f>
        <v>#REF!</v>
      </c>
      <c r="AE256" s="22" t="e">
        <f>AE257+AE263+AE260+AE266+AE269+AE272+AE275+AE278+#REF!+AE285+AE288+AE291+AE294+AE303+AE306+AE309+AE312+#REF!+AE297</f>
        <v>#REF!</v>
      </c>
    </row>
    <row r="257" spans="1:31" ht="165" x14ac:dyDescent="0.25">
      <c r="A257" s="55" t="s">
        <v>611</v>
      </c>
      <c r="B257" s="155">
        <v>52</v>
      </c>
      <c r="C257" s="155">
        <v>0</v>
      </c>
      <c r="D257" s="4" t="s">
        <v>77</v>
      </c>
      <c r="E257" s="155">
        <v>852</v>
      </c>
      <c r="F257" s="3" t="s">
        <v>96</v>
      </c>
      <c r="G257" s="3" t="s">
        <v>53</v>
      </c>
      <c r="H257" s="3" t="s">
        <v>612</v>
      </c>
      <c r="I257" s="3"/>
      <c r="J257" s="21">
        <f t="shared" ref="J257:W261" si="170">J258</f>
        <v>60671948</v>
      </c>
      <c r="K257" s="21">
        <f t="shared" si="170"/>
        <v>60671948</v>
      </c>
      <c r="L257" s="21">
        <f t="shared" si="170"/>
        <v>0</v>
      </c>
      <c r="M257" s="21">
        <f t="shared" si="170"/>
        <v>0</v>
      </c>
      <c r="N257" s="21">
        <f t="shared" si="170"/>
        <v>8099052</v>
      </c>
      <c r="O257" s="21">
        <f t="shared" si="170"/>
        <v>8099052</v>
      </c>
      <c r="P257" s="21">
        <f t="shared" si="170"/>
        <v>0</v>
      </c>
      <c r="Q257" s="21">
        <f t="shared" si="170"/>
        <v>0</v>
      </c>
      <c r="R257" s="21">
        <f t="shared" si="170"/>
        <v>68771000</v>
      </c>
      <c r="S257" s="21">
        <f t="shared" si="170"/>
        <v>68771000</v>
      </c>
      <c r="T257" s="21">
        <f t="shared" si="170"/>
        <v>0</v>
      </c>
      <c r="U257" s="21">
        <f t="shared" si="170"/>
        <v>0</v>
      </c>
      <c r="V257" s="21">
        <f t="shared" si="170"/>
        <v>68771000</v>
      </c>
      <c r="W257" s="21">
        <f t="shared" si="170"/>
        <v>48854100.710000001</v>
      </c>
      <c r="X257" s="82">
        <f t="shared" si="125"/>
        <v>71.038810995913977</v>
      </c>
      <c r="Y257" s="21"/>
      <c r="Z257" s="21"/>
      <c r="AA257" s="21"/>
      <c r="AB257" s="21"/>
      <c r="AC257" s="21"/>
      <c r="AD257" s="21"/>
      <c r="AE257" s="21"/>
    </row>
    <row r="258" spans="1:31" ht="60" x14ac:dyDescent="0.25">
      <c r="A258" s="157" t="s">
        <v>50</v>
      </c>
      <c r="B258" s="155">
        <v>52</v>
      </c>
      <c r="C258" s="155">
        <v>0</v>
      </c>
      <c r="D258" s="3" t="s">
        <v>77</v>
      </c>
      <c r="E258" s="155">
        <v>852</v>
      </c>
      <c r="F258" s="3" t="s">
        <v>96</v>
      </c>
      <c r="G258" s="3" t="s">
        <v>53</v>
      </c>
      <c r="H258" s="3" t="s">
        <v>612</v>
      </c>
      <c r="I258" s="3" t="s">
        <v>102</v>
      </c>
      <c r="J258" s="21">
        <f t="shared" si="170"/>
        <v>60671948</v>
      </c>
      <c r="K258" s="21">
        <f t="shared" si="170"/>
        <v>60671948</v>
      </c>
      <c r="L258" s="21">
        <f t="shared" si="170"/>
        <v>0</v>
      </c>
      <c r="M258" s="21">
        <f t="shared" si="170"/>
        <v>0</v>
      </c>
      <c r="N258" s="21">
        <f t="shared" si="170"/>
        <v>8099052</v>
      </c>
      <c r="O258" s="21">
        <f t="shared" si="170"/>
        <v>8099052</v>
      </c>
      <c r="P258" s="21">
        <f t="shared" si="170"/>
        <v>0</v>
      </c>
      <c r="Q258" s="21">
        <f t="shared" si="170"/>
        <v>0</v>
      </c>
      <c r="R258" s="21">
        <f t="shared" si="170"/>
        <v>68771000</v>
      </c>
      <c r="S258" s="21">
        <f t="shared" ref="S258:W261" si="171">S259</f>
        <v>68771000</v>
      </c>
      <c r="T258" s="21">
        <f t="shared" si="171"/>
        <v>0</v>
      </c>
      <c r="U258" s="21">
        <f t="shared" si="171"/>
        <v>0</v>
      </c>
      <c r="V258" s="21">
        <f t="shared" si="171"/>
        <v>68771000</v>
      </c>
      <c r="W258" s="21">
        <f t="shared" si="171"/>
        <v>48854100.710000001</v>
      </c>
      <c r="X258" s="82">
        <f t="shared" si="125"/>
        <v>71.038810995913977</v>
      </c>
      <c r="Y258" s="21"/>
      <c r="Z258" s="21"/>
      <c r="AA258" s="21"/>
      <c r="AB258" s="21"/>
      <c r="AC258" s="21"/>
      <c r="AD258" s="21"/>
      <c r="AE258" s="21"/>
    </row>
    <row r="259" spans="1:31" ht="30" x14ac:dyDescent="0.25">
      <c r="A259" s="157" t="s">
        <v>103</v>
      </c>
      <c r="B259" s="155">
        <v>52</v>
      </c>
      <c r="C259" s="155">
        <v>0</v>
      </c>
      <c r="D259" s="3" t="s">
        <v>77</v>
      </c>
      <c r="E259" s="155">
        <v>852</v>
      </c>
      <c r="F259" s="3" t="s">
        <v>96</v>
      </c>
      <c r="G259" s="3" t="s">
        <v>11</v>
      </c>
      <c r="H259" s="3" t="s">
        <v>612</v>
      </c>
      <c r="I259" s="3" t="s">
        <v>104</v>
      </c>
      <c r="J259" s="21">
        <f>'6.ВС'!J288</f>
        <v>60671948</v>
      </c>
      <c r="K259" s="21">
        <f>'6.ВС'!K288</f>
        <v>60671948</v>
      </c>
      <c r="L259" s="21">
        <f>'6.ВС'!L288</f>
        <v>0</v>
      </c>
      <c r="M259" s="21">
        <f>'6.ВС'!M288</f>
        <v>0</v>
      </c>
      <c r="N259" s="21">
        <f>'6.ВС'!N288</f>
        <v>8099052</v>
      </c>
      <c r="O259" s="21">
        <f>'6.ВС'!O288</f>
        <v>8099052</v>
      </c>
      <c r="P259" s="21">
        <f>'6.ВС'!P288</f>
        <v>0</v>
      </c>
      <c r="Q259" s="21">
        <f>'6.ВС'!Q288</f>
        <v>0</v>
      </c>
      <c r="R259" s="21">
        <f>'6.ВС'!R288</f>
        <v>68771000</v>
      </c>
      <c r="S259" s="21">
        <f>'6.ВС'!S288</f>
        <v>68771000</v>
      </c>
      <c r="T259" s="21">
        <f>'6.ВС'!T288</f>
        <v>0</v>
      </c>
      <c r="U259" s="21">
        <f>'6.ВС'!U288</f>
        <v>0</v>
      </c>
      <c r="V259" s="21">
        <f>'6.ВС'!V288</f>
        <v>68771000</v>
      </c>
      <c r="W259" s="21">
        <f>'6.ВС'!W288</f>
        <v>48854100.710000001</v>
      </c>
      <c r="X259" s="82">
        <f t="shared" si="125"/>
        <v>71.038810995913977</v>
      </c>
      <c r="Y259" s="21"/>
      <c r="Z259" s="21"/>
      <c r="AA259" s="21"/>
      <c r="AB259" s="21"/>
      <c r="AC259" s="21"/>
      <c r="AD259" s="21"/>
      <c r="AE259" s="21"/>
    </row>
    <row r="260" spans="1:31" ht="390" x14ac:dyDescent="0.25">
      <c r="A260" s="9" t="s">
        <v>606</v>
      </c>
      <c r="B260" s="155">
        <v>52</v>
      </c>
      <c r="C260" s="155">
        <v>0</v>
      </c>
      <c r="D260" s="3" t="s">
        <v>77</v>
      </c>
      <c r="E260" s="155">
        <v>852</v>
      </c>
      <c r="F260" s="3"/>
      <c r="G260" s="3"/>
      <c r="H260" s="3" t="s">
        <v>613</v>
      </c>
      <c r="I260" s="3"/>
      <c r="J260" s="21">
        <f t="shared" si="170"/>
        <v>26254056</v>
      </c>
      <c r="K260" s="21">
        <f t="shared" si="170"/>
        <v>26254056</v>
      </c>
      <c r="L260" s="21">
        <f t="shared" si="170"/>
        <v>0</v>
      </c>
      <c r="M260" s="21">
        <f t="shared" si="170"/>
        <v>0</v>
      </c>
      <c r="N260" s="21">
        <f t="shared" si="170"/>
        <v>194779</v>
      </c>
      <c r="O260" s="21">
        <f t="shared" si="170"/>
        <v>194779</v>
      </c>
      <c r="P260" s="21">
        <f t="shared" si="170"/>
        <v>0</v>
      </c>
      <c r="Q260" s="21">
        <f t="shared" si="170"/>
        <v>0</v>
      </c>
      <c r="R260" s="21">
        <f t="shared" si="170"/>
        <v>26448835</v>
      </c>
      <c r="S260" s="21">
        <f t="shared" si="171"/>
        <v>26448835</v>
      </c>
      <c r="T260" s="21">
        <f t="shared" si="171"/>
        <v>0</v>
      </c>
      <c r="U260" s="21">
        <f t="shared" si="171"/>
        <v>0</v>
      </c>
      <c r="V260" s="21">
        <f t="shared" si="171"/>
        <v>26448835</v>
      </c>
      <c r="W260" s="21">
        <f t="shared" si="171"/>
        <v>19803295.280000001</v>
      </c>
      <c r="X260" s="82">
        <f t="shared" si="125"/>
        <v>74.873979439926188</v>
      </c>
      <c r="Y260" s="21"/>
      <c r="Z260" s="21"/>
      <c r="AA260" s="21"/>
      <c r="AB260" s="21"/>
      <c r="AC260" s="21"/>
      <c r="AD260" s="21"/>
      <c r="AE260" s="21"/>
    </row>
    <row r="261" spans="1:31" ht="60" x14ac:dyDescent="0.25">
      <c r="A261" s="157" t="s">
        <v>50</v>
      </c>
      <c r="B261" s="155">
        <v>52</v>
      </c>
      <c r="C261" s="155">
        <v>0</v>
      </c>
      <c r="D261" s="3" t="s">
        <v>77</v>
      </c>
      <c r="E261" s="155">
        <v>852</v>
      </c>
      <c r="F261" s="3"/>
      <c r="G261" s="3"/>
      <c r="H261" s="3" t="s">
        <v>613</v>
      </c>
      <c r="I261" s="3" t="s">
        <v>102</v>
      </c>
      <c r="J261" s="21">
        <f t="shared" si="170"/>
        <v>26254056</v>
      </c>
      <c r="K261" s="21">
        <f t="shared" si="170"/>
        <v>26254056</v>
      </c>
      <c r="L261" s="21">
        <f t="shared" si="170"/>
        <v>0</v>
      </c>
      <c r="M261" s="21">
        <f t="shared" si="170"/>
        <v>0</v>
      </c>
      <c r="N261" s="21">
        <f t="shared" si="170"/>
        <v>194779</v>
      </c>
      <c r="O261" s="21">
        <f t="shared" si="170"/>
        <v>194779</v>
      </c>
      <c r="P261" s="21">
        <f t="shared" si="170"/>
        <v>0</v>
      </c>
      <c r="Q261" s="21">
        <f t="shared" si="170"/>
        <v>0</v>
      </c>
      <c r="R261" s="21">
        <f t="shared" si="170"/>
        <v>26448835</v>
      </c>
      <c r="S261" s="21">
        <f t="shared" si="171"/>
        <v>26448835</v>
      </c>
      <c r="T261" s="21">
        <f t="shared" si="171"/>
        <v>0</v>
      </c>
      <c r="U261" s="21">
        <f t="shared" si="171"/>
        <v>0</v>
      </c>
      <c r="V261" s="21">
        <f t="shared" si="171"/>
        <v>26448835</v>
      </c>
      <c r="W261" s="21">
        <f t="shared" si="171"/>
        <v>19803295.280000001</v>
      </c>
      <c r="X261" s="82">
        <f t="shared" si="125"/>
        <v>74.873979439926188</v>
      </c>
      <c r="Y261" s="21"/>
      <c r="Z261" s="21"/>
      <c r="AA261" s="21"/>
      <c r="AB261" s="21"/>
      <c r="AC261" s="21"/>
      <c r="AD261" s="21"/>
      <c r="AE261" s="21"/>
    </row>
    <row r="262" spans="1:31" ht="30" x14ac:dyDescent="0.25">
      <c r="A262" s="157" t="s">
        <v>103</v>
      </c>
      <c r="B262" s="155">
        <v>52</v>
      </c>
      <c r="C262" s="155">
        <v>0</v>
      </c>
      <c r="D262" s="3" t="s">
        <v>77</v>
      </c>
      <c r="E262" s="155">
        <v>852</v>
      </c>
      <c r="F262" s="3"/>
      <c r="G262" s="3"/>
      <c r="H262" s="3" t="s">
        <v>613</v>
      </c>
      <c r="I262" s="3" t="s">
        <v>104</v>
      </c>
      <c r="J262" s="21">
        <f>'6.ВС'!J266</f>
        <v>26254056</v>
      </c>
      <c r="K262" s="21">
        <f>'6.ВС'!K266</f>
        <v>26254056</v>
      </c>
      <c r="L262" s="21">
        <f>'6.ВС'!L266</f>
        <v>0</v>
      </c>
      <c r="M262" s="21">
        <f>'6.ВС'!M266</f>
        <v>0</v>
      </c>
      <c r="N262" s="21">
        <f>'6.ВС'!N266</f>
        <v>194779</v>
      </c>
      <c r="O262" s="21">
        <f>'6.ВС'!O266</f>
        <v>194779</v>
      </c>
      <c r="P262" s="21">
        <f>'6.ВС'!P266</f>
        <v>0</v>
      </c>
      <c r="Q262" s="21">
        <f>'6.ВС'!Q266</f>
        <v>0</v>
      </c>
      <c r="R262" s="21">
        <f>'6.ВС'!R266</f>
        <v>26448835</v>
      </c>
      <c r="S262" s="21">
        <f>'6.ВС'!S266</f>
        <v>26448835</v>
      </c>
      <c r="T262" s="21">
        <f>'6.ВС'!T266</f>
        <v>0</v>
      </c>
      <c r="U262" s="21">
        <f>'6.ВС'!U266</f>
        <v>0</v>
      </c>
      <c r="V262" s="21">
        <f>'6.ВС'!V266</f>
        <v>26448835</v>
      </c>
      <c r="W262" s="21">
        <f>'6.ВС'!W266</f>
        <v>19803295.280000001</v>
      </c>
      <c r="X262" s="82">
        <f t="shared" ref="X262:X328" si="172">W262/V262*100</f>
        <v>74.873979439926188</v>
      </c>
      <c r="Y262" s="21"/>
      <c r="Z262" s="21"/>
      <c r="AA262" s="21"/>
      <c r="AB262" s="21"/>
      <c r="AC262" s="21"/>
      <c r="AD262" s="21"/>
      <c r="AE262" s="21"/>
    </row>
    <row r="263" spans="1:31" ht="105" x14ac:dyDescent="0.25">
      <c r="A263" s="15" t="s">
        <v>168</v>
      </c>
      <c r="B263" s="155">
        <v>52</v>
      </c>
      <c r="C263" s="155">
        <v>0</v>
      </c>
      <c r="D263" s="3" t="s">
        <v>77</v>
      </c>
      <c r="E263" s="155">
        <v>852</v>
      </c>
      <c r="F263" s="3" t="s">
        <v>117</v>
      </c>
      <c r="G263" s="3" t="s">
        <v>13</v>
      </c>
      <c r="H263" s="3" t="s">
        <v>230</v>
      </c>
      <c r="I263" s="19"/>
      <c r="J263" s="21">
        <f t="shared" ref="J263:W264" si="173">J264</f>
        <v>922925</v>
      </c>
      <c r="K263" s="21">
        <f t="shared" si="173"/>
        <v>922925</v>
      </c>
      <c r="L263" s="21">
        <f t="shared" si="173"/>
        <v>0</v>
      </c>
      <c r="M263" s="21">
        <f t="shared" si="173"/>
        <v>0</v>
      </c>
      <c r="N263" s="21">
        <f t="shared" si="173"/>
        <v>0</v>
      </c>
      <c r="O263" s="21">
        <f t="shared" si="173"/>
        <v>0</v>
      </c>
      <c r="P263" s="21">
        <f t="shared" si="173"/>
        <v>0</v>
      </c>
      <c r="Q263" s="21">
        <f t="shared" si="173"/>
        <v>0</v>
      </c>
      <c r="R263" s="21">
        <f t="shared" si="173"/>
        <v>922925</v>
      </c>
      <c r="S263" s="21">
        <f t="shared" si="173"/>
        <v>922925</v>
      </c>
      <c r="T263" s="21">
        <f t="shared" si="173"/>
        <v>0</v>
      </c>
      <c r="U263" s="21">
        <f t="shared" si="173"/>
        <v>0</v>
      </c>
      <c r="V263" s="21">
        <f t="shared" si="173"/>
        <v>922925</v>
      </c>
      <c r="W263" s="21">
        <f t="shared" si="173"/>
        <v>547255.24</v>
      </c>
      <c r="X263" s="82">
        <f t="shared" si="172"/>
        <v>59.295743424438605</v>
      </c>
      <c r="Y263" s="21"/>
      <c r="Z263" s="21"/>
      <c r="AA263" s="21"/>
      <c r="AB263" s="21"/>
      <c r="AC263" s="21"/>
      <c r="AD263" s="21"/>
      <c r="AE263" s="21"/>
    </row>
    <row r="264" spans="1:31" ht="30" x14ac:dyDescent="0.25">
      <c r="A264" s="156" t="s">
        <v>120</v>
      </c>
      <c r="B264" s="155">
        <v>52</v>
      </c>
      <c r="C264" s="155">
        <v>0</v>
      </c>
      <c r="D264" s="3" t="s">
        <v>77</v>
      </c>
      <c r="E264" s="155">
        <v>852</v>
      </c>
      <c r="F264" s="3" t="s">
        <v>117</v>
      </c>
      <c r="G264" s="3" t="s">
        <v>13</v>
      </c>
      <c r="H264" s="3" t="s">
        <v>230</v>
      </c>
      <c r="I264" s="3" t="s">
        <v>121</v>
      </c>
      <c r="J264" s="21">
        <f t="shared" si="173"/>
        <v>922925</v>
      </c>
      <c r="K264" s="21">
        <f t="shared" si="173"/>
        <v>922925</v>
      </c>
      <c r="L264" s="21">
        <f t="shared" si="173"/>
        <v>0</v>
      </c>
      <c r="M264" s="21">
        <f t="shared" si="173"/>
        <v>0</v>
      </c>
      <c r="N264" s="21">
        <f t="shared" si="173"/>
        <v>0</v>
      </c>
      <c r="O264" s="21">
        <f t="shared" si="173"/>
        <v>0</v>
      </c>
      <c r="P264" s="21">
        <f t="shared" si="173"/>
        <v>0</v>
      </c>
      <c r="Q264" s="21">
        <f t="shared" si="173"/>
        <v>0</v>
      </c>
      <c r="R264" s="21">
        <f t="shared" si="173"/>
        <v>922925</v>
      </c>
      <c r="S264" s="21">
        <f t="shared" ref="S264:W264" si="174">S265</f>
        <v>922925</v>
      </c>
      <c r="T264" s="21">
        <f t="shared" si="174"/>
        <v>0</v>
      </c>
      <c r="U264" s="21">
        <f t="shared" si="174"/>
        <v>0</v>
      </c>
      <c r="V264" s="21">
        <f t="shared" si="174"/>
        <v>922925</v>
      </c>
      <c r="W264" s="21">
        <f t="shared" si="174"/>
        <v>547255.24</v>
      </c>
      <c r="X264" s="82">
        <f t="shared" si="172"/>
        <v>59.295743424438605</v>
      </c>
      <c r="Y264" s="21"/>
      <c r="Z264" s="21"/>
      <c r="AA264" s="21"/>
      <c r="AB264" s="21"/>
      <c r="AC264" s="21"/>
      <c r="AD264" s="21"/>
      <c r="AE264" s="21"/>
    </row>
    <row r="265" spans="1:31" ht="60" x14ac:dyDescent="0.25">
      <c r="A265" s="156" t="s">
        <v>122</v>
      </c>
      <c r="B265" s="155">
        <v>52</v>
      </c>
      <c r="C265" s="155">
        <v>0</v>
      </c>
      <c r="D265" s="3" t="s">
        <v>77</v>
      </c>
      <c r="E265" s="155">
        <v>852</v>
      </c>
      <c r="F265" s="3" t="s">
        <v>117</v>
      </c>
      <c r="G265" s="3" t="s">
        <v>13</v>
      </c>
      <c r="H265" s="3" t="s">
        <v>230</v>
      </c>
      <c r="I265" s="3" t="s">
        <v>123</v>
      </c>
      <c r="J265" s="21">
        <f>'6.ВС'!J371</f>
        <v>922925</v>
      </c>
      <c r="K265" s="21">
        <f>'6.ВС'!K371</f>
        <v>922925</v>
      </c>
      <c r="L265" s="21">
        <f>'6.ВС'!L371</f>
        <v>0</v>
      </c>
      <c r="M265" s="21">
        <f>'6.ВС'!M371</f>
        <v>0</v>
      </c>
      <c r="N265" s="21">
        <f>'6.ВС'!N371</f>
        <v>0</v>
      </c>
      <c r="O265" s="21">
        <f>'6.ВС'!O371</f>
        <v>0</v>
      </c>
      <c r="P265" s="21">
        <f>'6.ВС'!P371</f>
        <v>0</v>
      </c>
      <c r="Q265" s="21">
        <f>'6.ВС'!Q371</f>
        <v>0</v>
      </c>
      <c r="R265" s="21">
        <f>'6.ВС'!R371</f>
        <v>922925</v>
      </c>
      <c r="S265" s="21">
        <f>'6.ВС'!S371</f>
        <v>922925</v>
      </c>
      <c r="T265" s="21">
        <f>'6.ВС'!T371</f>
        <v>0</v>
      </c>
      <c r="U265" s="21">
        <f>'6.ВС'!U371</f>
        <v>0</v>
      </c>
      <c r="V265" s="21">
        <f>'6.ВС'!V371</f>
        <v>922925</v>
      </c>
      <c r="W265" s="21">
        <f>'6.ВС'!W371</f>
        <v>547255.24</v>
      </c>
      <c r="X265" s="82">
        <f t="shared" si="172"/>
        <v>59.295743424438605</v>
      </c>
      <c r="Y265" s="21"/>
      <c r="Z265" s="21"/>
      <c r="AA265" s="21"/>
      <c r="AB265" s="21"/>
      <c r="AC265" s="21"/>
      <c r="AD265" s="21"/>
      <c r="AE265" s="21"/>
    </row>
    <row r="266" spans="1:31" ht="105" x14ac:dyDescent="0.25">
      <c r="A266" s="55" t="s">
        <v>634</v>
      </c>
      <c r="B266" s="155">
        <v>52</v>
      </c>
      <c r="C266" s="155">
        <v>0</v>
      </c>
      <c r="D266" s="3" t="s">
        <v>77</v>
      </c>
      <c r="E266" s="155">
        <v>852</v>
      </c>
      <c r="F266" s="3"/>
      <c r="G266" s="3"/>
      <c r="H266" s="3" t="s">
        <v>635</v>
      </c>
      <c r="I266" s="3"/>
      <c r="J266" s="21">
        <f t="shared" ref="J266:W267" si="175">J267</f>
        <v>7890120</v>
      </c>
      <c r="K266" s="21">
        <f t="shared" si="175"/>
        <v>7890120</v>
      </c>
      <c r="L266" s="21">
        <f t="shared" si="175"/>
        <v>0</v>
      </c>
      <c r="M266" s="21">
        <f t="shared" si="175"/>
        <v>0</v>
      </c>
      <c r="N266" s="21">
        <f t="shared" si="175"/>
        <v>0</v>
      </c>
      <c r="O266" s="21">
        <f t="shared" si="175"/>
        <v>0</v>
      </c>
      <c r="P266" s="21">
        <f t="shared" si="175"/>
        <v>0</v>
      </c>
      <c r="Q266" s="21">
        <f t="shared" si="175"/>
        <v>0</v>
      </c>
      <c r="R266" s="21">
        <f t="shared" si="175"/>
        <v>7890120</v>
      </c>
      <c r="S266" s="21">
        <f t="shared" si="175"/>
        <v>7890120</v>
      </c>
      <c r="T266" s="21">
        <f t="shared" si="175"/>
        <v>0</v>
      </c>
      <c r="U266" s="21">
        <f t="shared" si="175"/>
        <v>0</v>
      </c>
      <c r="V266" s="21">
        <f t="shared" si="175"/>
        <v>7890120</v>
      </c>
      <c r="W266" s="21">
        <f t="shared" si="175"/>
        <v>5847968.6299999999</v>
      </c>
      <c r="X266" s="82">
        <f t="shared" si="172"/>
        <v>74.117613293587425</v>
      </c>
      <c r="Y266" s="21" t="e">
        <f t="shared" ref="Y266:AE267" si="176">Y267</f>
        <v>#REF!</v>
      </c>
      <c r="Z266" s="21" t="e">
        <f t="shared" si="176"/>
        <v>#REF!</v>
      </c>
      <c r="AA266" s="21" t="e">
        <f t="shared" si="176"/>
        <v>#REF!</v>
      </c>
      <c r="AB266" s="21" t="e">
        <f t="shared" si="176"/>
        <v>#REF!</v>
      </c>
      <c r="AC266" s="21" t="e">
        <f t="shared" si="176"/>
        <v>#REF!</v>
      </c>
      <c r="AD266" s="21" t="e">
        <f t="shared" si="176"/>
        <v>#REF!</v>
      </c>
      <c r="AE266" s="21" t="e">
        <f t="shared" si="176"/>
        <v>#REF!</v>
      </c>
    </row>
    <row r="267" spans="1:31" ht="60" x14ac:dyDescent="0.25">
      <c r="A267" s="55" t="s">
        <v>50</v>
      </c>
      <c r="B267" s="155">
        <v>52</v>
      </c>
      <c r="C267" s="155">
        <v>0</v>
      </c>
      <c r="D267" s="3" t="s">
        <v>77</v>
      </c>
      <c r="E267" s="155">
        <v>852</v>
      </c>
      <c r="F267" s="3"/>
      <c r="G267" s="3"/>
      <c r="H267" s="3" t="s">
        <v>635</v>
      </c>
      <c r="I267" s="3" t="s">
        <v>102</v>
      </c>
      <c r="J267" s="21">
        <f t="shared" si="175"/>
        <v>7890120</v>
      </c>
      <c r="K267" s="21">
        <f t="shared" si="175"/>
        <v>7890120</v>
      </c>
      <c r="L267" s="21">
        <f t="shared" si="175"/>
        <v>0</v>
      </c>
      <c r="M267" s="21">
        <f t="shared" si="175"/>
        <v>0</v>
      </c>
      <c r="N267" s="21">
        <f t="shared" si="175"/>
        <v>0</v>
      </c>
      <c r="O267" s="21">
        <f t="shared" si="175"/>
        <v>0</v>
      </c>
      <c r="P267" s="21">
        <f t="shared" si="175"/>
        <v>0</v>
      </c>
      <c r="Q267" s="21">
        <f t="shared" si="175"/>
        <v>0</v>
      </c>
      <c r="R267" s="21">
        <f t="shared" si="175"/>
        <v>7890120</v>
      </c>
      <c r="S267" s="21">
        <f t="shared" ref="S267:W267" si="177">S268</f>
        <v>7890120</v>
      </c>
      <c r="T267" s="21">
        <f t="shared" si="177"/>
        <v>0</v>
      </c>
      <c r="U267" s="21">
        <f t="shared" si="177"/>
        <v>0</v>
      </c>
      <c r="V267" s="21">
        <f t="shared" si="177"/>
        <v>7890120</v>
      </c>
      <c r="W267" s="21">
        <f t="shared" si="177"/>
        <v>5847968.6299999999</v>
      </c>
      <c r="X267" s="82">
        <f t="shared" si="172"/>
        <v>74.117613293587425</v>
      </c>
      <c r="Y267" s="21" t="e">
        <f t="shared" si="176"/>
        <v>#REF!</v>
      </c>
      <c r="Z267" s="21" t="e">
        <f t="shared" si="176"/>
        <v>#REF!</v>
      </c>
      <c r="AA267" s="21" t="e">
        <f t="shared" si="176"/>
        <v>#REF!</v>
      </c>
      <c r="AB267" s="21" t="e">
        <f t="shared" si="176"/>
        <v>#REF!</v>
      </c>
      <c r="AC267" s="21" t="e">
        <f t="shared" si="176"/>
        <v>#REF!</v>
      </c>
      <c r="AD267" s="21" t="e">
        <f t="shared" si="176"/>
        <v>#REF!</v>
      </c>
      <c r="AE267" s="21" t="e">
        <f t="shared" si="176"/>
        <v>#REF!</v>
      </c>
    </row>
    <row r="268" spans="1:31" ht="30" x14ac:dyDescent="0.25">
      <c r="A268" s="55" t="s">
        <v>103</v>
      </c>
      <c r="B268" s="155">
        <v>52</v>
      </c>
      <c r="C268" s="155">
        <v>0</v>
      </c>
      <c r="D268" s="3" t="s">
        <v>77</v>
      </c>
      <c r="E268" s="155">
        <v>852</v>
      </c>
      <c r="F268" s="3"/>
      <c r="G268" s="3"/>
      <c r="H268" s="3" t="s">
        <v>635</v>
      </c>
      <c r="I268" s="3" t="s">
        <v>104</v>
      </c>
      <c r="J268" s="21">
        <f>'6.ВС'!J291</f>
        <v>7890120</v>
      </c>
      <c r="K268" s="21">
        <f>'6.ВС'!K291</f>
        <v>7890120</v>
      </c>
      <c r="L268" s="21">
        <f>'6.ВС'!L291</f>
        <v>0</v>
      </c>
      <c r="M268" s="21">
        <f>'6.ВС'!M291</f>
        <v>0</v>
      </c>
      <c r="N268" s="21">
        <f>'6.ВС'!N291</f>
        <v>0</v>
      </c>
      <c r="O268" s="21">
        <f>'6.ВС'!O291</f>
        <v>0</v>
      </c>
      <c r="P268" s="21">
        <f>'6.ВС'!P291</f>
        <v>0</v>
      </c>
      <c r="Q268" s="21">
        <f>'6.ВС'!Q291</f>
        <v>0</v>
      </c>
      <c r="R268" s="21">
        <f>'6.ВС'!R291</f>
        <v>7890120</v>
      </c>
      <c r="S268" s="21">
        <f>'6.ВС'!S291</f>
        <v>7890120</v>
      </c>
      <c r="T268" s="21">
        <f>'6.ВС'!T291</f>
        <v>0</v>
      </c>
      <c r="U268" s="21">
        <f>'6.ВС'!U291</f>
        <v>0</v>
      </c>
      <c r="V268" s="21">
        <f>'6.ВС'!V291</f>
        <v>7890120</v>
      </c>
      <c r="W268" s="21">
        <f>'6.ВС'!W291</f>
        <v>5847968.6299999999</v>
      </c>
      <c r="X268" s="82">
        <f t="shared" si="172"/>
        <v>74.117613293587425</v>
      </c>
      <c r="Y268" s="21" t="e">
        <f>'6.ВС'!#REF!</f>
        <v>#REF!</v>
      </c>
      <c r="Z268" s="21" t="e">
        <f>'6.ВС'!#REF!</f>
        <v>#REF!</v>
      </c>
      <c r="AA268" s="21" t="e">
        <f>'6.ВС'!#REF!</f>
        <v>#REF!</v>
      </c>
      <c r="AB268" s="21" t="e">
        <f>'6.ВС'!#REF!</f>
        <v>#REF!</v>
      </c>
      <c r="AC268" s="21" t="e">
        <f>'6.ВС'!#REF!</f>
        <v>#REF!</v>
      </c>
      <c r="AD268" s="21" t="e">
        <f>'6.ВС'!#REF!</f>
        <v>#REF!</v>
      </c>
      <c r="AE268" s="21" t="e">
        <f>'6.ВС'!#REF!</f>
        <v>#REF!</v>
      </c>
    </row>
    <row r="269" spans="1:31" s="23" customFormat="1" ht="30" x14ac:dyDescent="0.25">
      <c r="A269" s="15" t="s">
        <v>145</v>
      </c>
      <c r="B269" s="155">
        <v>52</v>
      </c>
      <c r="C269" s="155">
        <v>0</v>
      </c>
      <c r="D269" s="4" t="s">
        <v>77</v>
      </c>
      <c r="E269" s="155">
        <v>852</v>
      </c>
      <c r="F269" s="4" t="s">
        <v>96</v>
      </c>
      <c r="G269" s="4" t="s">
        <v>11</v>
      </c>
      <c r="H269" s="4" t="s">
        <v>279</v>
      </c>
      <c r="I269" s="4"/>
      <c r="J269" s="7">
        <f t="shared" ref="J269:W270" si="178">J270</f>
        <v>8008100</v>
      </c>
      <c r="K269" s="7">
        <f t="shared" si="178"/>
        <v>0</v>
      </c>
      <c r="L269" s="7">
        <f t="shared" si="178"/>
        <v>8008100</v>
      </c>
      <c r="M269" s="7">
        <f t="shared" si="178"/>
        <v>0</v>
      </c>
      <c r="N269" s="7">
        <f t="shared" si="178"/>
        <v>0</v>
      </c>
      <c r="O269" s="7">
        <f t="shared" si="178"/>
        <v>0</v>
      </c>
      <c r="P269" s="7">
        <f t="shared" si="178"/>
        <v>0</v>
      </c>
      <c r="Q269" s="7">
        <f t="shared" si="178"/>
        <v>0</v>
      </c>
      <c r="R269" s="7">
        <f t="shared" si="178"/>
        <v>8008100</v>
      </c>
      <c r="S269" s="7">
        <f t="shared" si="178"/>
        <v>0</v>
      </c>
      <c r="T269" s="7">
        <f t="shared" si="178"/>
        <v>8008100</v>
      </c>
      <c r="U269" s="7">
        <f t="shared" si="178"/>
        <v>0</v>
      </c>
      <c r="V269" s="7">
        <f t="shared" si="178"/>
        <v>8008100</v>
      </c>
      <c r="W269" s="7">
        <f t="shared" si="178"/>
        <v>5486771.6399999997</v>
      </c>
      <c r="X269" s="82">
        <f t="shared" si="172"/>
        <v>68.515273785292379</v>
      </c>
      <c r="Y269" s="7"/>
      <c r="Z269" s="7"/>
      <c r="AA269" s="7"/>
      <c r="AB269" s="7"/>
      <c r="AC269" s="7"/>
      <c r="AD269" s="7"/>
      <c r="AE269" s="7"/>
    </row>
    <row r="270" spans="1:31" s="23" customFormat="1" ht="60" x14ac:dyDescent="0.25">
      <c r="A270" s="157" t="s">
        <v>50</v>
      </c>
      <c r="B270" s="155">
        <v>52</v>
      </c>
      <c r="C270" s="155">
        <v>0</v>
      </c>
      <c r="D270" s="4" t="s">
        <v>77</v>
      </c>
      <c r="E270" s="155">
        <v>852</v>
      </c>
      <c r="F270" s="4" t="s">
        <v>96</v>
      </c>
      <c r="G270" s="4" t="s">
        <v>11</v>
      </c>
      <c r="H270" s="4" t="s">
        <v>279</v>
      </c>
      <c r="I270" s="4" t="s">
        <v>102</v>
      </c>
      <c r="J270" s="21">
        <f t="shared" si="178"/>
        <v>8008100</v>
      </c>
      <c r="K270" s="21">
        <f t="shared" si="178"/>
        <v>0</v>
      </c>
      <c r="L270" s="21">
        <f t="shared" si="178"/>
        <v>8008100</v>
      </c>
      <c r="M270" s="21">
        <f t="shared" si="178"/>
        <v>0</v>
      </c>
      <c r="N270" s="21">
        <f t="shared" si="178"/>
        <v>0</v>
      </c>
      <c r="O270" s="21">
        <f t="shared" si="178"/>
        <v>0</v>
      </c>
      <c r="P270" s="21">
        <f t="shared" si="178"/>
        <v>0</v>
      </c>
      <c r="Q270" s="21">
        <f t="shared" si="178"/>
        <v>0</v>
      </c>
      <c r="R270" s="21">
        <f t="shared" si="178"/>
        <v>8008100</v>
      </c>
      <c r="S270" s="21">
        <f t="shared" ref="S270:W270" si="179">S271</f>
        <v>0</v>
      </c>
      <c r="T270" s="21">
        <f t="shared" si="179"/>
        <v>8008100</v>
      </c>
      <c r="U270" s="21">
        <f t="shared" si="179"/>
        <v>0</v>
      </c>
      <c r="V270" s="21">
        <f t="shared" si="179"/>
        <v>8008100</v>
      </c>
      <c r="W270" s="21">
        <f t="shared" si="179"/>
        <v>5486771.6399999997</v>
      </c>
      <c r="X270" s="82">
        <f t="shared" si="172"/>
        <v>68.515273785292379</v>
      </c>
      <c r="Y270" s="21"/>
      <c r="Z270" s="21"/>
      <c r="AA270" s="21"/>
      <c r="AB270" s="21"/>
      <c r="AC270" s="21"/>
      <c r="AD270" s="21"/>
      <c r="AE270" s="21"/>
    </row>
    <row r="271" spans="1:31" s="23" customFormat="1" ht="30" x14ac:dyDescent="0.25">
      <c r="A271" s="157" t="s">
        <v>103</v>
      </c>
      <c r="B271" s="155">
        <v>52</v>
      </c>
      <c r="C271" s="155">
        <v>0</v>
      </c>
      <c r="D271" s="3" t="s">
        <v>77</v>
      </c>
      <c r="E271" s="155">
        <v>852</v>
      </c>
      <c r="F271" s="3" t="s">
        <v>96</v>
      </c>
      <c r="G271" s="3" t="s">
        <v>11</v>
      </c>
      <c r="H271" s="3" t="s">
        <v>279</v>
      </c>
      <c r="I271" s="3" t="s">
        <v>104</v>
      </c>
      <c r="J271" s="21">
        <f>'6.ВС'!J269</f>
        <v>8008100</v>
      </c>
      <c r="K271" s="21">
        <f>'6.ВС'!K269</f>
        <v>0</v>
      </c>
      <c r="L271" s="21">
        <f>'6.ВС'!L269</f>
        <v>8008100</v>
      </c>
      <c r="M271" s="21">
        <f>'6.ВС'!M269</f>
        <v>0</v>
      </c>
      <c r="N271" s="21">
        <f>'6.ВС'!N269</f>
        <v>0</v>
      </c>
      <c r="O271" s="21">
        <f>'6.ВС'!O269</f>
        <v>0</v>
      </c>
      <c r="P271" s="21">
        <f>'6.ВС'!P269</f>
        <v>0</v>
      </c>
      <c r="Q271" s="21">
        <f>'6.ВС'!Q269</f>
        <v>0</v>
      </c>
      <c r="R271" s="21">
        <f>'6.ВС'!R269</f>
        <v>8008100</v>
      </c>
      <c r="S271" s="21">
        <f>'6.ВС'!S269</f>
        <v>0</v>
      </c>
      <c r="T271" s="21">
        <f>'6.ВС'!T269</f>
        <v>8008100</v>
      </c>
      <c r="U271" s="21">
        <f>'6.ВС'!U269</f>
        <v>0</v>
      </c>
      <c r="V271" s="21">
        <f>'6.ВС'!V269</f>
        <v>8008100</v>
      </c>
      <c r="W271" s="21">
        <f>'6.ВС'!W269</f>
        <v>5486771.6399999997</v>
      </c>
      <c r="X271" s="82">
        <f t="shared" si="172"/>
        <v>68.515273785292379</v>
      </c>
      <c r="Y271" s="21"/>
      <c r="Z271" s="21"/>
      <c r="AA271" s="21"/>
      <c r="AB271" s="21"/>
      <c r="AC271" s="21"/>
      <c r="AD271" s="21"/>
      <c r="AE271" s="21"/>
    </row>
    <row r="272" spans="1:31" s="23" customFormat="1" ht="30" x14ac:dyDescent="0.25">
      <c r="A272" s="15" t="s">
        <v>153</v>
      </c>
      <c r="B272" s="155">
        <v>52</v>
      </c>
      <c r="C272" s="155">
        <v>0</v>
      </c>
      <c r="D272" s="3" t="s">
        <v>77</v>
      </c>
      <c r="E272" s="155">
        <v>852</v>
      </c>
      <c r="F272" s="3" t="s">
        <v>96</v>
      </c>
      <c r="G272" s="3" t="s">
        <v>53</v>
      </c>
      <c r="H272" s="3" t="s">
        <v>283</v>
      </c>
      <c r="I272" s="3"/>
      <c r="J272" s="21">
        <f t="shared" ref="J272:W273" si="180">J273</f>
        <v>20644500</v>
      </c>
      <c r="K272" s="21">
        <f t="shared" si="180"/>
        <v>0</v>
      </c>
      <c r="L272" s="21">
        <f t="shared" si="180"/>
        <v>20644500</v>
      </c>
      <c r="M272" s="21">
        <f t="shared" si="180"/>
        <v>0</v>
      </c>
      <c r="N272" s="21">
        <f t="shared" si="180"/>
        <v>0</v>
      </c>
      <c r="O272" s="21">
        <f t="shared" si="180"/>
        <v>0</v>
      </c>
      <c r="P272" s="21">
        <f t="shared" si="180"/>
        <v>0</v>
      </c>
      <c r="Q272" s="21">
        <f t="shared" si="180"/>
        <v>0</v>
      </c>
      <c r="R272" s="21">
        <f t="shared" si="180"/>
        <v>20644500</v>
      </c>
      <c r="S272" s="21">
        <f t="shared" si="180"/>
        <v>0</v>
      </c>
      <c r="T272" s="21">
        <f t="shared" si="180"/>
        <v>20644500</v>
      </c>
      <c r="U272" s="21">
        <f t="shared" si="180"/>
        <v>0</v>
      </c>
      <c r="V272" s="21">
        <f t="shared" si="180"/>
        <v>20644500</v>
      </c>
      <c r="W272" s="21">
        <f t="shared" si="180"/>
        <v>13593587.98</v>
      </c>
      <c r="X272" s="82">
        <f t="shared" si="172"/>
        <v>65.846050909443193</v>
      </c>
      <c r="Y272" s="21"/>
      <c r="Z272" s="21"/>
      <c r="AA272" s="21"/>
      <c r="AB272" s="21"/>
      <c r="AC272" s="21"/>
      <c r="AD272" s="21"/>
      <c r="AE272" s="21"/>
    </row>
    <row r="273" spans="1:31" s="23" customFormat="1" ht="60" x14ac:dyDescent="0.25">
      <c r="A273" s="157" t="s">
        <v>50</v>
      </c>
      <c r="B273" s="155">
        <v>52</v>
      </c>
      <c r="C273" s="155">
        <v>0</v>
      </c>
      <c r="D273" s="4" t="s">
        <v>77</v>
      </c>
      <c r="E273" s="155">
        <v>852</v>
      </c>
      <c r="F273" s="3" t="s">
        <v>96</v>
      </c>
      <c r="G273" s="4" t="s">
        <v>53</v>
      </c>
      <c r="H273" s="3" t="s">
        <v>283</v>
      </c>
      <c r="I273" s="3" t="s">
        <v>102</v>
      </c>
      <c r="J273" s="21">
        <f t="shared" si="180"/>
        <v>20644500</v>
      </c>
      <c r="K273" s="21">
        <f t="shared" si="180"/>
        <v>0</v>
      </c>
      <c r="L273" s="21">
        <f t="shared" si="180"/>
        <v>20644500</v>
      </c>
      <c r="M273" s="21">
        <f t="shared" si="180"/>
        <v>0</v>
      </c>
      <c r="N273" s="21">
        <f t="shared" si="180"/>
        <v>0</v>
      </c>
      <c r="O273" s="21">
        <f t="shared" si="180"/>
        <v>0</v>
      </c>
      <c r="P273" s="21">
        <f t="shared" si="180"/>
        <v>0</v>
      </c>
      <c r="Q273" s="21">
        <f t="shared" si="180"/>
        <v>0</v>
      </c>
      <c r="R273" s="21">
        <f t="shared" si="180"/>
        <v>20644500</v>
      </c>
      <c r="S273" s="21">
        <f t="shared" ref="S273:W273" si="181">S274</f>
        <v>0</v>
      </c>
      <c r="T273" s="21">
        <f t="shared" si="181"/>
        <v>20644500</v>
      </c>
      <c r="U273" s="21">
        <f t="shared" si="181"/>
        <v>0</v>
      </c>
      <c r="V273" s="21">
        <f t="shared" si="181"/>
        <v>20644500</v>
      </c>
      <c r="W273" s="21">
        <f t="shared" si="181"/>
        <v>13593587.98</v>
      </c>
      <c r="X273" s="82">
        <f t="shared" si="172"/>
        <v>65.846050909443193</v>
      </c>
      <c r="Y273" s="21"/>
      <c r="Z273" s="21"/>
      <c r="AA273" s="21"/>
      <c r="AB273" s="21"/>
      <c r="AC273" s="21"/>
      <c r="AD273" s="21"/>
      <c r="AE273" s="21"/>
    </row>
    <row r="274" spans="1:31" s="23" customFormat="1" ht="30" x14ac:dyDescent="0.25">
      <c r="A274" s="157" t="s">
        <v>103</v>
      </c>
      <c r="B274" s="155">
        <v>52</v>
      </c>
      <c r="C274" s="155">
        <v>0</v>
      </c>
      <c r="D274" s="4" t="s">
        <v>77</v>
      </c>
      <c r="E274" s="155">
        <v>852</v>
      </c>
      <c r="F274" s="3" t="s">
        <v>96</v>
      </c>
      <c r="G274" s="4" t="s">
        <v>53</v>
      </c>
      <c r="H274" s="3" t="s">
        <v>283</v>
      </c>
      <c r="I274" s="3" t="s">
        <v>104</v>
      </c>
      <c r="J274" s="21">
        <f>'6.ВС'!J294</f>
        <v>20644500</v>
      </c>
      <c r="K274" s="21">
        <f>'6.ВС'!K294</f>
        <v>0</v>
      </c>
      <c r="L274" s="21">
        <f>'6.ВС'!L294</f>
        <v>20644500</v>
      </c>
      <c r="M274" s="21">
        <f>'6.ВС'!M294</f>
        <v>0</v>
      </c>
      <c r="N274" s="21">
        <f>'6.ВС'!N294</f>
        <v>0</v>
      </c>
      <c r="O274" s="21">
        <f>'6.ВС'!O294</f>
        <v>0</v>
      </c>
      <c r="P274" s="21">
        <f>'6.ВС'!P294</f>
        <v>0</v>
      </c>
      <c r="Q274" s="21">
        <f>'6.ВС'!Q294</f>
        <v>0</v>
      </c>
      <c r="R274" s="21">
        <f>'6.ВС'!R294</f>
        <v>20644500</v>
      </c>
      <c r="S274" s="21">
        <f>'6.ВС'!S294</f>
        <v>0</v>
      </c>
      <c r="T274" s="21">
        <f>'6.ВС'!T294</f>
        <v>20644500</v>
      </c>
      <c r="U274" s="21">
        <f>'6.ВС'!U294</f>
        <v>0</v>
      </c>
      <c r="V274" s="21">
        <f>'6.ВС'!V294</f>
        <v>20644500</v>
      </c>
      <c r="W274" s="21">
        <f>'6.ВС'!W294</f>
        <v>13593587.98</v>
      </c>
      <c r="X274" s="82">
        <f t="shared" si="172"/>
        <v>65.846050909443193</v>
      </c>
      <c r="Y274" s="21"/>
      <c r="Z274" s="21"/>
      <c r="AA274" s="21"/>
      <c r="AB274" s="21"/>
      <c r="AC274" s="21"/>
      <c r="AD274" s="21"/>
      <c r="AE274" s="21"/>
    </row>
    <row r="275" spans="1:31" s="23" customFormat="1" ht="30" x14ac:dyDescent="0.25">
      <c r="A275" s="15" t="s">
        <v>157</v>
      </c>
      <c r="B275" s="155">
        <v>52</v>
      </c>
      <c r="C275" s="155">
        <v>0</v>
      </c>
      <c r="D275" s="4" t="s">
        <v>77</v>
      </c>
      <c r="E275" s="155">
        <v>852</v>
      </c>
      <c r="F275" s="4" t="s">
        <v>96</v>
      </c>
      <c r="G275" s="4" t="s">
        <v>53</v>
      </c>
      <c r="H275" s="4" t="s">
        <v>284</v>
      </c>
      <c r="I275" s="3"/>
      <c r="J275" s="21">
        <f t="shared" ref="J275:W276" si="182">J276</f>
        <v>5329928</v>
      </c>
      <c r="K275" s="21">
        <f t="shared" si="182"/>
        <v>0</v>
      </c>
      <c r="L275" s="21">
        <f t="shared" si="182"/>
        <v>5329928</v>
      </c>
      <c r="M275" s="21">
        <f t="shared" si="182"/>
        <v>0</v>
      </c>
      <c r="N275" s="21">
        <f t="shared" si="182"/>
        <v>0</v>
      </c>
      <c r="O275" s="21">
        <f t="shared" si="182"/>
        <v>0</v>
      </c>
      <c r="P275" s="21">
        <f t="shared" si="182"/>
        <v>0</v>
      </c>
      <c r="Q275" s="21">
        <f t="shared" si="182"/>
        <v>0</v>
      </c>
      <c r="R275" s="21">
        <f t="shared" si="182"/>
        <v>5329928</v>
      </c>
      <c r="S275" s="21">
        <f t="shared" si="182"/>
        <v>0</v>
      </c>
      <c r="T275" s="21">
        <f t="shared" si="182"/>
        <v>5329928</v>
      </c>
      <c r="U275" s="21">
        <f t="shared" si="182"/>
        <v>0</v>
      </c>
      <c r="V275" s="21">
        <f t="shared" si="182"/>
        <v>5329928</v>
      </c>
      <c r="W275" s="21">
        <f t="shared" si="182"/>
        <v>4145619.36</v>
      </c>
      <c r="X275" s="82">
        <f t="shared" si="172"/>
        <v>77.780025546311322</v>
      </c>
      <c r="Y275" s="21"/>
      <c r="Z275" s="21"/>
      <c r="AA275" s="21"/>
      <c r="AB275" s="21"/>
      <c r="AC275" s="21"/>
      <c r="AD275" s="21"/>
      <c r="AE275" s="21"/>
    </row>
    <row r="276" spans="1:31" s="23" customFormat="1" ht="60" x14ac:dyDescent="0.25">
      <c r="A276" s="157" t="s">
        <v>50</v>
      </c>
      <c r="B276" s="155">
        <v>52</v>
      </c>
      <c r="C276" s="155">
        <v>0</v>
      </c>
      <c r="D276" s="4" t="s">
        <v>77</v>
      </c>
      <c r="E276" s="155">
        <v>852</v>
      </c>
      <c r="F276" s="3" t="s">
        <v>96</v>
      </c>
      <c r="G276" s="4" t="s">
        <v>53</v>
      </c>
      <c r="H276" s="4" t="s">
        <v>284</v>
      </c>
      <c r="I276" s="3" t="s">
        <v>102</v>
      </c>
      <c r="J276" s="21">
        <f t="shared" si="182"/>
        <v>5329928</v>
      </c>
      <c r="K276" s="21">
        <f t="shared" si="182"/>
        <v>0</v>
      </c>
      <c r="L276" s="21">
        <f t="shared" si="182"/>
        <v>5329928</v>
      </c>
      <c r="M276" s="21">
        <f t="shared" si="182"/>
        <v>0</v>
      </c>
      <c r="N276" s="21">
        <f t="shared" si="182"/>
        <v>0</v>
      </c>
      <c r="O276" s="21">
        <f t="shared" si="182"/>
        <v>0</v>
      </c>
      <c r="P276" s="21">
        <f t="shared" si="182"/>
        <v>0</v>
      </c>
      <c r="Q276" s="21">
        <f t="shared" si="182"/>
        <v>0</v>
      </c>
      <c r="R276" s="21">
        <f t="shared" si="182"/>
        <v>5329928</v>
      </c>
      <c r="S276" s="21">
        <f t="shared" ref="S276:W276" si="183">S277</f>
        <v>0</v>
      </c>
      <c r="T276" s="21">
        <f t="shared" si="183"/>
        <v>5329928</v>
      </c>
      <c r="U276" s="21">
        <f t="shared" si="183"/>
        <v>0</v>
      </c>
      <c r="V276" s="21">
        <f t="shared" si="183"/>
        <v>5329928</v>
      </c>
      <c r="W276" s="21">
        <f t="shared" si="183"/>
        <v>4145619.36</v>
      </c>
      <c r="X276" s="82">
        <f t="shared" si="172"/>
        <v>77.780025546311322</v>
      </c>
      <c r="Y276" s="21"/>
      <c r="Z276" s="21"/>
      <c r="AA276" s="21"/>
      <c r="AB276" s="21"/>
      <c r="AC276" s="21"/>
      <c r="AD276" s="21"/>
      <c r="AE276" s="21"/>
    </row>
    <row r="277" spans="1:31" s="23" customFormat="1" ht="30" x14ac:dyDescent="0.25">
      <c r="A277" s="157" t="s">
        <v>103</v>
      </c>
      <c r="B277" s="155">
        <v>52</v>
      </c>
      <c r="C277" s="155">
        <v>0</v>
      </c>
      <c r="D277" s="4" t="s">
        <v>77</v>
      </c>
      <c r="E277" s="155">
        <v>852</v>
      </c>
      <c r="F277" s="3" t="s">
        <v>96</v>
      </c>
      <c r="G277" s="4" t="s">
        <v>53</v>
      </c>
      <c r="H277" s="4" t="s">
        <v>284</v>
      </c>
      <c r="I277" s="3" t="s">
        <v>104</v>
      </c>
      <c r="J277" s="21">
        <f>'6.ВС'!J331</f>
        <v>5329928</v>
      </c>
      <c r="K277" s="21">
        <f>'6.ВС'!K331</f>
        <v>0</v>
      </c>
      <c r="L277" s="21">
        <f>'6.ВС'!L331</f>
        <v>5329928</v>
      </c>
      <c r="M277" s="21">
        <f>'6.ВС'!M331</f>
        <v>0</v>
      </c>
      <c r="N277" s="21">
        <f>'6.ВС'!N331</f>
        <v>0</v>
      </c>
      <c r="O277" s="21">
        <f>'6.ВС'!O331</f>
        <v>0</v>
      </c>
      <c r="P277" s="21">
        <f>'6.ВС'!P331</f>
        <v>0</v>
      </c>
      <c r="Q277" s="21">
        <f>'6.ВС'!Q331</f>
        <v>0</v>
      </c>
      <c r="R277" s="21">
        <f>'6.ВС'!R331</f>
        <v>5329928</v>
      </c>
      <c r="S277" s="21">
        <f>'6.ВС'!S331</f>
        <v>0</v>
      </c>
      <c r="T277" s="21">
        <f>'6.ВС'!T331</f>
        <v>5329928</v>
      </c>
      <c r="U277" s="21">
        <f>'6.ВС'!U331</f>
        <v>0</v>
      </c>
      <c r="V277" s="21">
        <f>'6.ВС'!V331</f>
        <v>5329928</v>
      </c>
      <c r="W277" s="21">
        <f>'6.ВС'!W331</f>
        <v>4145619.36</v>
      </c>
      <c r="X277" s="82">
        <f t="shared" si="172"/>
        <v>77.780025546311322</v>
      </c>
      <c r="Y277" s="21"/>
      <c r="Z277" s="21"/>
      <c r="AA277" s="21"/>
      <c r="AB277" s="21"/>
      <c r="AC277" s="21"/>
      <c r="AD277" s="21"/>
      <c r="AE277" s="21"/>
    </row>
    <row r="278" spans="1:31" ht="60" x14ac:dyDescent="0.25">
      <c r="A278" s="15" t="s">
        <v>164</v>
      </c>
      <c r="B278" s="155">
        <v>52</v>
      </c>
      <c r="C278" s="155">
        <v>0</v>
      </c>
      <c r="D278" s="3" t="s">
        <v>77</v>
      </c>
      <c r="E278" s="155">
        <v>852</v>
      </c>
      <c r="F278" s="3" t="s">
        <v>96</v>
      </c>
      <c r="G278" s="3" t="s">
        <v>60</v>
      </c>
      <c r="H278" s="3" t="s">
        <v>286</v>
      </c>
      <c r="I278" s="3"/>
      <c r="J278" s="21">
        <f t="shared" ref="J278:M278" si="184">J279+J281+J283</f>
        <v>14566698</v>
      </c>
      <c r="K278" s="21">
        <f t="shared" si="184"/>
        <v>0</v>
      </c>
      <c r="L278" s="21">
        <f t="shared" si="184"/>
        <v>14566698</v>
      </c>
      <c r="M278" s="21">
        <f t="shared" si="184"/>
        <v>0</v>
      </c>
      <c r="N278" s="21">
        <f t="shared" ref="N278:R278" si="185">N279+N281+N283</f>
        <v>8236</v>
      </c>
      <c r="O278" s="21">
        <f t="shared" si="185"/>
        <v>0</v>
      </c>
      <c r="P278" s="21">
        <f t="shared" si="185"/>
        <v>8236</v>
      </c>
      <c r="Q278" s="21">
        <f t="shared" si="185"/>
        <v>0</v>
      </c>
      <c r="R278" s="21">
        <f t="shared" si="185"/>
        <v>14574934</v>
      </c>
      <c r="S278" s="21">
        <f t="shared" ref="S278:W278" si="186">S279+S281+S283</f>
        <v>0</v>
      </c>
      <c r="T278" s="21">
        <f t="shared" si="186"/>
        <v>14574934</v>
      </c>
      <c r="U278" s="21">
        <f t="shared" si="186"/>
        <v>0</v>
      </c>
      <c r="V278" s="21">
        <f t="shared" si="186"/>
        <v>14574934</v>
      </c>
      <c r="W278" s="21">
        <f t="shared" si="186"/>
        <v>10000519.48</v>
      </c>
      <c r="X278" s="82">
        <f t="shared" si="172"/>
        <v>68.614509540832231</v>
      </c>
      <c r="Y278" s="21"/>
      <c r="Z278" s="21"/>
      <c r="AA278" s="21"/>
      <c r="AB278" s="21"/>
      <c r="AC278" s="21"/>
      <c r="AD278" s="21"/>
      <c r="AE278" s="21"/>
    </row>
    <row r="279" spans="1:31" ht="120" x14ac:dyDescent="0.25">
      <c r="A279" s="156" t="s">
        <v>16</v>
      </c>
      <c r="B279" s="155">
        <v>52</v>
      </c>
      <c r="C279" s="155">
        <v>0</v>
      </c>
      <c r="D279" s="3" t="s">
        <v>77</v>
      </c>
      <c r="E279" s="155">
        <v>852</v>
      </c>
      <c r="F279" s="3" t="s">
        <v>96</v>
      </c>
      <c r="G279" s="3" t="s">
        <v>60</v>
      </c>
      <c r="H279" s="3" t="s">
        <v>286</v>
      </c>
      <c r="I279" s="3" t="s">
        <v>18</v>
      </c>
      <c r="J279" s="21">
        <f t="shared" ref="J279:W279" si="187">J280</f>
        <v>13635300</v>
      </c>
      <c r="K279" s="21">
        <f t="shared" si="187"/>
        <v>0</v>
      </c>
      <c r="L279" s="21">
        <f t="shared" si="187"/>
        <v>13635300</v>
      </c>
      <c r="M279" s="21">
        <f t="shared" si="187"/>
        <v>0</v>
      </c>
      <c r="N279" s="21">
        <f t="shared" si="187"/>
        <v>0</v>
      </c>
      <c r="O279" s="21">
        <f t="shared" si="187"/>
        <v>0</v>
      </c>
      <c r="P279" s="21">
        <f t="shared" si="187"/>
        <v>0</v>
      </c>
      <c r="Q279" s="21">
        <f t="shared" si="187"/>
        <v>0</v>
      </c>
      <c r="R279" s="21">
        <f t="shared" si="187"/>
        <v>13635300</v>
      </c>
      <c r="S279" s="21">
        <f t="shared" si="187"/>
        <v>0</v>
      </c>
      <c r="T279" s="21">
        <f t="shared" si="187"/>
        <v>13635300</v>
      </c>
      <c r="U279" s="21">
        <f t="shared" si="187"/>
        <v>0</v>
      </c>
      <c r="V279" s="21">
        <f t="shared" si="187"/>
        <v>13635300</v>
      </c>
      <c r="W279" s="21">
        <f t="shared" si="187"/>
        <v>9507734.9800000004</v>
      </c>
      <c r="X279" s="82">
        <f t="shared" si="172"/>
        <v>69.728828701972091</v>
      </c>
      <c r="Y279" s="21"/>
      <c r="Z279" s="21"/>
      <c r="AA279" s="21"/>
      <c r="AB279" s="21"/>
      <c r="AC279" s="21"/>
      <c r="AD279" s="21"/>
      <c r="AE279" s="21"/>
    </row>
    <row r="280" spans="1:31" ht="45" x14ac:dyDescent="0.25">
      <c r="A280" s="156" t="s">
        <v>8</v>
      </c>
      <c r="B280" s="155">
        <v>52</v>
      </c>
      <c r="C280" s="155">
        <v>0</v>
      </c>
      <c r="D280" s="4" t="s">
        <v>77</v>
      </c>
      <c r="E280" s="155">
        <v>852</v>
      </c>
      <c r="F280" s="3" t="s">
        <v>96</v>
      </c>
      <c r="G280" s="3" t="s">
        <v>60</v>
      </c>
      <c r="H280" s="3" t="s">
        <v>286</v>
      </c>
      <c r="I280" s="3" t="s">
        <v>19</v>
      </c>
      <c r="J280" s="21">
        <f>'6.ВС'!J359</f>
        <v>13635300</v>
      </c>
      <c r="K280" s="21">
        <f>'6.ВС'!K359</f>
        <v>0</v>
      </c>
      <c r="L280" s="21">
        <f>'6.ВС'!L359</f>
        <v>13635300</v>
      </c>
      <c r="M280" s="21">
        <f>'6.ВС'!M359</f>
        <v>0</v>
      </c>
      <c r="N280" s="21">
        <f>'6.ВС'!N359</f>
        <v>0</v>
      </c>
      <c r="O280" s="21">
        <f>'6.ВС'!O359</f>
        <v>0</v>
      </c>
      <c r="P280" s="21">
        <f>'6.ВС'!P359</f>
        <v>0</v>
      </c>
      <c r="Q280" s="21">
        <f>'6.ВС'!Q359</f>
        <v>0</v>
      </c>
      <c r="R280" s="21">
        <f>'6.ВС'!R359</f>
        <v>13635300</v>
      </c>
      <c r="S280" s="21">
        <f>'6.ВС'!S359</f>
        <v>0</v>
      </c>
      <c r="T280" s="21">
        <f>'6.ВС'!T359</f>
        <v>13635300</v>
      </c>
      <c r="U280" s="21">
        <f>'6.ВС'!U359</f>
        <v>0</v>
      </c>
      <c r="V280" s="21">
        <f>'6.ВС'!V359</f>
        <v>13635300</v>
      </c>
      <c r="W280" s="21">
        <f>'6.ВС'!W359</f>
        <v>9507734.9800000004</v>
      </c>
      <c r="X280" s="82">
        <f t="shared" si="172"/>
        <v>69.728828701972091</v>
      </c>
      <c r="Y280" s="21"/>
      <c r="Z280" s="21"/>
      <c r="AA280" s="21"/>
      <c r="AB280" s="21"/>
      <c r="AC280" s="21"/>
      <c r="AD280" s="21"/>
      <c r="AE280" s="21"/>
    </row>
    <row r="281" spans="1:31" ht="60" x14ac:dyDescent="0.25">
      <c r="A281" s="157" t="s">
        <v>22</v>
      </c>
      <c r="B281" s="155">
        <v>52</v>
      </c>
      <c r="C281" s="155">
        <v>0</v>
      </c>
      <c r="D281" s="4" t="s">
        <v>77</v>
      </c>
      <c r="E281" s="155">
        <v>852</v>
      </c>
      <c r="F281" s="3" t="s">
        <v>96</v>
      </c>
      <c r="G281" s="3" t="s">
        <v>60</v>
      </c>
      <c r="H281" s="3" t="s">
        <v>286</v>
      </c>
      <c r="I281" s="3" t="s">
        <v>23</v>
      </c>
      <c r="J281" s="21">
        <f t="shared" ref="J281:W281" si="188">J282</f>
        <v>916700</v>
      </c>
      <c r="K281" s="21">
        <f t="shared" si="188"/>
        <v>0</v>
      </c>
      <c r="L281" s="21">
        <f t="shared" si="188"/>
        <v>916700</v>
      </c>
      <c r="M281" s="21">
        <f t="shared" si="188"/>
        <v>0</v>
      </c>
      <c r="N281" s="21">
        <f t="shared" si="188"/>
        <v>8236</v>
      </c>
      <c r="O281" s="21">
        <f t="shared" si="188"/>
        <v>0</v>
      </c>
      <c r="P281" s="21">
        <f t="shared" si="188"/>
        <v>8236</v>
      </c>
      <c r="Q281" s="21">
        <f t="shared" si="188"/>
        <v>0</v>
      </c>
      <c r="R281" s="21">
        <f t="shared" si="188"/>
        <v>924936</v>
      </c>
      <c r="S281" s="21">
        <f t="shared" si="188"/>
        <v>0</v>
      </c>
      <c r="T281" s="21">
        <f t="shared" si="188"/>
        <v>924936</v>
      </c>
      <c r="U281" s="21">
        <f t="shared" si="188"/>
        <v>0</v>
      </c>
      <c r="V281" s="21">
        <f t="shared" si="188"/>
        <v>924936</v>
      </c>
      <c r="W281" s="21">
        <f t="shared" si="188"/>
        <v>485434.5</v>
      </c>
      <c r="X281" s="82">
        <f t="shared" si="172"/>
        <v>52.483036664158391</v>
      </c>
      <c r="Y281" s="21"/>
      <c r="Z281" s="21"/>
      <c r="AA281" s="21"/>
      <c r="AB281" s="21"/>
      <c r="AC281" s="21"/>
      <c r="AD281" s="21"/>
      <c r="AE281" s="21"/>
    </row>
    <row r="282" spans="1:31" ht="60" x14ac:dyDescent="0.25">
      <c r="A282" s="157" t="s">
        <v>9</v>
      </c>
      <c r="B282" s="155">
        <v>52</v>
      </c>
      <c r="C282" s="155">
        <v>0</v>
      </c>
      <c r="D282" s="4" t="s">
        <v>77</v>
      </c>
      <c r="E282" s="155">
        <v>852</v>
      </c>
      <c r="F282" s="3" t="s">
        <v>96</v>
      </c>
      <c r="G282" s="3" t="s">
        <v>60</v>
      </c>
      <c r="H282" s="3" t="s">
        <v>286</v>
      </c>
      <c r="I282" s="3" t="s">
        <v>24</v>
      </c>
      <c r="J282" s="21">
        <f>'6.ВС'!J361</f>
        <v>916700</v>
      </c>
      <c r="K282" s="21">
        <f>'6.ВС'!K361</f>
        <v>0</v>
      </c>
      <c r="L282" s="21">
        <f>'6.ВС'!L361</f>
        <v>916700</v>
      </c>
      <c r="M282" s="21">
        <f>'6.ВС'!M361</f>
        <v>0</v>
      </c>
      <c r="N282" s="21">
        <f>'6.ВС'!N361</f>
        <v>8236</v>
      </c>
      <c r="O282" s="21">
        <f>'6.ВС'!O361</f>
        <v>0</v>
      </c>
      <c r="P282" s="21">
        <f>'6.ВС'!P361</f>
        <v>8236</v>
      </c>
      <c r="Q282" s="21">
        <f>'6.ВС'!Q361</f>
        <v>0</v>
      </c>
      <c r="R282" s="21">
        <f>'6.ВС'!R361</f>
        <v>924936</v>
      </c>
      <c r="S282" s="21">
        <f>'6.ВС'!S361</f>
        <v>0</v>
      </c>
      <c r="T282" s="21">
        <f>'6.ВС'!T361</f>
        <v>924936</v>
      </c>
      <c r="U282" s="21">
        <f>'6.ВС'!U361</f>
        <v>0</v>
      </c>
      <c r="V282" s="21">
        <f>'6.ВС'!V361</f>
        <v>924936</v>
      </c>
      <c r="W282" s="21">
        <f>'6.ВС'!W361</f>
        <v>485434.5</v>
      </c>
      <c r="X282" s="82">
        <f t="shared" si="172"/>
        <v>52.483036664158391</v>
      </c>
      <c r="Y282" s="21"/>
      <c r="Z282" s="21"/>
      <c r="AA282" s="21"/>
      <c r="AB282" s="21"/>
      <c r="AC282" s="21"/>
      <c r="AD282" s="21"/>
      <c r="AE282" s="21"/>
    </row>
    <row r="283" spans="1:31" x14ac:dyDescent="0.25">
      <c r="A283" s="157" t="s">
        <v>25</v>
      </c>
      <c r="B283" s="155">
        <v>52</v>
      </c>
      <c r="C283" s="155">
        <v>0</v>
      </c>
      <c r="D283" s="3" t="s">
        <v>77</v>
      </c>
      <c r="E283" s="155">
        <v>852</v>
      </c>
      <c r="F283" s="3" t="s">
        <v>96</v>
      </c>
      <c r="G283" s="3" t="s">
        <v>60</v>
      </c>
      <c r="H283" s="3" t="s">
        <v>286</v>
      </c>
      <c r="I283" s="3" t="s">
        <v>26</v>
      </c>
      <c r="J283" s="21">
        <f t="shared" ref="J283:W283" si="189">J284</f>
        <v>14698</v>
      </c>
      <c r="K283" s="21">
        <f t="shared" si="189"/>
        <v>0</v>
      </c>
      <c r="L283" s="21">
        <f t="shared" si="189"/>
        <v>14698</v>
      </c>
      <c r="M283" s="21">
        <f t="shared" si="189"/>
        <v>0</v>
      </c>
      <c r="N283" s="21">
        <f t="shared" si="189"/>
        <v>0</v>
      </c>
      <c r="O283" s="21">
        <f t="shared" si="189"/>
        <v>0</v>
      </c>
      <c r="P283" s="21">
        <f t="shared" si="189"/>
        <v>0</v>
      </c>
      <c r="Q283" s="21">
        <f t="shared" si="189"/>
        <v>0</v>
      </c>
      <c r="R283" s="21">
        <f t="shared" si="189"/>
        <v>14698</v>
      </c>
      <c r="S283" s="21">
        <f t="shared" si="189"/>
        <v>0</v>
      </c>
      <c r="T283" s="21">
        <f t="shared" si="189"/>
        <v>14698</v>
      </c>
      <c r="U283" s="21">
        <f t="shared" si="189"/>
        <v>0</v>
      </c>
      <c r="V283" s="21">
        <f t="shared" si="189"/>
        <v>14698</v>
      </c>
      <c r="W283" s="21">
        <f t="shared" si="189"/>
        <v>7350</v>
      </c>
      <c r="X283" s="82">
        <f t="shared" si="172"/>
        <v>50.006803646754662</v>
      </c>
      <c r="Y283" s="21"/>
      <c r="Z283" s="21"/>
      <c r="AA283" s="21"/>
      <c r="AB283" s="21"/>
      <c r="AC283" s="21"/>
      <c r="AD283" s="21"/>
      <c r="AE283" s="21"/>
    </row>
    <row r="284" spans="1:31" ht="30" x14ac:dyDescent="0.25">
      <c r="A284" s="157" t="s">
        <v>27</v>
      </c>
      <c r="B284" s="155">
        <v>52</v>
      </c>
      <c r="C284" s="155">
        <v>0</v>
      </c>
      <c r="D284" s="3" t="s">
        <v>77</v>
      </c>
      <c r="E284" s="155">
        <v>852</v>
      </c>
      <c r="F284" s="3" t="s">
        <v>96</v>
      </c>
      <c r="G284" s="3" t="s">
        <v>60</v>
      </c>
      <c r="H284" s="3" t="s">
        <v>286</v>
      </c>
      <c r="I284" s="3" t="s">
        <v>28</v>
      </c>
      <c r="J284" s="21">
        <f>'6.ВС'!J363</f>
        <v>14698</v>
      </c>
      <c r="K284" s="21">
        <f>'6.ВС'!K363</f>
        <v>0</v>
      </c>
      <c r="L284" s="21">
        <f>'6.ВС'!L363</f>
        <v>14698</v>
      </c>
      <c r="M284" s="21">
        <f>'6.ВС'!M363</f>
        <v>0</v>
      </c>
      <c r="N284" s="21">
        <f>'6.ВС'!N363</f>
        <v>0</v>
      </c>
      <c r="O284" s="21">
        <f>'6.ВС'!O363</f>
        <v>0</v>
      </c>
      <c r="P284" s="21">
        <f>'6.ВС'!P363</f>
        <v>0</v>
      </c>
      <c r="Q284" s="21">
        <f>'6.ВС'!Q363</f>
        <v>0</v>
      </c>
      <c r="R284" s="21">
        <f>'6.ВС'!R363</f>
        <v>14698</v>
      </c>
      <c r="S284" s="21">
        <f>'6.ВС'!S363</f>
        <v>0</v>
      </c>
      <c r="T284" s="21">
        <f>'6.ВС'!T363</f>
        <v>14698</v>
      </c>
      <c r="U284" s="21">
        <f>'6.ВС'!U363</f>
        <v>0</v>
      </c>
      <c r="V284" s="21">
        <f>'6.ВС'!V363</f>
        <v>14698</v>
      </c>
      <c r="W284" s="21">
        <f>'6.ВС'!W363</f>
        <v>7350</v>
      </c>
      <c r="X284" s="82">
        <f t="shared" si="172"/>
        <v>50.006803646754662</v>
      </c>
      <c r="Y284" s="21"/>
      <c r="Z284" s="21"/>
      <c r="AA284" s="21"/>
      <c r="AB284" s="21"/>
      <c r="AC284" s="21"/>
      <c r="AD284" s="21"/>
      <c r="AE284" s="21"/>
    </row>
    <row r="285" spans="1:31" s="23" customFormat="1" ht="30" x14ac:dyDescent="0.25">
      <c r="A285" s="15" t="s">
        <v>281</v>
      </c>
      <c r="B285" s="155">
        <v>52</v>
      </c>
      <c r="C285" s="155">
        <v>0</v>
      </c>
      <c r="D285" s="3" t="s">
        <v>77</v>
      </c>
      <c r="E285" s="155">
        <v>852</v>
      </c>
      <c r="F285" s="4" t="s">
        <v>96</v>
      </c>
      <c r="G285" s="3" t="s">
        <v>11</v>
      </c>
      <c r="H285" s="3" t="s">
        <v>282</v>
      </c>
      <c r="I285" s="3"/>
      <c r="J285" s="21">
        <f t="shared" ref="J285:W286" si="190">J286</f>
        <v>290242</v>
      </c>
      <c r="K285" s="21">
        <f t="shared" si="190"/>
        <v>0</v>
      </c>
      <c r="L285" s="21">
        <f t="shared" si="190"/>
        <v>290242</v>
      </c>
      <c r="M285" s="21">
        <f t="shared" si="190"/>
        <v>0</v>
      </c>
      <c r="N285" s="21">
        <f t="shared" si="190"/>
        <v>15212738</v>
      </c>
      <c r="O285" s="21">
        <f t="shared" si="190"/>
        <v>0</v>
      </c>
      <c r="P285" s="21">
        <f t="shared" si="190"/>
        <v>15212738</v>
      </c>
      <c r="Q285" s="21">
        <f t="shared" si="190"/>
        <v>0</v>
      </c>
      <c r="R285" s="21">
        <f t="shared" si="190"/>
        <v>15502980</v>
      </c>
      <c r="S285" s="21">
        <f t="shared" si="190"/>
        <v>0</v>
      </c>
      <c r="T285" s="21">
        <f t="shared" si="190"/>
        <v>15502980</v>
      </c>
      <c r="U285" s="21">
        <f t="shared" si="190"/>
        <v>0</v>
      </c>
      <c r="V285" s="21">
        <f t="shared" si="190"/>
        <v>15443239.050000001</v>
      </c>
      <c r="W285" s="21">
        <f t="shared" si="190"/>
        <v>12311532.02</v>
      </c>
      <c r="X285" s="82">
        <f t="shared" si="172"/>
        <v>79.721177533672886</v>
      </c>
      <c r="Y285" s="21"/>
      <c r="Z285" s="21"/>
      <c r="AA285" s="21"/>
      <c r="AB285" s="21"/>
      <c r="AC285" s="21"/>
      <c r="AD285" s="21"/>
      <c r="AE285" s="21"/>
    </row>
    <row r="286" spans="1:31" ht="60" x14ac:dyDescent="0.25">
      <c r="A286" s="157" t="s">
        <v>50</v>
      </c>
      <c r="B286" s="155">
        <v>52</v>
      </c>
      <c r="C286" s="155">
        <v>0</v>
      </c>
      <c r="D286" s="3" t="s">
        <v>77</v>
      </c>
      <c r="E286" s="155">
        <v>852</v>
      </c>
      <c r="F286" s="3" t="s">
        <v>96</v>
      </c>
      <c r="G286" s="3" t="s">
        <v>11</v>
      </c>
      <c r="H286" s="3" t="s">
        <v>282</v>
      </c>
      <c r="I286" s="3" t="s">
        <v>102</v>
      </c>
      <c r="J286" s="21">
        <f t="shared" si="190"/>
        <v>290242</v>
      </c>
      <c r="K286" s="21">
        <f t="shared" si="190"/>
        <v>0</v>
      </c>
      <c r="L286" s="21">
        <f t="shared" si="190"/>
        <v>290242</v>
      </c>
      <c r="M286" s="21">
        <f t="shared" si="190"/>
        <v>0</v>
      </c>
      <c r="N286" s="21">
        <f t="shared" si="190"/>
        <v>15212738</v>
      </c>
      <c r="O286" s="21">
        <f t="shared" si="190"/>
        <v>0</v>
      </c>
      <c r="P286" s="21">
        <f t="shared" si="190"/>
        <v>15212738</v>
      </c>
      <c r="Q286" s="21">
        <f t="shared" si="190"/>
        <v>0</v>
      </c>
      <c r="R286" s="21">
        <f t="shared" si="190"/>
        <v>15502980</v>
      </c>
      <c r="S286" s="21">
        <f t="shared" ref="S286:W286" si="191">S287</f>
        <v>0</v>
      </c>
      <c r="T286" s="21">
        <f t="shared" si="191"/>
        <v>15502980</v>
      </c>
      <c r="U286" s="21">
        <f t="shared" si="191"/>
        <v>0</v>
      </c>
      <c r="V286" s="21">
        <f t="shared" si="191"/>
        <v>15443239.050000001</v>
      </c>
      <c r="W286" s="21">
        <f t="shared" si="191"/>
        <v>12311532.02</v>
      </c>
      <c r="X286" s="82">
        <f t="shared" si="172"/>
        <v>79.721177533672886</v>
      </c>
      <c r="Y286" s="21"/>
      <c r="Z286" s="21"/>
      <c r="AA286" s="21"/>
      <c r="AB286" s="21"/>
      <c r="AC286" s="21"/>
      <c r="AD286" s="21"/>
      <c r="AE286" s="21"/>
    </row>
    <row r="287" spans="1:31" s="23" customFormat="1" ht="30" x14ac:dyDescent="0.25">
      <c r="A287" s="157" t="s">
        <v>103</v>
      </c>
      <c r="B287" s="155">
        <v>52</v>
      </c>
      <c r="C287" s="155">
        <v>0</v>
      </c>
      <c r="D287" s="3" t="s">
        <v>77</v>
      </c>
      <c r="E287" s="155">
        <v>852</v>
      </c>
      <c r="F287" s="3" t="s">
        <v>96</v>
      </c>
      <c r="G287" s="3" t="s">
        <v>11</v>
      </c>
      <c r="H287" s="3" t="s">
        <v>282</v>
      </c>
      <c r="I287" s="3" t="s">
        <v>104</v>
      </c>
      <c r="J287" s="21">
        <f>'6.ВС'!J272+'6.ВС'!J297+'6.ВС'!J334</f>
        <v>290242</v>
      </c>
      <c r="K287" s="21">
        <f>'6.ВС'!K272+'6.ВС'!K297+'6.ВС'!K334</f>
        <v>0</v>
      </c>
      <c r="L287" s="21">
        <f>'6.ВС'!L272+'6.ВС'!L297+'6.ВС'!L334</f>
        <v>290242</v>
      </c>
      <c r="M287" s="21">
        <f>'6.ВС'!M272+'6.ВС'!M297+'6.ВС'!M334</f>
        <v>0</v>
      </c>
      <c r="N287" s="21">
        <f>'6.ВС'!N272+'6.ВС'!N297+'6.ВС'!N334</f>
        <v>15212738</v>
      </c>
      <c r="O287" s="21">
        <f>'6.ВС'!O272+'6.ВС'!O297+'6.ВС'!O334</f>
        <v>0</v>
      </c>
      <c r="P287" s="21">
        <f>'6.ВС'!P272+'6.ВС'!P297+'6.ВС'!P334</f>
        <v>15212738</v>
      </c>
      <c r="Q287" s="21">
        <f>'6.ВС'!Q272+'6.ВС'!Q297+'6.ВС'!Q334</f>
        <v>0</v>
      </c>
      <c r="R287" s="21">
        <f>'6.ВС'!R272+'6.ВС'!R297+'6.ВС'!R334</f>
        <v>15502980</v>
      </c>
      <c r="S287" s="21">
        <f>'6.ВС'!S272+'6.ВС'!S297+'6.ВС'!S334</f>
        <v>0</v>
      </c>
      <c r="T287" s="21">
        <f>'6.ВС'!T272+'6.ВС'!T297+'6.ВС'!T334</f>
        <v>15502980</v>
      </c>
      <c r="U287" s="21">
        <f>'6.ВС'!U272+'6.ВС'!U297+'6.ВС'!U334</f>
        <v>0</v>
      </c>
      <c r="V287" s="21">
        <f>'6.ВС'!V272+'6.ВС'!V297+'6.ВС'!V334</f>
        <v>15443239.050000001</v>
      </c>
      <c r="W287" s="21">
        <f>'6.ВС'!W272+'6.ВС'!W297+'6.ВС'!W334</f>
        <v>12311532.02</v>
      </c>
      <c r="X287" s="82">
        <f t="shared" si="172"/>
        <v>79.721177533672886</v>
      </c>
      <c r="Y287" s="21"/>
      <c r="Z287" s="21"/>
      <c r="AA287" s="21"/>
      <c r="AB287" s="21"/>
      <c r="AC287" s="21"/>
      <c r="AD287" s="21"/>
      <c r="AE287" s="21"/>
    </row>
    <row r="288" spans="1:31" ht="30" x14ac:dyDescent="0.25">
      <c r="A288" s="15" t="s">
        <v>147</v>
      </c>
      <c r="B288" s="155">
        <v>52</v>
      </c>
      <c r="C288" s="155">
        <v>0</v>
      </c>
      <c r="D288" s="3" t="s">
        <v>77</v>
      </c>
      <c r="E288" s="155">
        <v>852</v>
      </c>
      <c r="F288" s="3" t="s">
        <v>96</v>
      </c>
      <c r="G288" s="3" t="s">
        <v>53</v>
      </c>
      <c r="H288" s="3" t="s">
        <v>280</v>
      </c>
      <c r="I288" s="3"/>
      <c r="J288" s="21">
        <f t="shared" ref="J288:W301" si="192">J289</f>
        <v>4233600</v>
      </c>
      <c r="K288" s="21">
        <f t="shared" si="192"/>
        <v>0</v>
      </c>
      <c r="L288" s="21">
        <f t="shared" si="192"/>
        <v>4233600</v>
      </c>
      <c r="M288" s="21">
        <f t="shared" si="192"/>
        <v>0</v>
      </c>
      <c r="N288" s="21">
        <f t="shared" si="192"/>
        <v>0</v>
      </c>
      <c r="O288" s="21">
        <f t="shared" si="192"/>
        <v>0</v>
      </c>
      <c r="P288" s="21">
        <f t="shared" si="192"/>
        <v>0</v>
      </c>
      <c r="Q288" s="21">
        <f t="shared" si="192"/>
        <v>0</v>
      </c>
      <c r="R288" s="21">
        <f t="shared" si="192"/>
        <v>4233600</v>
      </c>
      <c r="S288" s="21">
        <f t="shared" si="192"/>
        <v>0</v>
      </c>
      <c r="T288" s="21">
        <f t="shared" si="192"/>
        <v>4233600</v>
      </c>
      <c r="U288" s="21">
        <f t="shared" si="192"/>
        <v>0</v>
      </c>
      <c r="V288" s="21">
        <f t="shared" si="192"/>
        <v>4233600</v>
      </c>
      <c r="W288" s="21">
        <f t="shared" si="192"/>
        <v>2705082.04</v>
      </c>
      <c r="X288" s="82">
        <f t="shared" si="172"/>
        <v>63.895550831443693</v>
      </c>
      <c r="Y288" s="21"/>
      <c r="Z288" s="21"/>
      <c r="AA288" s="21"/>
      <c r="AB288" s="21"/>
      <c r="AC288" s="21"/>
      <c r="AD288" s="21"/>
      <c r="AE288" s="21"/>
    </row>
    <row r="289" spans="1:31" ht="60" x14ac:dyDescent="0.25">
      <c r="A289" s="157" t="s">
        <v>50</v>
      </c>
      <c r="B289" s="155">
        <v>52</v>
      </c>
      <c r="C289" s="155">
        <v>0</v>
      </c>
      <c r="D289" s="4" t="s">
        <v>77</v>
      </c>
      <c r="E289" s="155">
        <v>852</v>
      </c>
      <c r="F289" s="3" t="s">
        <v>96</v>
      </c>
      <c r="G289" s="4" t="s">
        <v>53</v>
      </c>
      <c r="H289" s="3" t="s">
        <v>280</v>
      </c>
      <c r="I289" s="3" t="s">
        <v>102</v>
      </c>
      <c r="J289" s="21">
        <f t="shared" si="192"/>
        <v>4233600</v>
      </c>
      <c r="K289" s="21">
        <f t="shared" si="192"/>
        <v>0</v>
      </c>
      <c r="L289" s="21">
        <f t="shared" si="192"/>
        <v>4233600</v>
      </c>
      <c r="M289" s="21">
        <f t="shared" si="192"/>
        <v>0</v>
      </c>
      <c r="N289" s="21">
        <f t="shared" si="192"/>
        <v>0</v>
      </c>
      <c r="O289" s="21">
        <f t="shared" si="192"/>
        <v>0</v>
      </c>
      <c r="P289" s="21">
        <f t="shared" si="192"/>
        <v>0</v>
      </c>
      <c r="Q289" s="21">
        <f t="shared" si="192"/>
        <v>0</v>
      </c>
      <c r="R289" s="21">
        <f t="shared" si="192"/>
        <v>4233600</v>
      </c>
      <c r="S289" s="21">
        <f t="shared" ref="S289:W301" si="193">S290</f>
        <v>0</v>
      </c>
      <c r="T289" s="21">
        <f t="shared" si="193"/>
        <v>4233600</v>
      </c>
      <c r="U289" s="21">
        <f t="shared" si="193"/>
        <v>0</v>
      </c>
      <c r="V289" s="21">
        <f t="shared" si="193"/>
        <v>4233600</v>
      </c>
      <c r="W289" s="21">
        <f t="shared" si="193"/>
        <v>2705082.04</v>
      </c>
      <c r="X289" s="82">
        <f t="shared" si="172"/>
        <v>63.895550831443693</v>
      </c>
      <c r="Y289" s="21"/>
      <c r="Z289" s="21"/>
      <c r="AA289" s="21"/>
      <c r="AB289" s="21"/>
      <c r="AC289" s="21"/>
      <c r="AD289" s="21"/>
      <c r="AE289" s="21"/>
    </row>
    <row r="290" spans="1:31" ht="30" x14ac:dyDescent="0.25">
      <c r="A290" s="157" t="s">
        <v>103</v>
      </c>
      <c r="B290" s="155">
        <v>52</v>
      </c>
      <c r="C290" s="155">
        <v>0</v>
      </c>
      <c r="D290" s="4" t="s">
        <v>77</v>
      </c>
      <c r="E290" s="155">
        <v>852</v>
      </c>
      <c r="F290" s="3" t="s">
        <v>96</v>
      </c>
      <c r="G290" s="4" t="s">
        <v>53</v>
      </c>
      <c r="H290" s="3" t="s">
        <v>280</v>
      </c>
      <c r="I290" s="3" t="s">
        <v>104</v>
      </c>
      <c r="J290" s="21">
        <f>'6.ВС'!J275+'6.ВС'!J300</f>
        <v>4233600</v>
      </c>
      <c r="K290" s="21">
        <f>'6.ВС'!K275+'6.ВС'!K300</f>
        <v>0</v>
      </c>
      <c r="L290" s="21">
        <f>'6.ВС'!L275+'6.ВС'!L300</f>
        <v>4233600</v>
      </c>
      <c r="M290" s="21">
        <f>'6.ВС'!M275+'6.ВС'!M300</f>
        <v>0</v>
      </c>
      <c r="N290" s="21">
        <f>'6.ВС'!N275+'6.ВС'!N300</f>
        <v>0</v>
      </c>
      <c r="O290" s="21">
        <f>'6.ВС'!O275+'6.ВС'!O300</f>
        <v>0</v>
      </c>
      <c r="P290" s="21">
        <f>'6.ВС'!P275+'6.ВС'!P300</f>
        <v>0</v>
      </c>
      <c r="Q290" s="21">
        <f>'6.ВС'!Q275+'6.ВС'!Q300</f>
        <v>0</v>
      </c>
      <c r="R290" s="21">
        <f>'6.ВС'!R275+'6.ВС'!R300</f>
        <v>4233600</v>
      </c>
      <c r="S290" s="21">
        <f>'6.ВС'!S275+'6.ВС'!S300</f>
        <v>0</v>
      </c>
      <c r="T290" s="21">
        <f>'6.ВС'!T275+'6.ВС'!T300</f>
        <v>4233600</v>
      </c>
      <c r="U290" s="21">
        <f>'6.ВС'!U275+'6.ВС'!U300</f>
        <v>0</v>
      </c>
      <c r="V290" s="21">
        <f>'6.ВС'!V275+'6.ВС'!V300</f>
        <v>4233600</v>
      </c>
      <c r="W290" s="21">
        <f>'6.ВС'!W275+'6.ВС'!W300</f>
        <v>2705082.04</v>
      </c>
      <c r="X290" s="82">
        <f t="shared" si="172"/>
        <v>63.895550831443693</v>
      </c>
      <c r="Y290" s="21"/>
      <c r="Z290" s="21"/>
      <c r="AA290" s="21"/>
      <c r="AB290" s="21"/>
      <c r="AC290" s="21"/>
      <c r="AD290" s="21"/>
      <c r="AE290" s="21"/>
    </row>
    <row r="291" spans="1:31" ht="45" x14ac:dyDescent="0.25">
      <c r="A291" s="55" t="s">
        <v>151</v>
      </c>
      <c r="B291" s="155">
        <v>52</v>
      </c>
      <c r="C291" s="155">
        <v>0</v>
      </c>
      <c r="D291" s="3" t="s">
        <v>77</v>
      </c>
      <c r="E291" s="155">
        <v>852</v>
      </c>
      <c r="F291" s="3" t="s">
        <v>96</v>
      </c>
      <c r="G291" s="3" t="s">
        <v>53</v>
      </c>
      <c r="H291" s="3" t="s">
        <v>615</v>
      </c>
      <c r="I291" s="3"/>
      <c r="J291" s="21">
        <f t="shared" si="192"/>
        <v>92066</v>
      </c>
      <c r="K291" s="21">
        <f t="shared" si="192"/>
        <v>0</v>
      </c>
      <c r="L291" s="21">
        <f t="shared" si="192"/>
        <v>92066</v>
      </c>
      <c r="M291" s="21">
        <f t="shared" si="192"/>
        <v>0</v>
      </c>
      <c r="N291" s="21">
        <f t="shared" si="192"/>
        <v>1047942</v>
      </c>
      <c r="O291" s="21">
        <f t="shared" si="192"/>
        <v>0</v>
      </c>
      <c r="P291" s="21">
        <f t="shared" si="192"/>
        <v>1047942</v>
      </c>
      <c r="Q291" s="21">
        <f t="shared" si="192"/>
        <v>0</v>
      </c>
      <c r="R291" s="21">
        <f t="shared" si="192"/>
        <v>1140008</v>
      </c>
      <c r="S291" s="21">
        <f t="shared" si="193"/>
        <v>0</v>
      </c>
      <c r="T291" s="21">
        <f t="shared" si="193"/>
        <v>1140008</v>
      </c>
      <c r="U291" s="21">
        <f t="shared" si="193"/>
        <v>0</v>
      </c>
      <c r="V291" s="21">
        <f t="shared" si="193"/>
        <v>1067045.58</v>
      </c>
      <c r="W291" s="21">
        <f t="shared" si="193"/>
        <v>827056</v>
      </c>
      <c r="X291" s="82">
        <f t="shared" si="172"/>
        <v>77.508966392982003</v>
      </c>
      <c r="Y291" s="21"/>
      <c r="Z291" s="21"/>
      <c r="AA291" s="21"/>
      <c r="AB291" s="21"/>
      <c r="AC291" s="21"/>
      <c r="AD291" s="21"/>
      <c r="AE291" s="21"/>
    </row>
    <row r="292" spans="1:31" ht="60" x14ac:dyDescent="0.25">
      <c r="A292" s="55" t="s">
        <v>50</v>
      </c>
      <c r="B292" s="155">
        <v>52</v>
      </c>
      <c r="C292" s="155">
        <v>0</v>
      </c>
      <c r="D292" s="4" t="s">
        <v>77</v>
      </c>
      <c r="E292" s="155">
        <v>852</v>
      </c>
      <c r="F292" s="3" t="s">
        <v>96</v>
      </c>
      <c r="G292" s="4" t="s">
        <v>53</v>
      </c>
      <c r="H292" s="3" t="s">
        <v>615</v>
      </c>
      <c r="I292" s="3" t="s">
        <v>102</v>
      </c>
      <c r="J292" s="21">
        <f t="shared" si="192"/>
        <v>92066</v>
      </c>
      <c r="K292" s="21">
        <f t="shared" si="192"/>
        <v>0</v>
      </c>
      <c r="L292" s="21">
        <f t="shared" si="192"/>
        <v>92066</v>
      </c>
      <c r="M292" s="21">
        <f t="shared" si="192"/>
        <v>0</v>
      </c>
      <c r="N292" s="21">
        <f t="shared" si="192"/>
        <v>1047942</v>
      </c>
      <c r="O292" s="21">
        <f t="shared" si="192"/>
        <v>0</v>
      </c>
      <c r="P292" s="21">
        <f t="shared" si="192"/>
        <v>1047942</v>
      </c>
      <c r="Q292" s="21">
        <f t="shared" si="192"/>
        <v>0</v>
      </c>
      <c r="R292" s="21">
        <f t="shared" si="192"/>
        <v>1140008</v>
      </c>
      <c r="S292" s="21">
        <f t="shared" si="193"/>
        <v>0</v>
      </c>
      <c r="T292" s="21">
        <f t="shared" si="193"/>
        <v>1140008</v>
      </c>
      <c r="U292" s="21">
        <f t="shared" si="193"/>
        <v>0</v>
      </c>
      <c r="V292" s="21">
        <f t="shared" si="193"/>
        <v>1067045.58</v>
      </c>
      <c r="W292" s="21">
        <f t="shared" si="193"/>
        <v>827056</v>
      </c>
      <c r="X292" s="82">
        <f t="shared" si="172"/>
        <v>77.508966392982003</v>
      </c>
      <c r="Y292" s="21"/>
      <c r="Z292" s="21"/>
      <c r="AA292" s="21"/>
      <c r="AB292" s="21"/>
      <c r="AC292" s="21"/>
      <c r="AD292" s="21"/>
      <c r="AE292" s="21"/>
    </row>
    <row r="293" spans="1:31" ht="30" x14ac:dyDescent="0.25">
      <c r="A293" s="55" t="s">
        <v>103</v>
      </c>
      <c r="B293" s="155">
        <v>52</v>
      </c>
      <c r="C293" s="155">
        <v>0</v>
      </c>
      <c r="D293" s="4" t="s">
        <v>77</v>
      </c>
      <c r="E293" s="155">
        <v>852</v>
      </c>
      <c r="F293" s="3" t="s">
        <v>96</v>
      </c>
      <c r="G293" s="4" t="s">
        <v>53</v>
      </c>
      <c r="H293" s="3" t="s">
        <v>615</v>
      </c>
      <c r="I293" s="3" t="s">
        <v>104</v>
      </c>
      <c r="J293" s="21">
        <f>'6.ВС'!J303+'6.ВС'!J278+'6.ВС'!J337</f>
        <v>92066</v>
      </c>
      <c r="K293" s="21">
        <f>'6.ВС'!K303+'6.ВС'!K278+'6.ВС'!K337</f>
        <v>0</v>
      </c>
      <c r="L293" s="21">
        <f>'6.ВС'!L303+'6.ВС'!L278+'6.ВС'!L337</f>
        <v>92066</v>
      </c>
      <c r="M293" s="21">
        <f>'6.ВС'!M303+'6.ВС'!M278+'6.ВС'!M337</f>
        <v>0</v>
      </c>
      <c r="N293" s="21">
        <f>'6.ВС'!N303+'6.ВС'!N278+'6.ВС'!N337</f>
        <v>1047942</v>
      </c>
      <c r="O293" s="21">
        <f>'6.ВС'!O303+'6.ВС'!O278+'6.ВС'!O337</f>
        <v>0</v>
      </c>
      <c r="P293" s="21">
        <f>'6.ВС'!P303+'6.ВС'!P278+'6.ВС'!P337</f>
        <v>1047942</v>
      </c>
      <c r="Q293" s="21">
        <f>'6.ВС'!Q303+'6.ВС'!Q278+'6.ВС'!Q337</f>
        <v>0</v>
      </c>
      <c r="R293" s="21">
        <f>'6.ВС'!R303+'6.ВС'!R278+'6.ВС'!R337</f>
        <v>1140008</v>
      </c>
      <c r="S293" s="21">
        <f>'6.ВС'!S303+'6.ВС'!S278+'6.ВС'!S337</f>
        <v>0</v>
      </c>
      <c r="T293" s="21">
        <f>'6.ВС'!T303+'6.ВС'!T278+'6.ВС'!T337</f>
        <v>1140008</v>
      </c>
      <c r="U293" s="21">
        <f>'6.ВС'!U303+'6.ВС'!U278+'6.ВС'!U337</f>
        <v>0</v>
      </c>
      <c r="V293" s="21">
        <f>'6.ВС'!V303+'6.ВС'!V278+'6.ВС'!V337</f>
        <v>1067045.58</v>
      </c>
      <c r="W293" s="21">
        <f>'6.ВС'!W303+'6.ВС'!W278+'6.ВС'!W337</f>
        <v>827056</v>
      </c>
      <c r="X293" s="82">
        <f t="shared" si="172"/>
        <v>77.508966392982003</v>
      </c>
      <c r="Y293" s="21"/>
      <c r="Z293" s="21"/>
      <c r="AA293" s="21"/>
      <c r="AB293" s="21"/>
      <c r="AC293" s="21"/>
      <c r="AD293" s="21"/>
      <c r="AE293" s="21"/>
    </row>
    <row r="294" spans="1:31" ht="75" x14ac:dyDescent="0.25">
      <c r="A294" s="1" t="s">
        <v>642</v>
      </c>
      <c r="B294" s="155">
        <v>52</v>
      </c>
      <c r="C294" s="155">
        <v>0</v>
      </c>
      <c r="D294" s="3" t="s">
        <v>77</v>
      </c>
      <c r="E294" s="155">
        <v>852</v>
      </c>
      <c r="F294" s="3" t="s">
        <v>96</v>
      </c>
      <c r="G294" s="3" t="s">
        <v>53</v>
      </c>
      <c r="H294" s="3" t="s">
        <v>643</v>
      </c>
      <c r="I294" s="3"/>
      <c r="J294" s="21">
        <f t="shared" ref="J294:W295" si="194">J295</f>
        <v>531072</v>
      </c>
      <c r="K294" s="21">
        <f t="shared" si="194"/>
        <v>0</v>
      </c>
      <c r="L294" s="21">
        <f t="shared" si="194"/>
        <v>531072</v>
      </c>
      <c r="M294" s="21">
        <f t="shared" si="194"/>
        <v>0</v>
      </c>
      <c r="N294" s="21">
        <f t="shared" si="194"/>
        <v>0</v>
      </c>
      <c r="O294" s="21">
        <f t="shared" si="194"/>
        <v>0</v>
      </c>
      <c r="P294" s="21">
        <f t="shared" si="194"/>
        <v>0</v>
      </c>
      <c r="Q294" s="21">
        <f t="shared" si="194"/>
        <v>0</v>
      </c>
      <c r="R294" s="21">
        <f t="shared" si="194"/>
        <v>531072</v>
      </c>
      <c r="S294" s="21">
        <f t="shared" si="194"/>
        <v>0</v>
      </c>
      <c r="T294" s="21">
        <f t="shared" si="194"/>
        <v>531072</v>
      </c>
      <c r="U294" s="21">
        <f t="shared" si="194"/>
        <v>0</v>
      </c>
      <c r="V294" s="21">
        <f t="shared" si="194"/>
        <v>531072</v>
      </c>
      <c r="W294" s="21">
        <f t="shared" si="194"/>
        <v>0</v>
      </c>
      <c r="X294" s="82">
        <f t="shared" si="172"/>
        <v>0</v>
      </c>
      <c r="Y294" s="21" t="e">
        <f t="shared" ref="Y294:AE295" si="195">Y295</f>
        <v>#REF!</v>
      </c>
      <c r="Z294" s="21" t="e">
        <f t="shared" si="195"/>
        <v>#REF!</v>
      </c>
      <c r="AA294" s="21" t="e">
        <f t="shared" si="195"/>
        <v>#REF!</v>
      </c>
      <c r="AB294" s="21" t="e">
        <f t="shared" si="195"/>
        <v>#REF!</v>
      </c>
      <c r="AC294" s="21" t="e">
        <f t="shared" si="195"/>
        <v>#REF!</v>
      </c>
      <c r="AD294" s="21" t="e">
        <f t="shared" si="195"/>
        <v>#REF!</v>
      </c>
      <c r="AE294" s="21" t="e">
        <f t="shared" si="195"/>
        <v>#REF!</v>
      </c>
    </row>
    <row r="295" spans="1:31" ht="60" x14ac:dyDescent="0.25">
      <c r="A295" s="55" t="s">
        <v>50</v>
      </c>
      <c r="B295" s="155">
        <v>52</v>
      </c>
      <c r="C295" s="155">
        <v>0</v>
      </c>
      <c r="D295" s="4" t="s">
        <v>77</v>
      </c>
      <c r="E295" s="155">
        <v>852</v>
      </c>
      <c r="F295" s="3" t="s">
        <v>96</v>
      </c>
      <c r="G295" s="4" t="s">
        <v>53</v>
      </c>
      <c r="H295" s="3" t="s">
        <v>643</v>
      </c>
      <c r="I295" s="3" t="s">
        <v>102</v>
      </c>
      <c r="J295" s="21">
        <f t="shared" si="194"/>
        <v>531072</v>
      </c>
      <c r="K295" s="21">
        <f t="shared" si="194"/>
        <v>0</v>
      </c>
      <c r="L295" s="21">
        <f t="shared" si="194"/>
        <v>531072</v>
      </c>
      <c r="M295" s="21">
        <f t="shared" si="194"/>
        <v>0</v>
      </c>
      <c r="N295" s="21">
        <f t="shared" si="194"/>
        <v>0</v>
      </c>
      <c r="O295" s="21">
        <f t="shared" si="194"/>
        <v>0</v>
      </c>
      <c r="P295" s="21">
        <f t="shared" si="194"/>
        <v>0</v>
      </c>
      <c r="Q295" s="21">
        <f t="shared" si="194"/>
        <v>0</v>
      </c>
      <c r="R295" s="21">
        <f t="shared" si="194"/>
        <v>531072</v>
      </c>
      <c r="S295" s="21">
        <f t="shared" ref="S295:W295" si="196">S296</f>
        <v>0</v>
      </c>
      <c r="T295" s="21">
        <f t="shared" si="196"/>
        <v>531072</v>
      </c>
      <c r="U295" s="21">
        <f t="shared" si="196"/>
        <v>0</v>
      </c>
      <c r="V295" s="21">
        <f t="shared" si="196"/>
        <v>531072</v>
      </c>
      <c r="W295" s="21">
        <f t="shared" si="196"/>
        <v>0</v>
      </c>
      <c r="X295" s="82">
        <f t="shared" si="172"/>
        <v>0</v>
      </c>
      <c r="Y295" s="21" t="e">
        <f t="shared" si="195"/>
        <v>#REF!</v>
      </c>
      <c r="Z295" s="21" t="e">
        <f t="shared" si="195"/>
        <v>#REF!</v>
      </c>
      <c r="AA295" s="21" t="e">
        <f t="shared" si="195"/>
        <v>#REF!</v>
      </c>
      <c r="AB295" s="21" t="e">
        <f t="shared" si="195"/>
        <v>#REF!</v>
      </c>
      <c r="AC295" s="21" t="e">
        <f t="shared" si="195"/>
        <v>#REF!</v>
      </c>
      <c r="AD295" s="21" t="e">
        <f t="shared" si="195"/>
        <v>#REF!</v>
      </c>
      <c r="AE295" s="21" t="e">
        <f t="shared" si="195"/>
        <v>#REF!</v>
      </c>
    </row>
    <row r="296" spans="1:31" ht="30" x14ac:dyDescent="0.25">
      <c r="A296" s="74" t="s">
        <v>103</v>
      </c>
      <c r="B296" s="155">
        <v>52</v>
      </c>
      <c r="C296" s="155">
        <v>0</v>
      </c>
      <c r="D296" s="4" t="s">
        <v>77</v>
      </c>
      <c r="E296" s="155">
        <v>852</v>
      </c>
      <c r="F296" s="3" t="s">
        <v>96</v>
      </c>
      <c r="G296" s="4" t="s">
        <v>53</v>
      </c>
      <c r="H296" s="3" t="s">
        <v>643</v>
      </c>
      <c r="I296" s="3" t="s">
        <v>104</v>
      </c>
      <c r="J296" s="21">
        <f>'6.ВС'!J340</f>
        <v>531072</v>
      </c>
      <c r="K296" s="21">
        <f>'6.ВС'!K340</f>
        <v>0</v>
      </c>
      <c r="L296" s="21">
        <f>'6.ВС'!L340</f>
        <v>531072</v>
      </c>
      <c r="M296" s="21">
        <f>'6.ВС'!M340</f>
        <v>0</v>
      </c>
      <c r="N296" s="21">
        <f>'6.ВС'!N340</f>
        <v>0</v>
      </c>
      <c r="O296" s="21">
        <f>'6.ВС'!O340</f>
        <v>0</v>
      </c>
      <c r="P296" s="21">
        <f>'6.ВС'!P340</f>
        <v>0</v>
      </c>
      <c r="Q296" s="21">
        <f>'6.ВС'!Q340</f>
        <v>0</v>
      </c>
      <c r="R296" s="21">
        <f>'6.ВС'!R340</f>
        <v>531072</v>
      </c>
      <c r="S296" s="21">
        <f>'6.ВС'!S340</f>
        <v>0</v>
      </c>
      <c r="T296" s="21">
        <f>'6.ВС'!T340</f>
        <v>531072</v>
      </c>
      <c r="U296" s="21">
        <f>'6.ВС'!U340</f>
        <v>0</v>
      </c>
      <c r="V296" s="21">
        <f>'6.ВС'!V340</f>
        <v>531072</v>
      </c>
      <c r="W296" s="21">
        <f>'6.ВС'!W340</f>
        <v>0</v>
      </c>
      <c r="X296" s="82">
        <f t="shared" si="172"/>
        <v>0</v>
      </c>
      <c r="Y296" s="21" t="e">
        <f>'6.ВС'!#REF!</f>
        <v>#REF!</v>
      </c>
      <c r="Z296" s="21" t="e">
        <f>'6.ВС'!#REF!</f>
        <v>#REF!</v>
      </c>
      <c r="AA296" s="21" t="e">
        <f>'6.ВС'!#REF!</f>
        <v>#REF!</v>
      </c>
      <c r="AB296" s="21" t="e">
        <f>'6.ВС'!#REF!</f>
        <v>#REF!</v>
      </c>
      <c r="AC296" s="21" t="e">
        <f>'6.ВС'!#REF!</f>
        <v>#REF!</v>
      </c>
      <c r="AD296" s="21" t="e">
        <f>'6.ВС'!#REF!</f>
        <v>#REF!</v>
      </c>
      <c r="AE296" s="21" t="e">
        <f>'6.ВС'!#REF!</f>
        <v>#REF!</v>
      </c>
    </row>
    <row r="297" spans="1:31" ht="90" x14ac:dyDescent="0.25">
      <c r="A297" s="55" t="s">
        <v>636</v>
      </c>
      <c r="B297" s="155">
        <v>52</v>
      </c>
      <c r="C297" s="155">
        <v>0</v>
      </c>
      <c r="D297" s="3" t="s">
        <v>77</v>
      </c>
      <c r="E297" s="155">
        <v>852</v>
      </c>
      <c r="F297" s="3" t="s">
        <v>96</v>
      </c>
      <c r="G297" s="3" t="s">
        <v>53</v>
      </c>
      <c r="H297" s="3" t="s">
        <v>638</v>
      </c>
      <c r="I297" s="3"/>
      <c r="J297" s="21">
        <f t="shared" si="192"/>
        <v>5141327</v>
      </c>
      <c r="K297" s="21">
        <f t="shared" si="192"/>
        <v>4884260</v>
      </c>
      <c r="L297" s="21">
        <f t="shared" si="192"/>
        <v>257067</v>
      </c>
      <c r="M297" s="21">
        <f t="shared" si="192"/>
        <v>0</v>
      </c>
      <c r="N297" s="21">
        <f t="shared" si="192"/>
        <v>0</v>
      </c>
      <c r="O297" s="21">
        <f t="shared" si="192"/>
        <v>0</v>
      </c>
      <c r="P297" s="21">
        <f t="shared" si="192"/>
        <v>0</v>
      </c>
      <c r="Q297" s="21">
        <f t="shared" si="192"/>
        <v>0</v>
      </c>
      <c r="R297" s="21">
        <f t="shared" si="192"/>
        <v>5141327</v>
      </c>
      <c r="S297" s="21">
        <f t="shared" si="193"/>
        <v>4884260</v>
      </c>
      <c r="T297" s="21">
        <f t="shared" si="193"/>
        <v>257067</v>
      </c>
      <c r="U297" s="21">
        <f t="shared" si="193"/>
        <v>0</v>
      </c>
      <c r="V297" s="21">
        <f t="shared" si="193"/>
        <v>5141327</v>
      </c>
      <c r="W297" s="21">
        <f t="shared" si="193"/>
        <v>2541048.06</v>
      </c>
      <c r="X297" s="82">
        <f t="shared" si="172"/>
        <v>49.42397283814082</v>
      </c>
      <c r="Y297" s="21" t="e">
        <f t="shared" ref="Y297:AE297" si="197">Y298</f>
        <v>#REF!</v>
      </c>
      <c r="Z297" s="21" t="e">
        <f t="shared" si="197"/>
        <v>#REF!</v>
      </c>
      <c r="AA297" s="21" t="e">
        <f t="shared" si="197"/>
        <v>#REF!</v>
      </c>
      <c r="AB297" s="21" t="e">
        <f t="shared" si="197"/>
        <v>#REF!</v>
      </c>
      <c r="AC297" s="21" t="e">
        <f t="shared" si="197"/>
        <v>#REF!</v>
      </c>
      <c r="AD297" s="21" t="e">
        <f t="shared" si="197"/>
        <v>#REF!</v>
      </c>
      <c r="AE297" s="21" t="e">
        <f t="shared" si="197"/>
        <v>#REF!</v>
      </c>
    </row>
    <row r="298" spans="1:31" ht="60" x14ac:dyDescent="0.25">
      <c r="A298" s="55" t="s">
        <v>50</v>
      </c>
      <c r="B298" s="155">
        <v>52</v>
      </c>
      <c r="C298" s="155">
        <v>0</v>
      </c>
      <c r="D298" s="4" t="s">
        <v>77</v>
      </c>
      <c r="E298" s="155">
        <v>852</v>
      </c>
      <c r="F298" s="3" t="s">
        <v>96</v>
      </c>
      <c r="G298" s="4" t="s">
        <v>53</v>
      </c>
      <c r="H298" s="3" t="s">
        <v>638</v>
      </c>
      <c r="I298" s="3" t="s">
        <v>102</v>
      </c>
      <c r="J298" s="21">
        <f t="shared" si="192"/>
        <v>5141327</v>
      </c>
      <c r="K298" s="21">
        <f t="shared" si="192"/>
        <v>4884260</v>
      </c>
      <c r="L298" s="21">
        <f t="shared" si="192"/>
        <v>257067</v>
      </c>
      <c r="M298" s="21">
        <f t="shared" si="192"/>
        <v>0</v>
      </c>
      <c r="N298" s="21">
        <f t="shared" si="192"/>
        <v>0</v>
      </c>
      <c r="O298" s="21">
        <f t="shared" si="192"/>
        <v>0</v>
      </c>
      <c r="P298" s="21">
        <f t="shared" si="192"/>
        <v>0</v>
      </c>
      <c r="Q298" s="21">
        <f t="shared" si="192"/>
        <v>0</v>
      </c>
      <c r="R298" s="21">
        <f t="shared" si="192"/>
        <v>5141327</v>
      </c>
      <c r="S298" s="21">
        <f t="shared" si="193"/>
        <v>4884260</v>
      </c>
      <c r="T298" s="21">
        <f t="shared" si="193"/>
        <v>257067</v>
      </c>
      <c r="U298" s="21">
        <f t="shared" si="193"/>
        <v>0</v>
      </c>
      <c r="V298" s="21">
        <f t="shared" si="193"/>
        <v>5141327</v>
      </c>
      <c r="W298" s="21">
        <f t="shared" si="193"/>
        <v>2541048.06</v>
      </c>
      <c r="X298" s="82">
        <f t="shared" si="172"/>
        <v>49.42397283814082</v>
      </c>
      <c r="Y298" s="21" t="e">
        <f t="shared" ref="Y298:AE298" si="198">Y299</f>
        <v>#REF!</v>
      </c>
      <c r="Z298" s="21" t="e">
        <f t="shared" si="198"/>
        <v>#REF!</v>
      </c>
      <c r="AA298" s="21" t="e">
        <f t="shared" si="198"/>
        <v>#REF!</v>
      </c>
      <c r="AB298" s="21" t="e">
        <f t="shared" si="198"/>
        <v>#REF!</v>
      </c>
      <c r="AC298" s="21" t="e">
        <f t="shared" si="198"/>
        <v>#REF!</v>
      </c>
      <c r="AD298" s="21" t="e">
        <f t="shared" si="198"/>
        <v>#REF!</v>
      </c>
      <c r="AE298" s="21" t="e">
        <f t="shared" si="198"/>
        <v>#REF!</v>
      </c>
    </row>
    <row r="299" spans="1:31" ht="30" x14ac:dyDescent="0.25">
      <c r="A299" s="55" t="s">
        <v>103</v>
      </c>
      <c r="B299" s="155">
        <v>52</v>
      </c>
      <c r="C299" s="155">
        <v>0</v>
      </c>
      <c r="D299" s="4" t="s">
        <v>77</v>
      </c>
      <c r="E299" s="155">
        <v>852</v>
      </c>
      <c r="F299" s="3" t="s">
        <v>96</v>
      </c>
      <c r="G299" s="4" t="s">
        <v>53</v>
      </c>
      <c r="H299" s="3" t="s">
        <v>638</v>
      </c>
      <c r="I299" s="3" t="s">
        <v>104</v>
      </c>
      <c r="J299" s="21">
        <f>'6.ВС'!J306</f>
        <v>5141327</v>
      </c>
      <c r="K299" s="21">
        <f>'6.ВС'!K306</f>
        <v>4884260</v>
      </c>
      <c r="L299" s="21">
        <f>'6.ВС'!L306</f>
        <v>257067</v>
      </c>
      <c r="M299" s="21">
        <f>'6.ВС'!M306</f>
        <v>0</v>
      </c>
      <c r="N299" s="21">
        <f>'6.ВС'!N306</f>
        <v>0</v>
      </c>
      <c r="O299" s="21">
        <f>'6.ВС'!O306</f>
        <v>0</v>
      </c>
      <c r="P299" s="21">
        <f>'6.ВС'!P306</f>
        <v>0</v>
      </c>
      <c r="Q299" s="21">
        <f>'6.ВС'!Q306</f>
        <v>0</v>
      </c>
      <c r="R299" s="21">
        <f>'6.ВС'!R306</f>
        <v>5141327</v>
      </c>
      <c r="S299" s="21">
        <f>'6.ВС'!S306</f>
        <v>4884260</v>
      </c>
      <c r="T299" s="21">
        <f>'6.ВС'!T306</f>
        <v>257067</v>
      </c>
      <c r="U299" s="21">
        <f>'6.ВС'!U306</f>
        <v>0</v>
      </c>
      <c r="V299" s="21">
        <f>'6.ВС'!V306</f>
        <v>5141327</v>
      </c>
      <c r="W299" s="21">
        <f>'6.ВС'!W306</f>
        <v>2541048.06</v>
      </c>
      <c r="X299" s="82">
        <f t="shared" si="172"/>
        <v>49.42397283814082</v>
      </c>
      <c r="Y299" s="21" t="e">
        <f>'6.ВС'!#REF!</f>
        <v>#REF!</v>
      </c>
      <c r="Z299" s="21" t="e">
        <f>'6.ВС'!#REF!</f>
        <v>#REF!</v>
      </c>
      <c r="AA299" s="21" t="e">
        <f>'6.ВС'!#REF!</f>
        <v>#REF!</v>
      </c>
      <c r="AB299" s="21" t="e">
        <f>'6.ВС'!#REF!</f>
        <v>#REF!</v>
      </c>
      <c r="AC299" s="21" t="e">
        <f>'6.ВС'!#REF!</f>
        <v>#REF!</v>
      </c>
      <c r="AD299" s="21" t="e">
        <f>'6.ВС'!#REF!</f>
        <v>#REF!</v>
      </c>
      <c r="AE299" s="21" t="e">
        <f>'6.ВС'!#REF!</f>
        <v>#REF!</v>
      </c>
    </row>
    <row r="300" spans="1:31" ht="60" x14ac:dyDescent="0.25">
      <c r="A300" s="163" t="s">
        <v>724</v>
      </c>
      <c r="B300" s="162">
        <v>52</v>
      </c>
      <c r="C300" s="162">
        <v>0</v>
      </c>
      <c r="D300" s="4" t="s">
        <v>77</v>
      </c>
      <c r="E300" s="162">
        <v>852</v>
      </c>
      <c r="F300" s="3"/>
      <c r="G300" s="3"/>
      <c r="H300" s="3" t="s">
        <v>726</v>
      </c>
      <c r="I300" s="3"/>
      <c r="J300" s="21"/>
      <c r="K300" s="21"/>
      <c r="L300" s="21"/>
      <c r="M300" s="21"/>
      <c r="N300" s="21"/>
      <c r="O300" s="21"/>
      <c r="P300" s="21"/>
      <c r="Q300" s="21"/>
      <c r="R300" s="21">
        <f t="shared" si="192"/>
        <v>0</v>
      </c>
      <c r="S300" s="21">
        <f t="shared" si="193"/>
        <v>0</v>
      </c>
      <c r="T300" s="21">
        <f t="shared" si="193"/>
        <v>0</v>
      </c>
      <c r="U300" s="21">
        <f t="shared" si="193"/>
        <v>0</v>
      </c>
      <c r="V300" s="21">
        <f t="shared" si="193"/>
        <v>578368.42000000004</v>
      </c>
      <c r="W300" s="21">
        <f t="shared" si="193"/>
        <v>0</v>
      </c>
      <c r="X300" s="82">
        <f t="shared" ref="X300:X302" si="199">W300/V300*100</f>
        <v>0</v>
      </c>
      <c r="Y300" s="21"/>
      <c r="Z300" s="21"/>
      <c r="AA300" s="21"/>
      <c r="AB300" s="21"/>
      <c r="AC300" s="21"/>
      <c r="AD300" s="21"/>
      <c r="AE300" s="21"/>
    </row>
    <row r="301" spans="1:31" ht="60" x14ac:dyDescent="0.25">
      <c r="A301" s="163" t="s">
        <v>50</v>
      </c>
      <c r="B301" s="162">
        <v>52</v>
      </c>
      <c r="C301" s="162">
        <v>0</v>
      </c>
      <c r="D301" s="3" t="s">
        <v>77</v>
      </c>
      <c r="E301" s="162">
        <v>852</v>
      </c>
      <c r="F301" s="3"/>
      <c r="G301" s="3"/>
      <c r="H301" s="3" t="s">
        <v>726</v>
      </c>
      <c r="I301" s="3" t="s">
        <v>102</v>
      </c>
      <c r="J301" s="21"/>
      <c r="K301" s="21"/>
      <c r="L301" s="21"/>
      <c r="M301" s="21"/>
      <c r="N301" s="21"/>
      <c r="O301" s="21"/>
      <c r="P301" s="21"/>
      <c r="Q301" s="21"/>
      <c r="R301" s="21">
        <f t="shared" si="192"/>
        <v>0</v>
      </c>
      <c r="S301" s="21">
        <f t="shared" si="193"/>
        <v>0</v>
      </c>
      <c r="T301" s="21">
        <f t="shared" si="193"/>
        <v>0</v>
      </c>
      <c r="U301" s="21">
        <f t="shared" si="193"/>
        <v>0</v>
      </c>
      <c r="V301" s="21">
        <f t="shared" si="193"/>
        <v>578368.42000000004</v>
      </c>
      <c r="W301" s="21">
        <f t="shared" si="193"/>
        <v>0</v>
      </c>
      <c r="X301" s="82">
        <f t="shared" si="199"/>
        <v>0</v>
      </c>
      <c r="Y301" s="21"/>
      <c r="Z301" s="21"/>
      <c r="AA301" s="21"/>
      <c r="AB301" s="21"/>
      <c r="AC301" s="21"/>
      <c r="AD301" s="21"/>
      <c r="AE301" s="21"/>
    </row>
    <row r="302" spans="1:31" ht="30" x14ac:dyDescent="0.25">
      <c r="A302" s="163" t="s">
        <v>103</v>
      </c>
      <c r="B302" s="162">
        <v>52</v>
      </c>
      <c r="C302" s="162">
        <v>0</v>
      </c>
      <c r="D302" s="3" t="s">
        <v>77</v>
      </c>
      <c r="E302" s="162">
        <v>852</v>
      </c>
      <c r="F302" s="3"/>
      <c r="G302" s="3"/>
      <c r="H302" s="3" t="s">
        <v>726</v>
      </c>
      <c r="I302" s="3" t="s">
        <v>104</v>
      </c>
      <c r="J302" s="21"/>
      <c r="K302" s="21"/>
      <c r="L302" s="21"/>
      <c r="M302" s="21"/>
      <c r="N302" s="21"/>
      <c r="O302" s="21"/>
      <c r="P302" s="21"/>
      <c r="Q302" s="21"/>
      <c r="R302" s="21">
        <f>'6.ВС'!R309</f>
        <v>0</v>
      </c>
      <c r="S302" s="21">
        <f>'6.ВС'!S309</f>
        <v>0</v>
      </c>
      <c r="T302" s="21">
        <f>'6.ВС'!T309</f>
        <v>0</v>
      </c>
      <c r="U302" s="21">
        <f>'6.ВС'!U309</f>
        <v>0</v>
      </c>
      <c r="V302" s="21">
        <f>'6.ВС'!V309</f>
        <v>578368.42000000004</v>
      </c>
      <c r="W302" s="21">
        <f>'6.ВС'!W309</f>
        <v>0</v>
      </c>
      <c r="X302" s="82">
        <f t="shared" si="199"/>
        <v>0</v>
      </c>
      <c r="Y302" s="21"/>
      <c r="Z302" s="21"/>
      <c r="AA302" s="21"/>
      <c r="AB302" s="21"/>
      <c r="AC302" s="21"/>
      <c r="AD302" s="21"/>
      <c r="AE302" s="21"/>
    </row>
    <row r="303" spans="1:31" ht="60" x14ac:dyDescent="0.25">
      <c r="A303" s="9" t="s">
        <v>357</v>
      </c>
      <c r="B303" s="155">
        <v>52</v>
      </c>
      <c r="C303" s="155">
        <v>0</v>
      </c>
      <c r="D303" s="4" t="s">
        <v>77</v>
      </c>
      <c r="E303" s="155">
        <v>852</v>
      </c>
      <c r="F303" s="3"/>
      <c r="G303" s="3"/>
      <c r="H303" s="3" t="s">
        <v>358</v>
      </c>
      <c r="I303" s="3"/>
      <c r="J303" s="21" t="e">
        <f t="shared" ref="J303:W307" si="200">J304</f>
        <v>#REF!</v>
      </c>
      <c r="K303" s="21" t="e">
        <f t="shared" si="200"/>
        <v>#REF!</v>
      </c>
      <c r="L303" s="21" t="e">
        <f t="shared" si="200"/>
        <v>#REF!</v>
      </c>
      <c r="M303" s="21" t="e">
        <f t="shared" si="200"/>
        <v>#REF!</v>
      </c>
      <c r="N303" s="21" t="e">
        <f t="shared" si="200"/>
        <v>#REF!</v>
      </c>
      <c r="O303" s="21" t="e">
        <f t="shared" si="200"/>
        <v>#REF!</v>
      </c>
      <c r="P303" s="21" t="e">
        <f t="shared" si="200"/>
        <v>#REF!</v>
      </c>
      <c r="Q303" s="21" t="e">
        <f t="shared" si="200"/>
        <v>#REF!</v>
      </c>
      <c r="R303" s="21">
        <f t="shared" si="200"/>
        <v>9000000</v>
      </c>
      <c r="S303" s="21">
        <f t="shared" si="200"/>
        <v>8550000</v>
      </c>
      <c r="T303" s="21">
        <f t="shared" si="200"/>
        <v>450000</v>
      </c>
      <c r="U303" s="21">
        <f t="shared" si="200"/>
        <v>0</v>
      </c>
      <c r="V303" s="21">
        <f t="shared" si="200"/>
        <v>7168552.3499999996</v>
      </c>
      <c r="W303" s="21">
        <f t="shared" si="200"/>
        <v>6429236.7000000002</v>
      </c>
      <c r="X303" s="82">
        <f t="shared" si="172"/>
        <v>89.686681300444164</v>
      </c>
      <c r="Y303" s="21"/>
      <c r="Z303" s="21"/>
      <c r="AA303" s="21"/>
      <c r="AB303" s="21"/>
      <c r="AC303" s="21"/>
      <c r="AD303" s="21"/>
      <c r="AE303" s="21"/>
    </row>
    <row r="304" spans="1:31" ht="60" x14ac:dyDescent="0.25">
      <c r="A304" s="157" t="s">
        <v>50</v>
      </c>
      <c r="B304" s="155">
        <v>52</v>
      </c>
      <c r="C304" s="155">
        <v>0</v>
      </c>
      <c r="D304" s="3" t="s">
        <v>77</v>
      </c>
      <c r="E304" s="155">
        <v>852</v>
      </c>
      <c r="F304" s="3"/>
      <c r="G304" s="3"/>
      <c r="H304" s="3" t="s">
        <v>358</v>
      </c>
      <c r="I304" s="3" t="s">
        <v>102</v>
      </c>
      <c r="J304" s="21" t="e">
        <f t="shared" si="200"/>
        <v>#REF!</v>
      </c>
      <c r="K304" s="21" t="e">
        <f t="shared" si="200"/>
        <v>#REF!</v>
      </c>
      <c r="L304" s="21" t="e">
        <f t="shared" si="200"/>
        <v>#REF!</v>
      </c>
      <c r="M304" s="21" t="e">
        <f t="shared" si="200"/>
        <v>#REF!</v>
      </c>
      <c r="N304" s="21" t="e">
        <f t="shared" si="200"/>
        <v>#REF!</v>
      </c>
      <c r="O304" s="21" t="e">
        <f t="shared" si="200"/>
        <v>#REF!</v>
      </c>
      <c r="P304" s="21" t="e">
        <f t="shared" si="200"/>
        <v>#REF!</v>
      </c>
      <c r="Q304" s="21" t="e">
        <f t="shared" si="200"/>
        <v>#REF!</v>
      </c>
      <c r="R304" s="21">
        <f t="shared" si="200"/>
        <v>9000000</v>
      </c>
      <c r="S304" s="21">
        <f t="shared" ref="S304:W307" si="201">S305</f>
        <v>8550000</v>
      </c>
      <c r="T304" s="21">
        <f t="shared" si="201"/>
        <v>450000</v>
      </c>
      <c r="U304" s="21">
        <f t="shared" si="201"/>
        <v>0</v>
      </c>
      <c r="V304" s="21">
        <f t="shared" si="201"/>
        <v>7168552.3499999996</v>
      </c>
      <c r="W304" s="21">
        <f t="shared" si="201"/>
        <v>6429236.7000000002</v>
      </c>
      <c r="X304" s="82">
        <f t="shared" si="172"/>
        <v>89.686681300444164</v>
      </c>
      <c r="Y304" s="21"/>
      <c r="Z304" s="21"/>
      <c r="AA304" s="21"/>
      <c r="AB304" s="21"/>
      <c r="AC304" s="21"/>
      <c r="AD304" s="21"/>
      <c r="AE304" s="21"/>
    </row>
    <row r="305" spans="1:31" ht="30" x14ac:dyDescent="0.25">
      <c r="A305" s="157" t="s">
        <v>51</v>
      </c>
      <c r="B305" s="155">
        <v>52</v>
      </c>
      <c r="C305" s="155">
        <v>0</v>
      </c>
      <c r="D305" s="3" t="s">
        <v>77</v>
      </c>
      <c r="E305" s="155">
        <v>852</v>
      </c>
      <c r="F305" s="3"/>
      <c r="G305" s="3"/>
      <c r="H305" s="3" t="s">
        <v>358</v>
      </c>
      <c r="I305" s="3" t="s">
        <v>104</v>
      </c>
      <c r="J305" s="21" t="e">
        <f>'6.ВС'!J312+'6.ВС'!#REF!</f>
        <v>#REF!</v>
      </c>
      <c r="K305" s="21" t="e">
        <f>'6.ВС'!K312+'6.ВС'!#REF!</f>
        <v>#REF!</v>
      </c>
      <c r="L305" s="21" t="e">
        <f>'6.ВС'!L312+'6.ВС'!#REF!</f>
        <v>#REF!</v>
      </c>
      <c r="M305" s="21" t="e">
        <f>'6.ВС'!M312+'6.ВС'!#REF!</f>
        <v>#REF!</v>
      </c>
      <c r="N305" s="21" t="e">
        <f>'6.ВС'!N312+'6.ВС'!#REF!</f>
        <v>#REF!</v>
      </c>
      <c r="O305" s="21" t="e">
        <f>'6.ВС'!O312+'6.ВС'!#REF!</f>
        <v>#REF!</v>
      </c>
      <c r="P305" s="21" t="e">
        <f>'6.ВС'!P312+'6.ВС'!#REF!</f>
        <v>#REF!</v>
      </c>
      <c r="Q305" s="21" t="e">
        <f>'6.ВС'!Q312+'6.ВС'!#REF!</f>
        <v>#REF!</v>
      </c>
      <c r="R305" s="21">
        <f>'6.ВС'!R312</f>
        <v>9000000</v>
      </c>
      <c r="S305" s="21">
        <f>'6.ВС'!S312</f>
        <v>8550000</v>
      </c>
      <c r="T305" s="21">
        <f>'6.ВС'!T312</f>
        <v>450000</v>
      </c>
      <c r="U305" s="21">
        <f>'6.ВС'!U312</f>
        <v>0</v>
      </c>
      <c r="V305" s="21">
        <f>'6.ВС'!V312</f>
        <v>7168552.3499999996</v>
      </c>
      <c r="W305" s="21">
        <f>'6.ВС'!W312</f>
        <v>6429236.7000000002</v>
      </c>
      <c r="X305" s="82">
        <f t="shared" si="172"/>
        <v>89.686681300444164</v>
      </c>
      <c r="Y305" s="21"/>
      <c r="Z305" s="21"/>
      <c r="AA305" s="21"/>
      <c r="AB305" s="21"/>
      <c r="AC305" s="21"/>
      <c r="AD305" s="21"/>
      <c r="AE305" s="21"/>
    </row>
    <row r="306" spans="1:31" ht="60" x14ac:dyDescent="0.25">
      <c r="A306" s="9" t="s">
        <v>593</v>
      </c>
      <c r="B306" s="155">
        <v>52</v>
      </c>
      <c r="C306" s="155">
        <v>0</v>
      </c>
      <c r="D306" s="4" t="s">
        <v>77</v>
      </c>
      <c r="E306" s="155">
        <v>852</v>
      </c>
      <c r="F306" s="3"/>
      <c r="G306" s="3"/>
      <c r="H306" s="3" t="s">
        <v>614</v>
      </c>
      <c r="I306" s="3"/>
      <c r="J306" s="21">
        <f t="shared" si="200"/>
        <v>1535226</v>
      </c>
      <c r="K306" s="21">
        <f t="shared" si="200"/>
        <v>1458464</v>
      </c>
      <c r="L306" s="21">
        <f t="shared" si="200"/>
        <v>76762</v>
      </c>
      <c r="M306" s="21">
        <f t="shared" si="200"/>
        <v>0</v>
      </c>
      <c r="N306" s="21">
        <f t="shared" si="200"/>
        <v>-0.74</v>
      </c>
      <c r="O306" s="21">
        <f t="shared" si="200"/>
        <v>0</v>
      </c>
      <c r="P306" s="21">
        <f t="shared" si="200"/>
        <v>-0.74</v>
      </c>
      <c r="Q306" s="21">
        <f t="shared" si="200"/>
        <v>0</v>
      </c>
      <c r="R306" s="21">
        <f t="shared" si="200"/>
        <v>1535225.26</v>
      </c>
      <c r="S306" s="21">
        <f t="shared" si="201"/>
        <v>1458464</v>
      </c>
      <c r="T306" s="21">
        <f t="shared" si="201"/>
        <v>76761.259999999995</v>
      </c>
      <c r="U306" s="21">
        <f t="shared" si="201"/>
        <v>0</v>
      </c>
      <c r="V306" s="21">
        <f t="shared" si="201"/>
        <v>3610924.21</v>
      </c>
      <c r="W306" s="21">
        <f t="shared" si="201"/>
        <v>1535225.26</v>
      </c>
      <c r="X306" s="82">
        <f t="shared" si="172"/>
        <v>42.516130794116002</v>
      </c>
      <c r="Y306" s="21"/>
      <c r="Z306" s="21"/>
      <c r="AA306" s="21"/>
      <c r="AB306" s="21"/>
      <c r="AC306" s="21"/>
      <c r="AD306" s="21"/>
      <c r="AE306" s="21"/>
    </row>
    <row r="307" spans="1:31" ht="60" x14ac:dyDescent="0.25">
      <c r="A307" s="157" t="s">
        <v>50</v>
      </c>
      <c r="B307" s="155">
        <v>52</v>
      </c>
      <c r="C307" s="155">
        <v>0</v>
      </c>
      <c r="D307" s="3" t="s">
        <v>77</v>
      </c>
      <c r="E307" s="155">
        <v>852</v>
      </c>
      <c r="F307" s="3"/>
      <c r="G307" s="3"/>
      <c r="H307" s="3" t="s">
        <v>614</v>
      </c>
      <c r="I307" s="3" t="s">
        <v>102</v>
      </c>
      <c r="J307" s="21">
        <f t="shared" si="200"/>
        <v>1535226</v>
      </c>
      <c r="K307" s="21">
        <f t="shared" si="200"/>
        <v>1458464</v>
      </c>
      <c r="L307" s="21">
        <f t="shared" si="200"/>
        <v>76762</v>
      </c>
      <c r="M307" s="21">
        <f t="shared" si="200"/>
        <v>0</v>
      </c>
      <c r="N307" s="21">
        <f t="shared" si="200"/>
        <v>-0.74</v>
      </c>
      <c r="O307" s="21">
        <f t="shared" si="200"/>
        <v>0</v>
      </c>
      <c r="P307" s="21">
        <f t="shared" si="200"/>
        <v>-0.74</v>
      </c>
      <c r="Q307" s="21">
        <f t="shared" si="200"/>
        <v>0</v>
      </c>
      <c r="R307" s="21">
        <f t="shared" si="200"/>
        <v>1535225.26</v>
      </c>
      <c r="S307" s="21">
        <f t="shared" si="201"/>
        <v>1458464</v>
      </c>
      <c r="T307" s="21">
        <f t="shared" si="201"/>
        <v>76761.259999999995</v>
      </c>
      <c r="U307" s="21">
        <f t="shared" si="201"/>
        <v>0</v>
      </c>
      <c r="V307" s="21">
        <f t="shared" si="201"/>
        <v>3610924.21</v>
      </c>
      <c r="W307" s="21">
        <f t="shared" si="201"/>
        <v>1535225.26</v>
      </c>
      <c r="X307" s="82">
        <f t="shared" si="172"/>
        <v>42.516130794116002</v>
      </c>
      <c r="Y307" s="21"/>
      <c r="Z307" s="21"/>
      <c r="AA307" s="21"/>
      <c r="AB307" s="21"/>
      <c r="AC307" s="21"/>
      <c r="AD307" s="21"/>
      <c r="AE307" s="21"/>
    </row>
    <row r="308" spans="1:31" ht="30" x14ac:dyDescent="0.25">
      <c r="A308" s="157" t="s">
        <v>51</v>
      </c>
      <c r="B308" s="155">
        <v>52</v>
      </c>
      <c r="C308" s="155">
        <v>0</v>
      </c>
      <c r="D308" s="3" t="s">
        <v>77</v>
      </c>
      <c r="E308" s="155">
        <v>852</v>
      </c>
      <c r="F308" s="3"/>
      <c r="G308" s="3"/>
      <c r="H308" s="3" t="s">
        <v>614</v>
      </c>
      <c r="I308" s="3" t="s">
        <v>104</v>
      </c>
      <c r="J308" s="21">
        <f>'6.ВС'!J281+'6.ВС'!J315</f>
        <v>1535226</v>
      </c>
      <c r="K308" s="21">
        <f>'6.ВС'!K281+'6.ВС'!K315</f>
        <v>1458464</v>
      </c>
      <c r="L308" s="21">
        <f>'6.ВС'!L281+'6.ВС'!L315</f>
        <v>76762</v>
      </c>
      <c r="M308" s="21">
        <f>'6.ВС'!M281+'6.ВС'!M315</f>
        <v>0</v>
      </c>
      <c r="N308" s="21">
        <f>'6.ВС'!N281+'6.ВС'!N315</f>
        <v>-0.74</v>
      </c>
      <c r="O308" s="21">
        <f>'6.ВС'!O281+'6.ВС'!O315</f>
        <v>0</v>
      </c>
      <c r="P308" s="21">
        <f>'6.ВС'!P281+'6.ВС'!P315</f>
        <v>-0.74</v>
      </c>
      <c r="Q308" s="21">
        <f>'6.ВС'!Q281+'6.ВС'!Q315</f>
        <v>0</v>
      </c>
      <c r="R308" s="21">
        <f>'6.ВС'!R281+'6.ВС'!R315</f>
        <v>1535225.26</v>
      </c>
      <c r="S308" s="21">
        <f>'6.ВС'!S281+'6.ВС'!S315</f>
        <v>1458464</v>
      </c>
      <c r="T308" s="21">
        <f>'6.ВС'!T281+'6.ВС'!T315</f>
        <v>76761.259999999995</v>
      </c>
      <c r="U308" s="21">
        <f>'6.ВС'!U281+'6.ВС'!U315</f>
        <v>0</v>
      </c>
      <c r="V308" s="21">
        <f>'6.ВС'!V281+'6.ВС'!V315</f>
        <v>3610924.21</v>
      </c>
      <c r="W308" s="21">
        <f>'6.ВС'!W281+'6.ВС'!W315</f>
        <v>1535225.26</v>
      </c>
      <c r="X308" s="82">
        <f t="shared" si="172"/>
        <v>42.516130794116002</v>
      </c>
      <c r="Y308" s="21"/>
      <c r="Z308" s="21"/>
      <c r="AA308" s="21"/>
      <c r="AB308" s="21"/>
      <c r="AC308" s="21"/>
      <c r="AD308" s="21"/>
      <c r="AE308" s="21"/>
    </row>
    <row r="309" spans="1:31" ht="105" x14ac:dyDescent="0.25">
      <c r="A309" s="55" t="s">
        <v>624</v>
      </c>
      <c r="B309" s="155">
        <v>52</v>
      </c>
      <c r="C309" s="155">
        <v>0</v>
      </c>
      <c r="D309" s="4" t="s">
        <v>77</v>
      </c>
      <c r="E309" s="155">
        <v>852</v>
      </c>
      <c r="F309" s="3"/>
      <c r="G309" s="3"/>
      <c r="H309" s="3" t="s">
        <v>622</v>
      </c>
      <c r="I309" s="3"/>
      <c r="J309" s="21">
        <f>J310</f>
        <v>235790</v>
      </c>
      <c r="K309" s="21">
        <f t="shared" ref="K309:W310" si="202">K310</f>
        <v>224000</v>
      </c>
      <c r="L309" s="21">
        <f t="shared" si="202"/>
        <v>11790</v>
      </c>
      <c r="M309" s="21">
        <f t="shared" si="202"/>
        <v>0</v>
      </c>
      <c r="N309" s="21">
        <f t="shared" si="202"/>
        <v>0</v>
      </c>
      <c r="O309" s="21">
        <f t="shared" si="202"/>
        <v>0</v>
      </c>
      <c r="P309" s="21">
        <f t="shared" si="202"/>
        <v>0</v>
      </c>
      <c r="Q309" s="21">
        <f t="shared" si="202"/>
        <v>0</v>
      </c>
      <c r="R309" s="21">
        <f t="shared" si="202"/>
        <v>235790</v>
      </c>
      <c r="S309" s="21">
        <f t="shared" si="202"/>
        <v>224000</v>
      </c>
      <c r="T309" s="21">
        <f t="shared" si="202"/>
        <v>11790</v>
      </c>
      <c r="U309" s="21">
        <f t="shared" si="202"/>
        <v>0</v>
      </c>
      <c r="V309" s="21">
        <f t="shared" si="202"/>
        <v>123790</v>
      </c>
      <c r="W309" s="21">
        <f t="shared" si="202"/>
        <v>0</v>
      </c>
      <c r="X309" s="82">
        <f t="shared" si="172"/>
        <v>0</v>
      </c>
      <c r="Y309" s="21" t="e">
        <f t="shared" ref="Y309:AE310" si="203">Y310</f>
        <v>#REF!</v>
      </c>
      <c r="Z309" s="21" t="e">
        <f t="shared" si="203"/>
        <v>#REF!</v>
      </c>
      <c r="AA309" s="21" t="e">
        <f t="shared" si="203"/>
        <v>#REF!</v>
      </c>
      <c r="AB309" s="21" t="e">
        <f t="shared" si="203"/>
        <v>#REF!</v>
      </c>
      <c r="AC309" s="21" t="e">
        <f t="shared" si="203"/>
        <v>#REF!</v>
      </c>
      <c r="AD309" s="21" t="e">
        <f t="shared" si="203"/>
        <v>#REF!</v>
      </c>
      <c r="AE309" s="21" t="e">
        <f t="shared" si="203"/>
        <v>#REF!</v>
      </c>
    </row>
    <row r="310" spans="1:31" ht="60" x14ac:dyDescent="0.25">
      <c r="A310" s="55" t="s">
        <v>50</v>
      </c>
      <c r="B310" s="155">
        <v>52</v>
      </c>
      <c r="C310" s="155">
        <v>0</v>
      </c>
      <c r="D310" s="4" t="s">
        <v>77</v>
      </c>
      <c r="E310" s="155">
        <v>852</v>
      </c>
      <c r="F310" s="3"/>
      <c r="G310" s="3"/>
      <c r="H310" s="3" t="s">
        <v>622</v>
      </c>
      <c r="I310" s="3" t="s">
        <v>102</v>
      </c>
      <c r="J310" s="21">
        <f>J311</f>
        <v>235790</v>
      </c>
      <c r="K310" s="21">
        <f t="shared" si="202"/>
        <v>224000</v>
      </c>
      <c r="L310" s="21">
        <f t="shared" si="202"/>
        <v>11790</v>
      </c>
      <c r="M310" s="21">
        <f t="shared" si="202"/>
        <v>0</v>
      </c>
      <c r="N310" s="21">
        <f t="shared" si="202"/>
        <v>0</v>
      </c>
      <c r="O310" s="21">
        <f t="shared" si="202"/>
        <v>0</v>
      </c>
      <c r="P310" s="21">
        <f t="shared" si="202"/>
        <v>0</v>
      </c>
      <c r="Q310" s="21">
        <f t="shared" si="202"/>
        <v>0</v>
      </c>
      <c r="R310" s="21">
        <f t="shared" si="202"/>
        <v>235790</v>
      </c>
      <c r="S310" s="21">
        <f t="shared" si="202"/>
        <v>224000</v>
      </c>
      <c r="T310" s="21">
        <f t="shared" si="202"/>
        <v>11790</v>
      </c>
      <c r="U310" s="21">
        <f t="shared" si="202"/>
        <v>0</v>
      </c>
      <c r="V310" s="21">
        <f t="shared" si="202"/>
        <v>123790</v>
      </c>
      <c r="W310" s="21">
        <f t="shared" si="202"/>
        <v>0</v>
      </c>
      <c r="X310" s="82">
        <f t="shared" si="172"/>
        <v>0</v>
      </c>
      <c r="Y310" s="21" t="e">
        <f t="shared" si="203"/>
        <v>#REF!</v>
      </c>
      <c r="Z310" s="21" t="e">
        <f t="shared" si="203"/>
        <v>#REF!</v>
      </c>
      <c r="AA310" s="21" t="e">
        <f t="shared" si="203"/>
        <v>#REF!</v>
      </c>
      <c r="AB310" s="21" t="e">
        <f t="shared" si="203"/>
        <v>#REF!</v>
      </c>
      <c r="AC310" s="21" t="e">
        <f t="shared" si="203"/>
        <v>#REF!</v>
      </c>
      <c r="AD310" s="21" t="e">
        <f t="shared" si="203"/>
        <v>#REF!</v>
      </c>
      <c r="AE310" s="21" t="e">
        <f t="shared" si="203"/>
        <v>#REF!</v>
      </c>
    </row>
    <row r="311" spans="1:31" ht="30" x14ac:dyDescent="0.25">
      <c r="A311" s="55" t="s">
        <v>103</v>
      </c>
      <c r="B311" s="155">
        <v>52</v>
      </c>
      <c r="C311" s="155">
        <v>0</v>
      </c>
      <c r="D311" s="4" t="s">
        <v>77</v>
      </c>
      <c r="E311" s="155">
        <v>852</v>
      </c>
      <c r="F311" s="3"/>
      <c r="G311" s="3"/>
      <c r="H311" s="3" t="s">
        <v>622</v>
      </c>
      <c r="I311" s="3" t="s">
        <v>104</v>
      </c>
      <c r="J311" s="21">
        <f>'6.ВС'!J318</f>
        <v>235790</v>
      </c>
      <c r="K311" s="21">
        <f>'6.ВС'!K318</f>
        <v>224000</v>
      </c>
      <c r="L311" s="21">
        <f>'6.ВС'!L318</f>
        <v>11790</v>
      </c>
      <c r="M311" s="21">
        <f>'6.ВС'!M318</f>
        <v>0</v>
      </c>
      <c r="N311" s="21">
        <f>'6.ВС'!N318</f>
        <v>0</v>
      </c>
      <c r="O311" s="21">
        <f>'6.ВС'!O318</f>
        <v>0</v>
      </c>
      <c r="P311" s="21">
        <f>'6.ВС'!P318</f>
        <v>0</v>
      </c>
      <c r="Q311" s="21">
        <f>'6.ВС'!Q318</f>
        <v>0</v>
      </c>
      <c r="R311" s="21">
        <f>'6.ВС'!R318</f>
        <v>235790</v>
      </c>
      <c r="S311" s="21">
        <f>'6.ВС'!S318</f>
        <v>224000</v>
      </c>
      <c r="T311" s="21">
        <f>'6.ВС'!T318</f>
        <v>11790</v>
      </c>
      <c r="U311" s="21">
        <f>'6.ВС'!U318</f>
        <v>0</v>
      </c>
      <c r="V311" s="21">
        <f>'6.ВС'!V318</f>
        <v>123790</v>
      </c>
      <c r="W311" s="21">
        <f>'6.ВС'!W318</f>
        <v>0</v>
      </c>
      <c r="X311" s="82">
        <f t="shared" si="172"/>
        <v>0</v>
      </c>
      <c r="Y311" s="21" t="e">
        <f>'6.ВС'!#REF!</f>
        <v>#REF!</v>
      </c>
      <c r="Z311" s="21" t="e">
        <f>'6.ВС'!#REF!</f>
        <v>#REF!</v>
      </c>
      <c r="AA311" s="21" t="e">
        <f>'6.ВС'!#REF!</f>
        <v>#REF!</v>
      </c>
      <c r="AB311" s="21" t="e">
        <f>'6.ВС'!#REF!</f>
        <v>#REF!</v>
      </c>
      <c r="AC311" s="21" t="e">
        <f>'6.ВС'!#REF!</f>
        <v>#REF!</v>
      </c>
      <c r="AD311" s="21" t="e">
        <f>'6.ВС'!#REF!</f>
        <v>#REF!</v>
      </c>
      <c r="AE311" s="21" t="e">
        <f>'6.ВС'!#REF!</f>
        <v>#REF!</v>
      </c>
    </row>
    <row r="312" spans="1:31" ht="75" x14ac:dyDescent="0.25">
      <c r="A312" s="55" t="s">
        <v>663</v>
      </c>
      <c r="B312" s="155">
        <v>52</v>
      </c>
      <c r="C312" s="155">
        <v>0</v>
      </c>
      <c r="D312" s="4" t="s">
        <v>77</v>
      </c>
      <c r="E312" s="155">
        <v>852</v>
      </c>
      <c r="F312" s="3"/>
      <c r="G312" s="3"/>
      <c r="H312" s="3" t="s">
        <v>620</v>
      </c>
      <c r="I312" s="3"/>
      <c r="J312" s="21">
        <f>J313</f>
        <v>170882.66</v>
      </c>
      <c r="K312" s="21">
        <f t="shared" ref="K312:W313" si="204">K313</f>
        <v>162337.66</v>
      </c>
      <c r="L312" s="21">
        <f t="shared" si="204"/>
        <v>8545</v>
      </c>
      <c r="M312" s="21">
        <f t="shared" si="204"/>
        <v>0</v>
      </c>
      <c r="N312" s="21">
        <f t="shared" si="204"/>
        <v>0</v>
      </c>
      <c r="O312" s="21">
        <f t="shared" si="204"/>
        <v>0</v>
      </c>
      <c r="P312" s="21">
        <f t="shared" si="204"/>
        <v>0</v>
      </c>
      <c r="Q312" s="21">
        <f t="shared" si="204"/>
        <v>0</v>
      </c>
      <c r="R312" s="21">
        <f t="shared" si="204"/>
        <v>170882.66</v>
      </c>
      <c r="S312" s="21">
        <f t="shared" si="204"/>
        <v>162337.66</v>
      </c>
      <c r="T312" s="21">
        <f t="shared" si="204"/>
        <v>8545</v>
      </c>
      <c r="U312" s="21">
        <f t="shared" si="204"/>
        <v>0</v>
      </c>
      <c r="V312" s="21">
        <f t="shared" si="204"/>
        <v>170882.66</v>
      </c>
      <c r="W312" s="21">
        <f t="shared" si="204"/>
        <v>170881.75</v>
      </c>
      <c r="X312" s="82">
        <f t="shared" si="172"/>
        <v>99.999467470836422</v>
      </c>
      <c r="Y312" s="21" t="e">
        <f t="shared" ref="Y312:AE313" si="205">Y313</f>
        <v>#REF!</v>
      </c>
      <c r="Z312" s="21" t="e">
        <f t="shared" si="205"/>
        <v>#REF!</v>
      </c>
      <c r="AA312" s="21" t="e">
        <f t="shared" si="205"/>
        <v>#REF!</v>
      </c>
      <c r="AB312" s="21" t="e">
        <f t="shared" si="205"/>
        <v>#REF!</v>
      </c>
      <c r="AC312" s="21" t="e">
        <f t="shared" si="205"/>
        <v>#REF!</v>
      </c>
      <c r="AD312" s="21" t="e">
        <f t="shared" si="205"/>
        <v>#REF!</v>
      </c>
      <c r="AE312" s="21" t="e">
        <f t="shared" si="205"/>
        <v>#REF!</v>
      </c>
    </row>
    <row r="313" spans="1:31" ht="60" x14ac:dyDescent="0.25">
      <c r="A313" s="55" t="s">
        <v>50</v>
      </c>
      <c r="B313" s="155">
        <v>52</v>
      </c>
      <c r="C313" s="155">
        <v>0</v>
      </c>
      <c r="D313" s="3" t="s">
        <v>77</v>
      </c>
      <c r="E313" s="155">
        <v>852</v>
      </c>
      <c r="F313" s="3"/>
      <c r="G313" s="3"/>
      <c r="H313" s="3" t="s">
        <v>620</v>
      </c>
      <c r="I313" s="3" t="s">
        <v>102</v>
      </c>
      <c r="J313" s="21">
        <f>J314</f>
        <v>170882.66</v>
      </c>
      <c r="K313" s="21">
        <f t="shared" si="204"/>
        <v>162337.66</v>
      </c>
      <c r="L313" s="21">
        <f t="shared" si="204"/>
        <v>8545</v>
      </c>
      <c r="M313" s="21">
        <f t="shared" si="204"/>
        <v>0</v>
      </c>
      <c r="N313" s="21">
        <f t="shared" si="204"/>
        <v>0</v>
      </c>
      <c r="O313" s="21">
        <f t="shared" si="204"/>
        <v>0</v>
      </c>
      <c r="P313" s="21">
        <f t="shared" si="204"/>
        <v>0</v>
      </c>
      <c r="Q313" s="21">
        <f t="shared" si="204"/>
        <v>0</v>
      </c>
      <c r="R313" s="21">
        <f t="shared" si="204"/>
        <v>170882.66</v>
      </c>
      <c r="S313" s="21">
        <f t="shared" si="204"/>
        <v>162337.66</v>
      </c>
      <c r="T313" s="21">
        <f t="shared" si="204"/>
        <v>8545</v>
      </c>
      <c r="U313" s="21">
        <f t="shared" si="204"/>
        <v>0</v>
      </c>
      <c r="V313" s="21">
        <f t="shared" si="204"/>
        <v>170882.66</v>
      </c>
      <c r="W313" s="21">
        <f t="shared" si="204"/>
        <v>170881.75</v>
      </c>
      <c r="X313" s="82">
        <f t="shared" si="172"/>
        <v>99.999467470836422</v>
      </c>
      <c r="Y313" s="21" t="e">
        <f t="shared" si="205"/>
        <v>#REF!</v>
      </c>
      <c r="Z313" s="21" t="e">
        <f t="shared" si="205"/>
        <v>#REF!</v>
      </c>
      <c r="AA313" s="21" t="e">
        <f t="shared" si="205"/>
        <v>#REF!</v>
      </c>
      <c r="AB313" s="21" t="e">
        <f t="shared" si="205"/>
        <v>#REF!</v>
      </c>
      <c r="AC313" s="21" t="e">
        <f t="shared" si="205"/>
        <v>#REF!</v>
      </c>
      <c r="AD313" s="21" t="e">
        <f t="shared" si="205"/>
        <v>#REF!</v>
      </c>
      <c r="AE313" s="21" t="e">
        <f t="shared" si="205"/>
        <v>#REF!</v>
      </c>
    </row>
    <row r="314" spans="1:31" ht="30" x14ac:dyDescent="0.25">
      <c r="A314" s="55" t="s">
        <v>103</v>
      </c>
      <c r="B314" s="155">
        <v>52</v>
      </c>
      <c r="C314" s="155">
        <v>0</v>
      </c>
      <c r="D314" s="3" t="s">
        <v>77</v>
      </c>
      <c r="E314" s="155">
        <v>852</v>
      </c>
      <c r="F314" s="3"/>
      <c r="G314" s="3"/>
      <c r="H314" s="3" t="s">
        <v>620</v>
      </c>
      <c r="I314" s="3" t="s">
        <v>104</v>
      </c>
      <c r="J314" s="21">
        <f>'6.ВС'!J321</f>
        <v>170882.66</v>
      </c>
      <c r="K314" s="21">
        <f>'6.ВС'!K321</f>
        <v>162337.66</v>
      </c>
      <c r="L314" s="21">
        <f>'6.ВС'!L321</f>
        <v>8545</v>
      </c>
      <c r="M314" s="21">
        <f>'6.ВС'!M321</f>
        <v>0</v>
      </c>
      <c r="N314" s="21">
        <f>'6.ВС'!N321</f>
        <v>0</v>
      </c>
      <c r="O314" s="21">
        <f>'6.ВС'!O321</f>
        <v>0</v>
      </c>
      <c r="P314" s="21">
        <f>'6.ВС'!P321</f>
        <v>0</v>
      </c>
      <c r="Q314" s="21">
        <f>'6.ВС'!Q321</f>
        <v>0</v>
      </c>
      <c r="R314" s="21">
        <f>'6.ВС'!R321</f>
        <v>170882.66</v>
      </c>
      <c r="S314" s="21">
        <f>'6.ВС'!S321</f>
        <v>162337.66</v>
      </c>
      <c r="T314" s="21">
        <f>'6.ВС'!T321</f>
        <v>8545</v>
      </c>
      <c r="U314" s="21">
        <f>'6.ВС'!U321</f>
        <v>0</v>
      </c>
      <c r="V314" s="21">
        <f>'6.ВС'!V321</f>
        <v>170882.66</v>
      </c>
      <c r="W314" s="21">
        <f>'6.ВС'!W321</f>
        <v>170881.75</v>
      </c>
      <c r="X314" s="82">
        <f t="shared" si="172"/>
        <v>99.999467470836422</v>
      </c>
      <c r="Y314" s="21" t="e">
        <f>'6.ВС'!#REF!</f>
        <v>#REF!</v>
      </c>
      <c r="Z314" s="21" t="e">
        <f>'6.ВС'!#REF!</f>
        <v>#REF!</v>
      </c>
      <c r="AA314" s="21" t="e">
        <f>'6.ВС'!#REF!</f>
        <v>#REF!</v>
      </c>
      <c r="AB314" s="21" t="e">
        <f>'6.ВС'!#REF!</f>
        <v>#REF!</v>
      </c>
      <c r="AC314" s="21" t="e">
        <f>'6.ВС'!#REF!</f>
        <v>#REF!</v>
      </c>
      <c r="AD314" s="21" t="e">
        <f>'6.ВС'!#REF!</f>
        <v>#REF!</v>
      </c>
      <c r="AE314" s="21" t="e">
        <f>'6.ВС'!#REF!</f>
        <v>#REF!</v>
      </c>
    </row>
    <row r="315" spans="1:31" ht="90" x14ac:dyDescent="0.25">
      <c r="A315" s="157" t="s">
        <v>705</v>
      </c>
      <c r="B315" s="155">
        <v>52</v>
      </c>
      <c r="C315" s="155">
        <v>0</v>
      </c>
      <c r="D315" s="4" t="s">
        <v>77</v>
      </c>
      <c r="E315" s="155">
        <v>852</v>
      </c>
      <c r="F315" s="3"/>
      <c r="G315" s="3"/>
      <c r="H315" s="3" t="s">
        <v>707</v>
      </c>
      <c r="I315" s="3"/>
      <c r="J315" s="21">
        <f>J316</f>
        <v>0</v>
      </c>
      <c r="K315" s="21">
        <f t="shared" ref="K315:W316" si="206">K316</f>
        <v>0</v>
      </c>
      <c r="L315" s="21">
        <f t="shared" si="206"/>
        <v>0</v>
      </c>
      <c r="M315" s="21">
        <f t="shared" si="206"/>
        <v>0</v>
      </c>
      <c r="N315" s="21">
        <f t="shared" si="206"/>
        <v>0</v>
      </c>
      <c r="O315" s="21">
        <f t="shared" si="206"/>
        <v>0</v>
      </c>
      <c r="P315" s="21">
        <f t="shared" si="206"/>
        <v>0</v>
      </c>
      <c r="Q315" s="21">
        <f t="shared" si="206"/>
        <v>0</v>
      </c>
      <c r="R315" s="21">
        <f t="shared" si="206"/>
        <v>10660</v>
      </c>
      <c r="S315" s="21">
        <f t="shared" si="206"/>
        <v>0</v>
      </c>
      <c r="T315" s="21">
        <f t="shared" si="206"/>
        <v>0</v>
      </c>
      <c r="U315" s="21">
        <f t="shared" si="206"/>
        <v>0</v>
      </c>
      <c r="V315" s="21">
        <f t="shared" si="206"/>
        <v>207308</v>
      </c>
      <c r="W315" s="21">
        <f t="shared" si="206"/>
        <v>206998</v>
      </c>
      <c r="X315" s="82">
        <f t="shared" si="172"/>
        <v>99.850464043838144</v>
      </c>
      <c r="Y315" s="21"/>
      <c r="Z315" s="21"/>
      <c r="AA315" s="21"/>
      <c r="AB315" s="21"/>
      <c r="AC315" s="21"/>
      <c r="AD315" s="21"/>
      <c r="AE315" s="21"/>
    </row>
    <row r="316" spans="1:31" ht="60" x14ac:dyDescent="0.25">
      <c r="A316" s="157" t="s">
        <v>50</v>
      </c>
      <c r="B316" s="155">
        <v>52</v>
      </c>
      <c r="C316" s="155">
        <v>0</v>
      </c>
      <c r="D316" s="3" t="s">
        <v>77</v>
      </c>
      <c r="E316" s="155">
        <v>852</v>
      </c>
      <c r="F316" s="3"/>
      <c r="G316" s="3"/>
      <c r="H316" s="3" t="s">
        <v>707</v>
      </c>
      <c r="I316" s="3" t="s">
        <v>102</v>
      </c>
      <c r="J316" s="21">
        <f>J317</f>
        <v>0</v>
      </c>
      <c r="K316" s="21">
        <f t="shared" si="206"/>
        <v>0</v>
      </c>
      <c r="L316" s="21">
        <f t="shared" si="206"/>
        <v>0</v>
      </c>
      <c r="M316" s="21">
        <f t="shared" si="206"/>
        <v>0</v>
      </c>
      <c r="N316" s="21">
        <f t="shared" si="206"/>
        <v>0</v>
      </c>
      <c r="O316" s="21">
        <f t="shared" si="206"/>
        <v>0</v>
      </c>
      <c r="P316" s="21">
        <f t="shared" si="206"/>
        <v>0</v>
      </c>
      <c r="Q316" s="21">
        <f t="shared" si="206"/>
        <v>0</v>
      </c>
      <c r="R316" s="21">
        <f t="shared" si="206"/>
        <v>10660</v>
      </c>
      <c r="S316" s="21">
        <f t="shared" si="206"/>
        <v>0</v>
      </c>
      <c r="T316" s="21">
        <f t="shared" si="206"/>
        <v>0</v>
      </c>
      <c r="U316" s="21">
        <f t="shared" si="206"/>
        <v>0</v>
      </c>
      <c r="V316" s="21">
        <f t="shared" si="206"/>
        <v>207308</v>
      </c>
      <c r="W316" s="21">
        <f t="shared" si="206"/>
        <v>206998</v>
      </c>
      <c r="X316" s="82">
        <f t="shared" si="172"/>
        <v>99.850464043838144</v>
      </c>
      <c r="Y316" s="21"/>
      <c r="Z316" s="21"/>
      <c r="AA316" s="21"/>
      <c r="AB316" s="21"/>
      <c r="AC316" s="21"/>
      <c r="AD316" s="21"/>
      <c r="AE316" s="21"/>
    </row>
    <row r="317" spans="1:31" ht="30" x14ac:dyDescent="0.25">
      <c r="A317" s="157" t="s">
        <v>103</v>
      </c>
      <c r="B317" s="155">
        <v>52</v>
      </c>
      <c r="C317" s="155">
        <v>0</v>
      </c>
      <c r="D317" s="3" t="s">
        <v>77</v>
      </c>
      <c r="E317" s="155">
        <v>852</v>
      </c>
      <c r="F317" s="3"/>
      <c r="G317" s="3"/>
      <c r="H317" s="3" t="s">
        <v>707</v>
      </c>
      <c r="I317" s="3" t="s">
        <v>104</v>
      </c>
      <c r="J317" s="21">
        <f>'6.ВС'!J343</f>
        <v>0</v>
      </c>
      <c r="K317" s="21">
        <f>'6.ВС'!K343</f>
        <v>0</v>
      </c>
      <c r="L317" s="21">
        <f>'6.ВС'!L343</f>
        <v>0</v>
      </c>
      <c r="M317" s="21">
        <f>'6.ВС'!M343</f>
        <v>0</v>
      </c>
      <c r="N317" s="21">
        <f>'6.ВС'!N343</f>
        <v>0</v>
      </c>
      <c r="O317" s="21">
        <f>'6.ВС'!O343</f>
        <v>0</v>
      </c>
      <c r="P317" s="21">
        <f>'6.ВС'!P343</f>
        <v>0</v>
      </c>
      <c r="Q317" s="21">
        <f>'6.ВС'!Q343</f>
        <v>0</v>
      </c>
      <c r="R317" s="21">
        <f>'6.ВС'!R343</f>
        <v>10660</v>
      </c>
      <c r="S317" s="21">
        <f>'6.ВС'!S343</f>
        <v>0</v>
      </c>
      <c r="T317" s="21">
        <f>'6.ВС'!T343</f>
        <v>0</v>
      </c>
      <c r="U317" s="21">
        <f>'6.ВС'!U343</f>
        <v>0</v>
      </c>
      <c r="V317" s="21">
        <f>'6.ВС'!V343</f>
        <v>207308</v>
      </c>
      <c r="W317" s="21">
        <f>'6.ВС'!W343</f>
        <v>206998</v>
      </c>
      <c r="X317" s="82">
        <f t="shared" si="172"/>
        <v>99.850464043838144</v>
      </c>
      <c r="Y317" s="21"/>
      <c r="Z317" s="21"/>
      <c r="AA317" s="21"/>
      <c r="AB317" s="21"/>
      <c r="AC317" s="21"/>
      <c r="AD317" s="21"/>
      <c r="AE317" s="21"/>
    </row>
    <row r="318" spans="1:31" ht="42.75" x14ac:dyDescent="0.25">
      <c r="A318" s="18" t="s">
        <v>231</v>
      </c>
      <c r="B318" s="94">
        <v>52</v>
      </c>
      <c r="C318" s="94">
        <v>0</v>
      </c>
      <c r="D318" s="19" t="s">
        <v>38</v>
      </c>
      <c r="E318" s="94"/>
      <c r="F318" s="19"/>
      <c r="G318" s="19"/>
      <c r="H318" s="19"/>
      <c r="I318" s="19"/>
      <c r="J318" s="22">
        <f t="shared" ref="J318:W319" si="207">J319</f>
        <v>3873600</v>
      </c>
      <c r="K318" s="22">
        <f t="shared" si="207"/>
        <v>3873600</v>
      </c>
      <c r="L318" s="22">
        <f t="shared" si="207"/>
        <v>0</v>
      </c>
      <c r="M318" s="22">
        <f t="shared" si="207"/>
        <v>0</v>
      </c>
      <c r="N318" s="22">
        <f t="shared" si="207"/>
        <v>0</v>
      </c>
      <c r="O318" s="22">
        <f t="shared" si="207"/>
        <v>0</v>
      </c>
      <c r="P318" s="22">
        <f t="shared" si="207"/>
        <v>0</v>
      </c>
      <c r="Q318" s="22">
        <f t="shared" si="207"/>
        <v>0</v>
      </c>
      <c r="R318" s="22">
        <f t="shared" si="207"/>
        <v>3873600</v>
      </c>
      <c r="S318" s="22">
        <f t="shared" si="207"/>
        <v>3873600</v>
      </c>
      <c r="T318" s="22">
        <f t="shared" si="207"/>
        <v>0</v>
      </c>
      <c r="U318" s="22">
        <f t="shared" si="207"/>
        <v>0</v>
      </c>
      <c r="V318" s="22">
        <f t="shared" si="207"/>
        <v>3873600</v>
      </c>
      <c r="W318" s="22">
        <f t="shared" si="207"/>
        <v>2786100</v>
      </c>
      <c r="X318" s="82">
        <f t="shared" si="172"/>
        <v>71.925340768277565</v>
      </c>
      <c r="Y318" s="22"/>
      <c r="Z318" s="22"/>
      <c r="AA318" s="22"/>
      <c r="AB318" s="22"/>
      <c r="AC318" s="22"/>
      <c r="AD318" s="22"/>
      <c r="AE318" s="22"/>
    </row>
    <row r="319" spans="1:31" s="23" customFormat="1" ht="42.75" x14ac:dyDescent="0.25">
      <c r="A319" s="18" t="s">
        <v>143</v>
      </c>
      <c r="B319" s="94">
        <v>52</v>
      </c>
      <c r="C319" s="94">
        <v>0</v>
      </c>
      <c r="D319" s="24" t="s">
        <v>38</v>
      </c>
      <c r="E319" s="94">
        <v>852</v>
      </c>
      <c r="F319" s="4"/>
      <c r="G319" s="4"/>
      <c r="H319" s="4"/>
      <c r="I319" s="3"/>
      <c r="J319" s="22">
        <f t="shared" si="207"/>
        <v>3873600</v>
      </c>
      <c r="K319" s="22">
        <f t="shared" si="207"/>
        <v>3873600</v>
      </c>
      <c r="L319" s="22">
        <f t="shared" si="207"/>
        <v>0</v>
      </c>
      <c r="M319" s="22">
        <f t="shared" si="207"/>
        <v>0</v>
      </c>
      <c r="N319" s="22">
        <f t="shared" si="207"/>
        <v>0</v>
      </c>
      <c r="O319" s="22">
        <f t="shared" si="207"/>
        <v>0</v>
      </c>
      <c r="P319" s="22">
        <f t="shared" si="207"/>
        <v>0</v>
      </c>
      <c r="Q319" s="22">
        <f t="shared" si="207"/>
        <v>0</v>
      </c>
      <c r="R319" s="22">
        <f t="shared" si="207"/>
        <v>3873600</v>
      </c>
      <c r="S319" s="22">
        <f t="shared" ref="S319:W319" si="208">S320</f>
        <v>3873600</v>
      </c>
      <c r="T319" s="22">
        <f t="shared" si="208"/>
        <v>0</v>
      </c>
      <c r="U319" s="22">
        <f t="shared" si="208"/>
        <v>0</v>
      </c>
      <c r="V319" s="22">
        <f t="shared" si="208"/>
        <v>3873600</v>
      </c>
      <c r="W319" s="22">
        <f t="shared" si="208"/>
        <v>2786100</v>
      </c>
      <c r="X319" s="82">
        <f t="shared" si="172"/>
        <v>71.925340768277565</v>
      </c>
      <c r="Y319" s="22"/>
      <c r="Z319" s="22"/>
      <c r="AA319" s="22"/>
      <c r="AB319" s="22"/>
      <c r="AC319" s="22"/>
      <c r="AD319" s="22"/>
      <c r="AE319" s="22"/>
    </row>
    <row r="320" spans="1:31" ht="180" x14ac:dyDescent="0.25">
      <c r="A320" s="55" t="s">
        <v>608</v>
      </c>
      <c r="B320" s="155">
        <v>52</v>
      </c>
      <c r="C320" s="155">
        <v>0</v>
      </c>
      <c r="D320" s="3" t="s">
        <v>38</v>
      </c>
      <c r="E320" s="155">
        <v>852</v>
      </c>
      <c r="F320" s="3" t="s">
        <v>96</v>
      </c>
      <c r="G320" s="3" t="s">
        <v>232</v>
      </c>
      <c r="H320" s="3" t="s">
        <v>641</v>
      </c>
      <c r="I320" s="3"/>
      <c r="J320" s="21">
        <f t="shared" ref="J320:M320" si="209">J321+J323</f>
        <v>3873600</v>
      </c>
      <c r="K320" s="21">
        <f t="shared" si="209"/>
        <v>3873600</v>
      </c>
      <c r="L320" s="21">
        <f t="shared" si="209"/>
        <v>0</v>
      </c>
      <c r="M320" s="21">
        <f t="shared" si="209"/>
        <v>0</v>
      </c>
      <c r="N320" s="21">
        <f t="shared" ref="N320:R320" si="210">N321+N323</f>
        <v>0</v>
      </c>
      <c r="O320" s="21">
        <f t="shared" si="210"/>
        <v>0</v>
      </c>
      <c r="P320" s="21">
        <f t="shared" si="210"/>
        <v>0</v>
      </c>
      <c r="Q320" s="21">
        <f t="shared" si="210"/>
        <v>0</v>
      </c>
      <c r="R320" s="21">
        <f t="shared" si="210"/>
        <v>3873600</v>
      </c>
      <c r="S320" s="21">
        <f t="shared" ref="S320:W320" si="211">S321+S323</f>
        <v>3873600</v>
      </c>
      <c r="T320" s="21">
        <f t="shared" si="211"/>
        <v>0</v>
      </c>
      <c r="U320" s="21">
        <f t="shared" si="211"/>
        <v>0</v>
      </c>
      <c r="V320" s="21">
        <f t="shared" si="211"/>
        <v>3873600</v>
      </c>
      <c r="W320" s="21">
        <f t="shared" si="211"/>
        <v>2786100</v>
      </c>
      <c r="X320" s="82">
        <f t="shared" si="172"/>
        <v>71.925340768277565</v>
      </c>
      <c r="Y320" s="21"/>
      <c r="Z320" s="21"/>
      <c r="AA320" s="21"/>
      <c r="AB320" s="21"/>
      <c r="AC320" s="21"/>
      <c r="AD320" s="21"/>
      <c r="AE320" s="21"/>
    </row>
    <row r="321" spans="1:31" ht="60" x14ac:dyDescent="0.25">
      <c r="A321" s="157" t="s">
        <v>50</v>
      </c>
      <c r="B321" s="155">
        <v>52</v>
      </c>
      <c r="C321" s="155">
        <v>0</v>
      </c>
      <c r="D321" s="4" t="s">
        <v>38</v>
      </c>
      <c r="E321" s="155">
        <v>852</v>
      </c>
      <c r="F321" s="3" t="s">
        <v>96</v>
      </c>
      <c r="G321" s="3" t="s">
        <v>232</v>
      </c>
      <c r="H321" s="3" t="s">
        <v>641</v>
      </c>
      <c r="I321" s="3" t="s">
        <v>102</v>
      </c>
      <c r="J321" s="21">
        <f t="shared" ref="J321:W321" si="212">J322</f>
        <v>2470800</v>
      </c>
      <c r="K321" s="21">
        <f t="shared" si="212"/>
        <v>2470800</v>
      </c>
      <c r="L321" s="21">
        <f t="shared" si="212"/>
        <v>0</v>
      </c>
      <c r="M321" s="21">
        <f t="shared" si="212"/>
        <v>0</v>
      </c>
      <c r="N321" s="21">
        <f t="shared" si="212"/>
        <v>0</v>
      </c>
      <c r="O321" s="21">
        <f t="shared" si="212"/>
        <v>0</v>
      </c>
      <c r="P321" s="21">
        <f t="shared" si="212"/>
        <v>0</v>
      </c>
      <c r="Q321" s="21">
        <f t="shared" si="212"/>
        <v>0</v>
      </c>
      <c r="R321" s="21">
        <f t="shared" si="212"/>
        <v>2470800</v>
      </c>
      <c r="S321" s="21">
        <f t="shared" si="212"/>
        <v>2470800</v>
      </c>
      <c r="T321" s="21">
        <f t="shared" si="212"/>
        <v>0</v>
      </c>
      <c r="U321" s="21">
        <f t="shared" si="212"/>
        <v>0</v>
      </c>
      <c r="V321" s="21">
        <f t="shared" si="212"/>
        <v>2470800</v>
      </c>
      <c r="W321" s="21">
        <f t="shared" si="212"/>
        <v>1778100</v>
      </c>
      <c r="X321" s="82">
        <f t="shared" si="172"/>
        <v>71.964545896066056</v>
      </c>
      <c r="Y321" s="21"/>
      <c r="Z321" s="21"/>
      <c r="AA321" s="21"/>
      <c r="AB321" s="21"/>
      <c r="AC321" s="21"/>
      <c r="AD321" s="21"/>
      <c r="AE321" s="21"/>
    </row>
    <row r="322" spans="1:31" ht="30" x14ac:dyDescent="0.25">
      <c r="A322" s="157" t="s">
        <v>103</v>
      </c>
      <c r="B322" s="155">
        <v>52</v>
      </c>
      <c r="C322" s="155">
        <v>0</v>
      </c>
      <c r="D322" s="3" t="s">
        <v>38</v>
      </c>
      <c r="E322" s="155">
        <v>852</v>
      </c>
      <c r="F322" s="3" t="s">
        <v>96</v>
      </c>
      <c r="G322" s="3" t="s">
        <v>11</v>
      </c>
      <c r="H322" s="3" t="s">
        <v>641</v>
      </c>
      <c r="I322" s="3" t="s">
        <v>104</v>
      </c>
      <c r="J322" s="21">
        <f>'6.ВС'!J346+'6.ВС'!J324+'6.ВС'!J284</f>
        <v>2470800</v>
      </c>
      <c r="K322" s="21">
        <f>'6.ВС'!K346+'6.ВС'!K324+'6.ВС'!K284</f>
        <v>2470800</v>
      </c>
      <c r="L322" s="21">
        <f>'6.ВС'!L346+'6.ВС'!L324+'6.ВС'!L284</f>
        <v>0</v>
      </c>
      <c r="M322" s="21">
        <f>'6.ВС'!M346+'6.ВС'!M324+'6.ВС'!M284</f>
        <v>0</v>
      </c>
      <c r="N322" s="21">
        <f>'6.ВС'!N346+'6.ВС'!N324+'6.ВС'!N284</f>
        <v>0</v>
      </c>
      <c r="O322" s="21">
        <f>'6.ВС'!O346+'6.ВС'!O324+'6.ВС'!O284</f>
        <v>0</v>
      </c>
      <c r="P322" s="21">
        <f>'6.ВС'!P346+'6.ВС'!P324+'6.ВС'!P284</f>
        <v>0</v>
      </c>
      <c r="Q322" s="21">
        <f>'6.ВС'!Q346+'6.ВС'!Q324+'6.ВС'!Q284</f>
        <v>0</v>
      </c>
      <c r="R322" s="21">
        <f>'6.ВС'!R346+'6.ВС'!R324+'6.ВС'!R284</f>
        <v>2470800</v>
      </c>
      <c r="S322" s="21">
        <f>'6.ВС'!S346+'6.ВС'!S324+'6.ВС'!S284</f>
        <v>2470800</v>
      </c>
      <c r="T322" s="21">
        <f>'6.ВС'!T346+'6.ВС'!T324+'6.ВС'!T284</f>
        <v>0</v>
      </c>
      <c r="U322" s="21">
        <f>'6.ВС'!U346+'6.ВС'!U324+'6.ВС'!U284</f>
        <v>0</v>
      </c>
      <c r="V322" s="21">
        <f>'6.ВС'!V346+'6.ВС'!V324+'6.ВС'!V284</f>
        <v>2470800</v>
      </c>
      <c r="W322" s="21">
        <f>'6.ВС'!W346+'6.ВС'!W324+'6.ВС'!W284</f>
        <v>1778100</v>
      </c>
      <c r="X322" s="82">
        <f t="shared" si="172"/>
        <v>71.964545896066056</v>
      </c>
      <c r="Y322" s="21"/>
      <c r="Z322" s="21"/>
      <c r="AA322" s="21"/>
      <c r="AB322" s="21"/>
      <c r="AC322" s="21"/>
      <c r="AD322" s="21"/>
      <c r="AE322" s="21"/>
    </row>
    <row r="323" spans="1:31" ht="30" x14ac:dyDescent="0.25">
      <c r="A323" s="156" t="s">
        <v>120</v>
      </c>
      <c r="B323" s="155">
        <v>52</v>
      </c>
      <c r="C323" s="155">
        <v>0</v>
      </c>
      <c r="D323" s="3" t="s">
        <v>38</v>
      </c>
      <c r="E323" s="155">
        <v>852</v>
      </c>
      <c r="F323" s="3" t="s">
        <v>96</v>
      </c>
      <c r="G323" s="3" t="s">
        <v>60</v>
      </c>
      <c r="H323" s="3" t="s">
        <v>641</v>
      </c>
      <c r="I323" s="3" t="s">
        <v>121</v>
      </c>
      <c r="J323" s="21">
        <f t="shared" ref="J323:W323" si="213">J324</f>
        <v>1402800</v>
      </c>
      <c r="K323" s="21">
        <f t="shared" si="213"/>
        <v>1402800</v>
      </c>
      <c r="L323" s="21">
        <f t="shared" si="213"/>
        <v>0</v>
      </c>
      <c r="M323" s="21">
        <f t="shared" si="213"/>
        <v>0</v>
      </c>
      <c r="N323" s="21">
        <f t="shared" si="213"/>
        <v>0</v>
      </c>
      <c r="O323" s="21">
        <f t="shared" si="213"/>
        <v>0</v>
      </c>
      <c r="P323" s="21">
        <f t="shared" si="213"/>
        <v>0</v>
      </c>
      <c r="Q323" s="21">
        <f t="shared" si="213"/>
        <v>0</v>
      </c>
      <c r="R323" s="21">
        <f t="shared" si="213"/>
        <v>1402800</v>
      </c>
      <c r="S323" s="21">
        <f t="shared" si="213"/>
        <v>1402800</v>
      </c>
      <c r="T323" s="21">
        <f t="shared" si="213"/>
        <v>0</v>
      </c>
      <c r="U323" s="21">
        <f t="shared" si="213"/>
        <v>0</v>
      </c>
      <c r="V323" s="21">
        <f t="shared" si="213"/>
        <v>1402800</v>
      </c>
      <c r="W323" s="21">
        <f t="shared" si="213"/>
        <v>1008000</v>
      </c>
      <c r="X323" s="82">
        <f t="shared" si="172"/>
        <v>71.856287425149702</v>
      </c>
      <c r="Y323" s="21"/>
      <c r="Z323" s="21"/>
      <c r="AA323" s="21"/>
      <c r="AB323" s="21"/>
      <c r="AC323" s="21"/>
      <c r="AD323" s="21"/>
      <c r="AE323" s="21"/>
    </row>
    <row r="324" spans="1:31" ht="60" x14ac:dyDescent="0.25">
      <c r="A324" s="156" t="s">
        <v>122</v>
      </c>
      <c r="B324" s="155">
        <v>52</v>
      </c>
      <c r="C324" s="155">
        <v>0</v>
      </c>
      <c r="D324" s="3" t="s">
        <v>38</v>
      </c>
      <c r="E324" s="155">
        <v>852</v>
      </c>
      <c r="F324" s="3" t="s">
        <v>117</v>
      </c>
      <c r="G324" s="3" t="s">
        <v>55</v>
      </c>
      <c r="H324" s="3" t="s">
        <v>641</v>
      </c>
      <c r="I324" s="3" t="s">
        <v>123</v>
      </c>
      <c r="J324" s="21">
        <f>'6.ВС'!J366</f>
        <v>1402800</v>
      </c>
      <c r="K324" s="21">
        <f>'6.ВС'!K366</f>
        <v>1402800</v>
      </c>
      <c r="L324" s="21">
        <f>'6.ВС'!L366</f>
        <v>0</v>
      </c>
      <c r="M324" s="21">
        <f>'6.ВС'!M366</f>
        <v>0</v>
      </c>
      <c r="N324" s="21">
        <f>'6.ВС'!N366</f>
        <v>0</v>
      </c>
      <c r="O324" s="21">
        <f>'6.ВС'!O366</f>
        <v>0</v>
      </c>
      <c r="P324" s="21">
        <f>'6.ВС'!P366</f>
        <v>0</v>
      </c>
      <c r="Q324" s="21">
        <f>'6.ВС'!Q366</f>
        <v>0</v>
      </c>
      <c r="R324" s="21">
        <f>'6.ВС'!R366</f>
        <v>1402800</v>
      </c>
      <c r="S324" s="21">
        <f>'6.ВС'!S366</f>
        <v>1402800</v>
      </c>
      <c r="T324" s="21">
        <f>'6.ВС'!T366</f>
        <v>0</v>
      </c>
      <c r="U324" s="21">
        <f>'6.ВС'!U366</f>
        <v>0</v>
      </c>
      <c r="V324" s="21">
        <f>'6.ВС'!V366</f>
        <v>1402800</v>
      </c>
      <c r="W324" s="21">
        <f>'6.ВС'!W366</f>
        <v>1008000</v>
      </c>
      <c r="X324" s="82">
        <f t="shared" si="172"/>
        <v>71.856287425149702</v>
      </c>
      <c r="Y324" s="21"/>
      <c r="Z324" s="21"/>
      <c r="AA324" s="21"/>
      <c r="AB324" s="21"/>
      <c r="AC324" s="21"/>
      <c r="AD324" s="21"/>
      <c r="AE324" s="21"/>
    </row>
    <row r="325" spans="1:31" ht="85.5" x14ac:dyDescent="0.25">
      <c r="A325" s="18" t="s">
        <v>225</v>
      </c>
      <c r="B325" s="94">
        <v>52</v>
      </c>
      <c r="C325" s="94">
        <v>0</v>
      </c>
      <c r="D325" s="19" t="s">
        <v>207</v>
      </c>
      <c r="E325" s="94"/>
      <c r="F325" s="19"/>
      <c r="G325" s="19"/>
      <c r="H325" s="19"/>
      <c r="I325" s="19"/>
      <c r="J325" s="22" t="e">
        <f t="shared" ref="J325:W325" si="214">J326</f>
        <v>#REF!</v>
      </c>
      <c r="K325" s="22" t="e">
        <f t="shared" si="214"/>
        <v>#REF!</v>
      </c>
      <c r="L325" s="22" t="e">
        <f t="shared" si="214"/>
        <v>#REF!</v>
      </c>
      <c r="M325" s="22" t="e">
        <f t="shared" si="214"/>
        <v>#REF!</v>
      </c>
      <c r="N325" s="22" t="e">
        <f t="shared" si="214"/>
        <v>#REF!</v>
      </c>
      <c r="O325" s="22" t="e">
        <f t="shared" si="214"/>
        <v>#REF!</v>
      </c>
      <c r="P325" s="22" t="e">
        <f t="shared" si="214"/>
        <v>#REF!</v>
      </c>
      <c r="Q325" s="22" t="e">
        <f t="shared" si="214"/>
        <v>#REF!</v>
      </c>
      <c r="R325" s="22">
        <f t="shared" si="214"/>
        <v>10667500</v>
      </c>
      <c r="S325" s="22">
        <f t="shared" si="214"/>
        <v>10667500</v>
      </c>
      <c r="T325" s="22">
        <f t="shared" si="214"/>
        <v>0</v>
      </c>
      <c r="U325" s="22">
        <f t="shared" si="214"/>
        <v>0</v>
      </c>
      <c r="V325" s="22">
        <f t="shared" si="214"/>
        <v>10667500</v>
      </c>
      <c r="W325" s="22">
        <f t="shared" si="214"/>
        <v>4740875.8099999996</v>
      </c>
      <c r="X325" s="82">
        <f t="shared" si="172"/>
        <v>44.442238668853989</v>
      </c>
      <c r="Y325" s="22"/>
      <c r="Z325" s="22"/>
      <c r="AA325" s="22"/>
      <c r="AB325" s="22"/>
      <c r="AC325" s="22"/>
      <c r="AD325" s="22"/>
      <c r="AE325" s="22"/>
    </row>
    <row r="326" spans="1:31" s="23" customFormat="1" ht="42.75" x14ac:dyDescent="0.25">
      <c r="A326" s="18" t="s">
        <v>143</v>
      </c>
      <c r="B326" s="94">
        <v>52</v>
      </c>
      <c r="C326" s="94">
        <v>0</v>
      </c>
      <c r="D326" s="24" t="s">
        <v>207</v>
      </c>
      <c r="E326" s="94">
        <v>852</v>
      </c>
      <c r="F326" s="4"/>
      <c r="G326" s="4"/>
      <c r="H326" s="4"/>
      <c r="I326" s="3"/>
      <c r="J326" s="22" t="e">
        <f t="shared" ref="J326:M326" si="215">J327+J330+J335+J338</f>
        <v>#REF!</v>
      </c>
      <c r="K326" s="22" t="e">
        <f t="shared" si="215"/>
        <v>#REF!</v>
      </c>
      <c r="L326" s="22" t="e">
        <f t="shared" si="215"/>
        <v>#REF!</v>
      </c>
      <c r="M326" s="22" t="e">
        <f t="shared" si="215"/>
        <v>#REF!</v>
      </c>
      <c r="N326" s="22" t="e">
        <f t="shared" ref="N326:R326" si="216">N327+N330+N335+N338</f>
        <v>#REF!</v>
      </c>
      <c r="O326" s="22" t="e">
        <f t="shared" si="216"/>
        <v>#REF!</v>
      </c>
      <c r="P326" s="22" t="e">
        <f t="shared" si="216"/>
        <v>#REF!</v>
      </c>
      <c r="Q326" s="22" t="e">
        <f t="shared" si="216"/>
        <v>#REF!</v>
      </c>
      <c r="R326" s="22">
        <f t="shared" si="216"/>
        <v>10667500</v>
      </c>
      <c r="S326" s="22">
        <f t="shared" ref="S326:W326" si="217">S327+S330+S335+S338</f>
        <v>10667500</v>
      </c>
      <c r="T326" s="22">
        <f t="shared" si="217"/>
        <v>0</v>
      </c>
      <c r="U326" s="22">
        <f t="shared" si="217"/>
        <v>0</v>
      </c>
      <c r="V326" s="22">
        <f t="shared" si="217"/>
        <v>10667500</v>
      </c>
      <c r="W326" s="22">
        <f t="shared" si="217"/>
        <v>4740875.8099999996</v>
      </c>
      <c r="X326" s="82">
        <f t="shared" si="172"/>
        <v>44.442238668853989</v>
      </c>
      <c r="Y326" s="22"/>
      <c r="Z326" s="22"/>
      <c r="AA326" s="22"/>
      <c r="AB326" s="22"/>
      <c r="AC326" s="22"/>
      <c r="AD326" s="22"/>
      <c r="AE326" s="22"/>
    </row>
    <row r="327" spans="1:31" ht="90" x14ac:dyDescent="0.25">
      <c r="A327" s="15" t="s">
        <v>166</v>
      </c>
      <c r="B327" s="155">
        <v>52</v>
      </c>
      <c r="C327" s="155">
        <v>0</v>
      </c>
      <c r="D327" s="3" t="s">
        <v>207</v>
      </c>
      <c r="E327" s="155">
        <v>852</v>
      </c>
      <c r="F327" s="3" t="s">
        <v>117</v>
      </c>
      <c r="G327" s="3" t="s">
        <v>55</v>
      </c>
      <c r="H327" s="3" t="s">
        <v>233</v>
      </c>
      <c r="I327" s="19"/>
      <c r="J327" s="21" t="e">
        <f t="shared" ref="J327:W328" si="218">J328</f>
        <v>#REF!</v>
      </c>
      <c r="K327" s="21" t="e">
        <f t="shared" si="218"/>
        <v>#REF!</v>
      </c>
      <c r="L327" s="21" t="e">
        <f t="shared" si="218"/>
        <v>#REF!</v>
      </c>
      <c r="M327" s="21" t="e">
        <f t="shared" si="218"/>
        <v>#REF!</v>
      </c>
      <c r="N327" s="21" t="e">
        <f t="shared" si="218"/>
        <v>#REF!</v>
      </c>
      <c r="O327" s="21" t="e">
        <f t="shared" si="218"/>
        <v>#REF!</v>
      </c>
      <c r="P327" s="21" t="e">
        <f t="shared" si="218"/>
        <v>#REF!</v>
      </c>
      <c r="Q327" s="21" t="e">
        <f t="shared" si="218"/>
        <v>#REF!</v>
      </c>
      <c r="R327" s="21">
        <f t="shared" si="218"/>
        <v>164800</v>
      </c>
      <c r="S327" s="21">
        <f t="shared" si="218"/>
        <v>164800</v>
      </c>
      <c r="T327" s="21">
        <f t="shared" si="218"/>
        <v>0</v>
      </c>
      <c r="U327" s="21">
        <f t="shared" si="218"/>
        <v>0</v>
      </c>
      <c r="V327" s="21">
        <f t="shared" si="218"/>
        <v>164800</v>
      </c>
      <c r="W327" s="21">
        <f t="shared" si="218"/>
        <v>58500</v>
      </c>
      <c r="X327" s="82">
        <f t="shared" si="172"/>
        <v>35.497572815533978</v>
      </c>
      <c r="Y327" s="21"/>
      <c r="Z327" s="21"/>
      <c r="AA327" s="21"/>
      <c r="AB327" s="21"/>
      <c r="AC327" s="21"/>
      <c r="AD327" s="21"/>
      <c r="AE327" s="21"/>
    </row>
    <row r="328" spans="1:31" ht="30" x14ac:dyDescent="0.25">
      <c r="A328" s="156" t="s">
        <v>120</v>
      </c>
      <c r="B328" s="155">
        <v>52</v>
      </c>
      <c r="C328" s="155">
        <v>0</v>
      </c>
      <c r="D328" s="3" t="s">
        <v>207</v>
      </c>
      <c r="E328" s="155">
        <v>852</v>
      </c>
      <c r="F328" s="3" t="s">
        <v>117</v>
      </c>
      <c r="G328" s="3" t="s">
        <v>55</v>
      </c>
      <c r="H328" s="3" t="s">
        <v>233</v>
      </c>
      <c r="I328" s="3" t="s">
        <v>121</v>
      </c>
      <c r="J328" s="21" t="e">
        <f t="shared" si="218"/>
        <v>#REF!</v>
      </c>
      <c r="K328" s="21" t="e">
        <f t="shared" si="218"/>
        <v>#REF!</v>
      </c>
      <c r="L328" s="21" t="e">
        <f t="shared" si="218"/>
        <v>#REF!</v>
      </c>
      <c r="M328" s="21" t="e">
        <f t="shared" si="218"/>
        <v>#REF!</v>
      </c>
      <c r="N328" s="21" t="e">
        <f t="shared" si="218"/>
        <v>#REF!</v>
      </c>
      <c r="O328" s="21" t="e">
        <f t="shared" si="218"/>
        <v>#REF!</v>
      </c>
      <c r="P328" s="21" t="e">
        <f t="shared" si="218"/>
        <v>#REF!</v>
      </c>
      <c r="Q328" s="21" t="e">
        <f t="shared" si="218"/>
        <v>#REF!</v>
      </c>
      <c r="R328" s="21">
        <f t="shared" si="218"/>
        <v>164800</v>
      </c>
      <c r="S328" s="21">
        <f t="shared" ref="S328:W328" si="219">S329</f>
        <v>164800</v>
      </c>
      <c r="T328" s="21">
        <f t="shared" si="219"/>
        <v>0</v>
      </c>
      <c r="U328" s="21">
        <f t="shared" si="219"/>
        <v>0</v>
      </c>
      <c r="V328" s="21">
        <f t="shared" si="219"/>
        <v>164800</v>
      </c>
      <c r="W328" s="21">
        <f t="shared" si="219"/>
        <v>58500</v>
      </c>
      <c r="X328" s="82">
        <f t="shared" si="172"/>
        <v>35.497572815533978</v>
      </c>
      <c r="Y328" s="21"/>
      <c r="Z328" s="21"/>
      <c r="AA328" s="21"/>
      <c r="AB328" s="21"/>
      <c r="AC328" s="21"/>
      <c r="AD328" s="21"/>
      <c r="AE328" s="21"/>
    </row>
    <row r="329" spans="1:31" ht="60" x14ac:dyDescent="0.25">
      <c r="A329" s="156" t="s">
        <v>122</v>
      </c>
      <c r="B329" s="155">
        <v>52</v>
      </c>
      <c r="C329" s="155">
        <v>0</v>
      </c>
      <c r="D329" s="3" t="s">
        <v>207</v>
      </c>
      <c r="E329" s="155">
        <v>852</v>
      </c>
      <c r="F329" s="3" t="s">
        <v>117</v>
      </c>
      <c r="G329" s="3" t="s">
        <v>55</v>
      </c>
      <c r="H329" s="3" t="s">
        <v>233</v>
      </c>
      <c r="I329" s="3" t="s">
        <v>123</v>
      </c>
      <c r="J329" s="21" t="e">
        <f>'6.ВС'!#REF!+'6.ВС'!J374</f>
        <v>#REF!</v>
      </c>
      <c r="K329" s="21" t="e">
        <f>'6.ВС'!#REF!+'6.ВС'!K374</f>
        <v>#REF!</v>
      </c>
      <c r="L329" s="21" t="e">
        <f>'6.ВС'!#REF!+'6.ВС'!L374</f>
        <v>#REF!</v>
      </c>
      <c r="M329" s="21" t="e">
        <f>'6.ВС'!#REF!+'6.ВС'!M374</f>
        <v>#REF!</v>
      </c>
      <c r="N329" s="21" t="e">
        <f>'6.ВС'!#REF!+'6.ВС'!N374</f>
        <v>#REF!</v>
      </c>
      <c r="O329" s="21" t="e">
        <f>'6.ВС'!#REF!+'6.ВС'!O374</f>
        <v>#REF!</v>
      </c>
      <c r="P329" s="21" t="e">
        <f>'6.ВС'!#REF!+'6.ВС'!P374</f>
        <v>#REF!</v>
      </c>
      <c r="Q329" s="21" t="e">
        <f>'6.ВС'!#REF!+'6.ВС'!Q374</f>
        <v>#REF!</v>
      </c>
      <c r="R329" s="21">
        <f>'6.ВС'!R374</f>
        <v>164800</v>
      </c>
      <c r="S329" s="21">
        <f>'6.ВС'!S374</f>
        <v>164800</v>
      </c>
      <c r="T329" s="21">
        <f>'6.ВС'!T374</f>
        <v>0</v>
      </c>
      <c r="U329" s="21">
        <f>'6.ВС'!U374</f>
        <v>0</v>
      </c>
      <c r="V329" s="21">
        <f>'6.ВС'!V374</f>
        <v>164800</v>
      </c>
      <c r="W329" s="21">
        <f>'6.ВС'!W374</f>
        <v>58500</v>
      </c>
      <c r="X329" s="82">
        <f t="shared" ref="X329:X392" si="220">W329/V329*100</f>
        <v>35.497572815533978</v>
      </c>
      <c r="Y329" s="21"/>
      <c r="Z329" s="21"/>
      <c r="AA329" s="21"/>
      <c r="AB329" s="21"/>
      <c r="AC329" s="21"/>
      <c r="AD329" s="21"/>
      <c r="AE329" s="21"/>
    </row>
    <row r="330" spans="1:31" ht="255" x14ac:dyDescent="0.25">
      <c r="A330" s="15" t="s">
        <v>311</v>
      </c>
      <c r="B330" s="155">
        <v>52</v>
      </c>
      <c r="C330" s="155">
        <v>0</v>
      </c>
      <c r="D330" s="3" t="s">
        <v>207</v>
      </c>
      <c r="E330" s="155">
        <v>852</v>
      </c>
      <c r="F330" s="3"/>
      <c r="G330" s="3"/>
      <c r="H330" s="3" t="s">
        <v>313</v>
      </c>
      <c r="I330" s="3"/>
      <c r="J330" s="21">
        <f t="shared" ref="J330:M330" si="221">J331+J333</f>
        <v>955520</v>
      </c>
      <c r="K330" s="21">
        <f t="shared" si="221"/>
        <v>955520</v>
      </c>
      <c r="L330" s="21">
        <f t="shared" si="221"/>
        <v>0</v>
      </c>
      <c r="M330" s="21">
        <f t="shared" si="221"/>
        <v>0</v>
      </c>
      <c r="N330" s="21">
        <f t="shared" ref="N330:R330" si="222">N331+N333</f>
        <v>16</v>
      </c>
      <c r="O330" s="21">
        <f t="shared" si="222"/>
        <v>16</v>
      </c>
      <c r="P330" s="21">
        <f t="shared" si="222"/>
        <v>0</v>
      </c>
      <c r="Q330" s="21">
        <f t="shared" si="222"/>
        <v>0</v>
      </c>
      <c r="R330" s="21">
        <f t="shared" si="222"/>
        <v>955536</v>
      </c>
      <c r="S330" s="21">
        <f t="shared" ref="S330:W330" si="223">S331+S333</f>
        <v>955536</v>
      </c>
      <c r="T330" s="21">
        <f t="shared" si="223"/>
        <v>0</v>
      </c>
      <c r="U330" s="21">
        <f t="shared" si="223"/>
        <v>0</v>
      </c>
      <c r="V330" s="21">
        <f t="shared" si="223"/>
        <v>955536</v>
      </c>
      <c r="W330" s="21">
        <f t="shared" si="223"/>
        <v>439166.22</v>
      </c>
      <c r="X330" s="82">
        <f t="shared" si="220"/>
        <v>45.960196162154013</v>
      </c>
      <c r="Y330" s="21"/>
      <c r="Z330" s="21"/>
      <c r="AA330" s="21"/>
      <c r="AB330" s="21"/>
      <c r="AC330" s="21"/>
      <c r="AD330" s="21"/>
      <c r="AE330" s="21"/>
    </row>
    <row r="331" spans="1:31" ht="120" x14ac:dyDescent="0.25">
      <c r="A331" s="156" t="s">
        <v>16</v>
      </c>
      <c r="B331" s="155">
        <v>52</v>
      </c>
      <c r="C331" s="155">
        <v>0</v>
      </c>
      <c r="D331" s="3" t="s">
        <v>207</v>
      </c>
      <c r="E331" s="155">
        <v>852</v>
      </c>
      <c r="F331" s="4" t="s">
        <v>117</v>
      </c>
      <c r="G331" s="4" t="s">
        <v>129</v>
      </c>
      <c r="H331" s="3" t="s">
        <v>313</v>
      </c>
      <c r="I331" s="3" t="s">
        <v>18</v>
      </c>
      <c r="J331" s="21">
        <f t="shared" ref="J331:W331" si="224">J332</f>
        <v>566900</v>
      </c>
      <c r="K331" s="21">
        <f t="shared" si="224"/>
        <v>566900</v>
      </c>
      <c r="L331" s="21">
        <f t="shared" si="224"/>
        <v>0</v>
      </c>
      <c r="M331" s="21">
        <f t="shared" si="224"/>
        <v>0</v>
      </c>
      <c r="N331" s="21">
        <f t="shared" si="224"/>
        <v>0</v>
      </c>
      <c r="O331" s="21">
        <f t="shared" si="224"/>
        <v>0</v>
      </c>
      <c r="P331" s="21">
        <f t="shared" si="224"/>
        <v>0</v>
      </c>
      <c r="Q331" s="21">
        <f t="shared" si="224"/>
        <v>0</v>
      </c>
      <c r="R331" s="21">
        <f t="shared" si="224"/>
        <v>566900</v>
      </c>
      <c r="S331" s="21">
        <f t="shared" si="224"/>
        <v>566900</v>
      </c>
      <c r="T331" s="21">
        <f t="shared" si="224"/>
        <v>0</v>
      </c>
      <c r="U331" s="21">
        <f t="shared" si="224"/>
        <v>0</v>
      </c>
      <c r="V331" s="21">
        <f t="shared" si="224"/>
        <v>566900</v>
      </c>
      <c r="W331" s="21">
        <f t="shared" si="224"/>
        <v>382760.8</v>
      </c>
      <c r="X331" s="82">
        <f t="shared" si="220"/>
        <v>67.518221908625847</v>
      </c>
      <c r="Y331" s="21"/>
      <c r="Z331" s="21"/>
      <c r="AA331" s="21"/>
      <c r="AB331" s="21"/>
      <c r="AC331" s="21"/>
      <c r="AD331" s="21"/>
      <c r="AE331" s="21"/>
    </row>
    <row r="332" spans="1:31" ht="45" x14ac:dyDescent="0.25">
      <c r="A332" s="156" t="s">
        <v>8</v>
      </c>
      <c r="B332" s="155">
        <v>52</v>
      </c>
      <c r="C332" s="155">
        <v>0</v>
      </c>
      <c r="D332" s="3" t="s">
        <v>207</v>
      </c>
      <c r="E332" s="155">
        <v>852</v>
      </c>
      <c r="F332" s="4" t="s">
        <v>117</v>
      </c>
      <c r="G332" s="4" t="s">
        <v>129</v>
      </c>
      <c r="H332" s="3" t="s">
        <v>313</v>
      </c>
      <c r="I332" s="3" t="s">
        <v>19</v>
      </c>
      <c r="J332" s="21">
        <f>'6.ВС'!J385</f>
        <v>566900</v>
      </c>
      <c r="K332" s="21">
        <f>'6.ВС'!K385</f>
        <v>566900</v>
      </c>
      <c r="L332" s="21">
        <f>'6.ВС'!L385</f>
        <v>0</v>
      </c>
      <c r="M332" s="21">
        <f>'6.ВС'!M385</f>
        <v>0</v>
      </c>
      <c r="N332" s="21">
        <f>'6.ВС'!N385</f>
        <v>0</v>
      </c>
      <c r="O332" s="21">
        <f>'6.ВС'!O385</f>
        <v>0</v>
      </c>
      <c r="P332" s="21">
        <f>'6.ВС'!P385</f>
        <v>0</v>
      </c>
      <c r="Q332" s="21">
        <f>'6.ВС'!Q385</f>
        <v>0</v>
      </c>
      <c r="R332" s="21">
        <f>'6.ВС'!R385</f>
        <v>566900</v>
      </c>
      <c r="S332" s="21">
        <f>'6.ВС'!S385</f>
        <v>566900</v>
      </c>
      <c r="T332" s="21">
        <f>'6.ВС'!T385</f>
        <v>0</v>
      </c>
      <c r="U332" s="21">
        <f>'6.ВС'!U385</f>
        <v>0</v>
      </c>
      <c r="V332" s="21">
        <f>'6.ВС'!V385</f>
        <v>566900</v>
      </c>
      <c r="W332" s="21">
        <f>'6.ВС'!W385</f>
        <v>382760.8</v>
      </c>
      <c r="X332" s="82">
        <f t="shared" si="220"/>
        <v>67.518221908625847</v>
      </c>
      <c r="Y332" s="21"/>
      <c r="Z332" s="21"/>
      <c r="AA332" s="21"/>
      <c r="AB332" s="21"/>
      <c r="AC332" s="21"/>
      <c r="AD332" s="21"/>
      <c r="AE332" s="21"/>
    </row>
    <row r="333" spans="1:31" ht="60" x14ac:dyDescent="0.25">
      <c r="A333" s="157" t="s">
        <v>22</v>
      </c>
      <c r="B333" s="155">
        <v>52</v>
      </c>
      <c r="C333" s="155">
        <v>0</v>
      </c>
      <c r="D333" s="3" t="s">
        <v>207</v>
      </c>
      <c r="E333" s="155">
        <v>852</v>
      </c>
      <c r="F333" s="4" t="s">
        <v>117</v>
      </c>
      <c r="G333" s="4" t="s">
        <v>129</v>
      </c>
      <c r="H333" s="3" t="s">
        <v>313</v>
      </c>
      <c r="I333" s="3" t="s">
        <v>23</v>
      </c>
      <c r="J333" s="21">
        <f t="shared" ref="J333:W333" si="225">J334</f>
        <v>388620</v>
      </c>
      <c r="K333" s="21">
        <f t="shared" si="225"/>
        <v>388620</v>
      </c>
      <c r="L333" s="21">
        <f t="shared" si="225"/>
        <v>0</v>
      </c>
      <c r="M333" s="21">
        <f t="shared" si="225"/>
        <v>0</v>
      </c>
      <c r="N333" s="21">
        <f t="shared" si="225"/>
        <v>16</v>
      </c>
      <c r="O333" s="21">
        <f t="shared" si="225"/>
        <v>16</v>
      </c>
      <c r="P333" s="21">
        <f t="shared" si="225"/>
        <v>0</v>
      </c>
      <c r="Q333" s="21">
        <f t="shared" si="225"/>
        <v>0</v>
      </c>
      <c r="R333" s="21">
        <f t="shared" si="225"/>
        <v>388636</v>
      </c>
      <c r="S333" s="21">
        <f t="shared" si="225"/>
        <v>388636</v>
      </c>
      <c r="T333" s="21">
        <f t="shared" si="225"/>
        <v>0</v>
      </c>
      <c r="U333" s="21">
        <f t="shared" si="225"/>
        <v>0</v>
      </c>
      <c r="V333" s="21">
        <f t="shared" si="225"/>
        <v>388636</v>
      </c>
      <c r="W333" s="21">
        <f t="shared" si="225"/>
        <v>56405.42</v>
      </c>
      <c r="X333" s="82">
        <f t="shared" si="220"/>
        <v>14.513688901697217</v>
      </c>
      <c r="Y333" s="21"/>
      <c r="Z333" s="21"/>
      <c r="AA333" s="21"/>
      <c r="AB333" s="21"/>
      <c r="AC333" s="21"/>
      <c r="AD333" s="21"/>
      <c r="AE333" s="21"/>
    </row>
    <row r="334" spans="1:31" s="23" customFormat="1" ht="60" x14ac:dyDescent="0.25">
      <c r="A334" s="157" t="s">
        <v>9</v>
      </c>
      <c r="B334" s="155">
        <v>52</v>
      </c>
      <c r="C334" s="155">
        <v>0</v>
      </c>
      <c r="D334" s="3" t="s">
        <v>207</v>
      </c>
      <c r="E334" s="155">
        <v>852</v>
      </c>
      <c r="F334" s="4" t="s">
        <v>117</v>
      </c>
      <c r="G334" s="4" t="s">
        <v>129</v>
      </c>
      <c r="H334" s="3" t="s">
        <v>313</v>
      </c>
      <c r="I334" s="3" t="s">
        <v>24</v>
      </c>
      <c r="J334" s="21">
        <f>'6.ВС'!J387</f>
        <v>388620</v>
      </c>
      <c r="K334" s="21">
        <f>'6.ВС'!K387</f>
        <v>388620</v>
      </c>
      <c r="L334" s="21">
        <f>'6.ВС'!L387</f>
        <v>0</v>
      </c>
      <c r="M334" s="21">
        <f>'6.ВС'!M387</f>
        <v>0</v>
      </c>
      <c r="N334" s="21">
        <f>'6.ВС'!N387</f>
        <v>16</v>
      </c>
      <c r="O334" s="21">
        <f>'6.ВС'!O387</f>
        <v>16</v>
      </c>
      <c r="P334" s="21">
        <f>'6.ВС'!P387</f>
        <v>0</v>
      </c>
      <c r="Q334" s="21">
        <f>'6.ВС'!Q387</f>
        <v>0</v>
      </c>
      <c r="R334" s="21">
        <f>'6.ВС'!R387</f>
        <v>388636</v>
      </c>
      <c r="S334" s="21">
        <f>'6.ВС'!S387</f>
        <v>388636</v>
      </c>
      <c r="T334" s="21">
        <f>'6.ВС'!T387</f>
        <v>0</v>
      </c>
      <c r="U334" s="21">
        <f>'6.ВС'!U387</f>
        <v>0</v>
      </c>
      <c r="V334" s="21">
        <f>'6.ВС'!V387</f>
        <v>388636</v>
      </c>
      <c r="W334" s="21">
        <f>'6.ВС'!W387</f>
        <v>56405.42</v>
      </c>
      <c r="X334" s="82">
        <f t="shared" si="220"/>
        <v>14.513688901697217</v>
      </c>
      <c r="Y334" s="21"/>
      <c r="Z334" s="21"/>
      <c r="AA334" s="21"/>
      <c r="AB334" s="21"/>
      <c r="AC334" s="21"/>
      <c r="AD334" s="21"/>
      <c r="AE334" s="21"/>
    </row>
    <row r="335" spans="1:31" ht="270" x14ac:dyDescent="0.25">
      <c r="A335" s="15" t="s">
        <v>319</v>
      </c>
      <c r="B335" s="155">
        <v>52</v>
      </c>
      <c r="C335" s="155">
        <v>0</v>
      </c>
      <c r="D335" s="3" t="s">
        <v>207</v>
      </c>
      <c r="E335" s="155">
        <v>852</v>
      </c>
      <c r="F335" s="3"/>
      <c r="G335" s="3"/>
      <c r="H335" s="3" t="s">
        <v>314</v>
      </c>
      <c r="I335" s="3"/>
      <c r="J335" s="21">
        <f t="shared" ref="J335:W336" si="226">J336</f>
        <v>43000</v>
      </c>
      <c r="K335" s="21">
        <f t="shared" si="226"/>
        <v>43000</v>
      </c>
      <c r="L335" s="21">
        <f t="shared" si="226"/>
        <v>0</v>
      </c>
      <c r="M335" s="21">
        <f t="shared" si="226"/>
        <v>0</v>
      </c>
      <c r="N335" s="21">
        <f t="shared" si="226"/>
        <v>0</v>
      </c>
      <c r="O335" s="21">
        <f t="shared" si="226"/>
        <v>0</v>
      </c>
      <c r="P335" s="21">
        <f t="shared" si="226"/>
        <v>0</v>
      </c>
      <c r="Q335" s="21">
        <f t="shared" si="226"/>
        <v>0</v>
      </c>
      <c r="R335" s="21">
        <f t="shared" si="226"/>
        <v>43000</v>
      </c>
      <c r="S335" s="21">
        <f t="shared" si="226"/>
        <v>43000</v>
      </c>
      <c r="T335" s="21">
        <f t="shared" si="226"/>
        <v>0</v>
      </c>
      <c r="U335" s="21">
        <f t="shared" si="226"/>
        <v>0</v>
      </c>
      <c r="V335" s="21">
        <f t="shared" si="226"/>
        <v>43000</v>
      </c>
      <c r="W335" s="21">
        <f t="shared" si="226"/>
        <v>7000</v>
      </c>
      <c r="X335" s="82">
        <f t="shared" si="220"/>
        <v>16.279069767441861</v>
      </c>
      <c r="Y335" s="21"/>
      <c r="Z335" s="21"/>
      <c r="AA335" s="21"/>
      <c r="AB335" s="21"/>
      <c r="AC335" s="21"/>
      <c r="AD335" s="21"/>
      <c r="AE335" s="21"/>
    </row>
    <row r="336" spans="1:31" ht="60" x14ac:dyDescent="0.25">
      <c r="A336" s="157" t="s">
        <v>22</v>
      </c>
      <c r="B336" s="155">
        <v>52</v>
      </c>
      <c r="C336" s="155">
        <v>0</v>
      </c>
      <c r="D336" s="3" t="s">
        <v>207</v>
      </c>
      <c r="E336" s="155">
        <v>852</v>
      </c>
      <c r="F336" s="4" t="s">
        <v>117</v>
      </c>
      <c r="G336" s="4" t="s">
        <v>129</v>
      </c>
      <c r="H336" s="3" t="s">
        <v>314</v>
      </c>
      <c r="I336" s="3" t="s">
        <v>23</v>
      </c>
      <c r="J336" s="21">
        <f t="shared" si="226"/>
        <v>43000</v>
      </c>
      <c r="K336" s="21">
        <f t="shared" si="226"/>
        <v>43000</v>
      </c>
      <c r="L336" s="21">
        <f t="shared" si="226"/>
        <v>0</v>
      </c>
      <c r="M336" s="21">
        <f t="shared" si="226"/>
        <v>0</v>
      </c>
      <c r="N336" s="21">
        <f t="shared" si="226"/>
        <v>0</v>
      </c>
      <c r="O336" s="21">
        <f t="shared" si="226"/>
        <v>0</v>
      </c>
      <c r="P336" s="21">
        <f t="shared" si="226"/>
        <v>0</v>
      </c>
      <c r="Q336" s="21">
        <f t="shared" si="226"/>
        <v>0</v>
      </c>
      <c r="R336" s="21">
        <f t="shared" si="226"/>
        <v>43000</v>
      </c>
      <c r="S336" s="21">
        <f t="shared" ref="S336:W336" si="227">S337</f>
        <v>43000</v>
      </c>
      <c r="T336" s="21">
        <f t="shared" si="227"/>
        <v>0</v>
      </c>
      <c r="U336" s="21">
        <f t="shared" si="227"/>
        <v>0</v>
      </c>
      <c r="V336" s="21">
        <f t="shared" si="227"/>
        <v>43000</v>
      </c>
      <c r="W336" s="21">
        <f t="shared" si="227"/>
        <v>7000</v>
      </c>
      <c r="X336" s="82">
        <f t="shared" si="220"/>
        <v>16.279069767441861</v>
      </c>
      <c r="Y336" s="21"/>
      <c r="Z336" s="21"/>
      <c r="AA336" s="21"/>
      <c r="AB336" s="21"/>
      <c r="AC336" s="21"/>
      <c r="AD336" s="21"/>
      <c r="AE336" s="21"/>
    </row>
    <row r="337" spans="1:31" s="23" customFormat="1" ht="60" x14ac:dyDescent="0.25">
      <c r="A337" s="157" t="s">
        <v>9</v>
      </c>
      <c r="B337" s="155">
        <v>52</v>
      </c>
      <c r="C337" s="155">
        <v>0</v>
      </c>
      <c r="D337" s="3" t="s">
        <v>207</v>
      </c>
      <c r="E337" s="155">
        <v>852</v>
      </c>
      <c r="F337" s="4" t="s">
        <v>117</v>
      </c>
      <c r="G337" s="4" t="s">
        <v>129</v>
      </c>
      <c r="H337" s="3" t="s">
        <v>314</v>
      </c>
      <c r="I337" s="3" t="s">
        <v>24</v>
      </c>
      <c r="J337" s="21">
        <f>'6.ВС'!J390</f>
        <v>43000</v>
      </c>
      <c r="K337" s="21">
        <f>'6.ВС'!K390</f>
        <v>43000</v>
      </c>
      <c r="L337" s="21">
        <f>'6.ВС'!L390</f>
        <v>0</v>
      </c>
      <c r="M337" s="21">
        <f>'6.ВС'!M390</f>
        <v>0</v>
      </c>
      <c r="N337" s="21">
        <f>'6.ВС'!N390</f>
        <v>0</v>
      </c>
      <c r="O337" s="21">
        <f>'6.ВС'!O390</f>
        <v>0</v>
      </c>
      <c r="P337" s="21">
        <f>'6.ВС'!P390</f>
        <v>0</v>
      </c>
      <c r="Q337" s="21">
        <f>'6.ВС'!Q390</f>
        <v>0</v>
      </c>
      <c r="R337" s="21">
        <f>'6.ВС'!R390</f>
        <v>43000</v>
      </c>
      <c r="S337" s="21">
        <f>'6.ВС'!S390</f>
        <v>43000</v>
      </c>
      <c r="T337" s="21">
        <f>'6.ВС'!T390</f>
        <v>0</v>
      </c>
      <c r="U337" s="21">
        <f>'6.ВС'!U390</f>
        <v>0</v>
      </c>
      <c r="V337" s="21">
        <f>'6.ВС'!V390</f>
        <v>43000</v>
      </c>
      <c r="W337" s="21">
        <f>'6.ВС'!W390</f>
        <v>7000</v>
      </c>
      <c r="X337" s="82">
        <f t="shared" si="220"/>
        <v>16.279069767441861</v>
      </c>
      <c r="Y337" s="21"/>
      <c r="Z337" s="21"/>
      <c r="AA337" s="21"/>
      <c r="AB337" s="21"/>
      <c r="AC337" s="21"/>
      <c r="AD337" s="21"/>
      <c r="AE337" s="21"/>
    </row>
    <row r="338" spans="1:31" s="23" customFormat="1" ht="315" x14ac:dyDescent="0.25">
      <c r="A338" s="1" t="s">
        <v>318</v>
      </c>
      <c r="B338" s="155">
        <v>52</v>
      </c>
      <c r="C338" s="155">
        <v>0</v>
      </c>
      <c r="D338" s="3" t="s">
        <v>207</v>
      </c>
      <c r="E338" s="155">
        <v>852</v>
      </c>
      <c r="F338" s="3" t="s">
        <v>117</v>
      </c>
      <c r="G338" s="3" t="s">
        <v>13</v>
      </c>
      <c r="H338" s="3" t="s">
        <v>315</v>
      </c>
      <c r="I338" s="3"/>
      <c r="J338" s="21">
        <f t="shared" ref="J338:W338" si="228">J339</f>
        <v>9504180</v>
      </c>
      <c r="K338" s="21">
        <f t="shared" si="228"/>
        <v>9504180</v>
      </c>
      <c r="L338" s="21">
        <f t="shared" si="228"/>
        <v>0</v>
      </c>
      <c r="M338" s="21">
        <f t="shared" si="228"/>
        <v>0</v>
      </c>
      <c r="N338" s="21">
        <f t="shared" si="228"/>
        <v>-16</v>
      </c>
      <c r="O338" s="21">
        <f t="shared" si="228"/>
        <v>-16</v>
      </c>
      <c r="P338" s="21">
        <f t="shared" si="228"/>
        <v>0</v>
      </c>
      <c r="Q338" s="21">
        <f t="shared" si="228"/>
        <v>0</v>
      </c>
      <c r="R338" s="21">
        <f t="shared" si="228"/>
        <v>9504164</v>
      </c>
      <c r="S338" s="21">
        <f t="shared" si="228"/>
        <v>9504164</v>
      </c>
      <c r="T338" s="21">
        <f t="shared" si="228"/>
        <v>0</v>
      </c>
      <c r="U338" s="21">
        <f t="shared" si="228"/>
        <v>0</v>
      </c>
      <c r="V338" s="21">
        <f t="shared" si="228"/>
        <v>9504164</v>
      </c>
      <c r="W338" s="21">
        <f t="shared" si="228"/>
        <v>4236209.59</v>
      </c>
      <c r="X338" s="82">
        <f t="shared" si="220"/>
        <v>44.572143220592572</v>
      </c>
      <c r="Y338" s="21"/>
      <c r="Z338" s="21"/>
      <c r="AA338" s="21"/>
      <c r="AB338" s="21"/>
      <c r="AC338" s="21"/>
      <c r="AD338" s="21"/>
      <c r="AE338" s="21"/>
    </row>
    <row r="339" spans="1:31" ht="30" x14ac:dyDescent="0.25">
      <c r="A339" s="156" t="s">
        <v>120</v>
      </c>
      <c r="B339" s="155">
        <v>52</v>
      </c>
      <c r="C339" s="155">
        <v>0</v>
      </c>
      <c r="D339" s="3" t="s">
        <v>207</v>
      </c>
      <c r="E339" s="155">
        <v>852</v>
      </c>
      <c r="F339" s="3" t="s">
        <v>117</v>
      </c>
      <c r="G339" s="3" t="s">
        <v>13</v>
      </c>
      <c r="H339" s="3" t="s">
        <v>315</v>
      </c>
      <c r="I339" s="3" t="s">
        <v>121</v>
      </c>
      <c r="J339" s="21">
        <f t="shared" ref="J339:M339" si="229">J340+J341</f>
        <v>9504180</v>
      </c>
      <c r="K339" s="21">
        <f t="shared" si="229"/>
        <v>9504180</v>
      </c>
      <c r="L339" s="21">
        <f t="shared" si="229"/>
        <v>0</v>
      </c>
      <c r="M339" s="21">
        <f t="shared" si="229"/>
        <v>0</v>
      </c>
      <c r="N339" s="21">
        <f t="shared" ref="N339:R339" si="230">N340+N341</f>
        <v>-16</v>
      </c>
      <c r="O339" s="21">
        <f t="shared" si="230"/>
        <v>-16</v>
      </c>
      <c r="P339" s="21">
        <f t="shared" si="230"/>
        <v>0</v>
      </c>
      <c r="Q339" s="21">
        <f t="shared" si="230"/>
        <v>0</v>
      </c>
      <c r="R339" s="21">
        <f t="shared" si="230"/>
        <v>9504164</v>
      </c>
      <c r="S339" s="21">
        <f t="shared" ref="S339:W339" si="231">S340+S341</f>
        <v>9504164</v>
      </c>
      <c r="T339" s="21">
        <f t="shared" si="231"/>
        <v>0</v>
      </c>
      <c r="U339" s="21">
        <f t="shared" si="231"/>
        <v>0</v>
      </c>
      <c r="V339" s="21">
        <f t="shared" si="231"/>
        <v>9504164</v>
      </c>
      <c r="W339" s="21">
        <f t="shared" si="231"/>
        <v>4236209.59</v>
      </c>
      <c r="X339" s="82">
        <f t="shared" si="220"/>
        <v>44.572143220592572</v>
      </c>
      <c r="Y339" s="21"/>
      <c r="Z339" s="21"/>
      <c r="AA339" s="21"/>
      <c r="AB339" s="21"/>
      <c r="AC339" s="21"/>
      <c r="AD339" s="21"/>
      <c r="AE339" s="21"/>
    </row>
    <row r="340" spans="1:31" ht="30" x14ac:dyDescent="0.25">
      <c r="A340" s="156" t="s">
        <v>130</v>
      </c>
      <c r="B340" s="155">
        <v>52</v>
      </c>
      <c r="C340" s="155">
        <v>0</v>
      </c>
      <c r="D340" s="3" t="s">
        <v>207</v>
      </c>
      <c r="E340" s="155">
        <v>852</v>
      </c>
      <c r="F340" s="3" t="s">
        <v>117</v>
      </c>
      <c r="G340" s="3" t="s">
        <v>13</v>
      </c>
      <c r="H340" s="3" t="s">
        <v>315</v>
      </c>
      <c r="I340" s="3" t="s">
        <v>131</v>
      </c>
      <c r="J340" s="21">
        <f>'6.ВС'!J377</f>
        <v>7539180</v>
      </c>
      <c r="K340" s="21">
        <f>'6.ВС'!K377</f>
        <v>7539180</v>
      </c>
      <c r="L340" s="21">
        <f>'6.ВС'!L377</f>
        <v>0</v>
      </c>
      <c r="M340" s="21">
        <f>'6.ВС'!M377</f>
        <v>0</v>
      </c>
      <c r="N340" s="21">
        <f>'6.ВС'!N377</f>
        <v>0</v>
      </c>
      <c r="O340" s="21">
        <f>'6.ВС'!O377</f>
        <v>0</v>
      </c>
      <c r="P340" s="21">
        <f>'6.ВС'!P377</f>
        <v>0</v>
      </c>
      <c r="Q340" s="21">
        <f>'6.ВС'!Q377</f>
        <v>0</v>
      </c>
      <c r="R340" s="21">
        <f>'6.ВС'!R377</f>
        <v>7539180</v>
      </c>
      <c r="S340" s="21">
        <f>'6.ВС'!S377</f>
        <v>7539180</v>
      </c>
      <c r="T340" s="21">
        <f>'6.ВС'!T377</f>
        <v>0</v>
      </c>
      <c r="U340" s="21">
        <f>'6.ВС'!U377</f>
        <v>0</v>
      </c>
      <c r="V340" s="21">
        <f>'6.ВС'!V377</f>
        <v>7539180</v>
      </c>
      <c r="W340" s="21">
        <f>'6.ВС'!W377</f>
        <v>3142583.68</v>
      </c>
      <c r="X340" s="82">
        <f t="shared" si="220"/>
        <v>41.683361851023584</v>
      </c>
      <c r="Y340" s="21"/>
      <c r="Z340" s="21"/>
      <c r="AA340" s="21"/>
      <c r="AB340" s="21"/>
      <c r="AC340" s="21"/>
      <c r="AD340" s="21"/>
      <c r="AE340" s="21"/>
    </row>
    <row r="341" spans="1:31" ht="60" x14ac:dyDescent="0.25">
      <c r="A341" s="156" t="s">
        <v>122</v>
      </c>
      <c r="B341" s="155">
        <v>52</v>
      </c>
      <c r="C341" s="155">
        <v>0</v>
      </c>
      <c r="D341" s="3" t="s">
        <v>207</v>
      </c>
      <c r="E341" s="155">
        <v>852</v>
      </c>
      <c r="F341" s="3" t="s">
        <v>117</v>
      </c>
      <c r="G341" s="3" t="s">
        <v>55</v>
      </c>
      <c r="H341" s="3" t="s">
        <v>315</v>
      </c>
      <c r="I341" s="3" t="s">
        <v>123</v>
      </c>
      <c r="J341" s="21">
        <f>'6.ВС'!J378</f>
        <v>1965000</v>
      </c>
      <c r="K341" s="21">
        <f>'6.ВС'!K378</f>
        <v>1965000</v>
      </c>
      <c r="L341" s="21">
        <f>'6.ВС'!L378</f>
        <v>0</v>
      </c>
      <c r="M341" s="21">
        <f>'6.ВС'!M378</f>
        <v>0</v>
      </c>
      <c r="N341" s="21">
        <f>'6.ВС'!N378</f>
        <v>-16</v>
      </c>
      <c r="O341" s="21">
        <f>'6.ВС'!O378</f>
        <v>-16</v>
      </c>
      <c r="P341" s="21">
        <f>'6.ВС'!P378</f>
        <v>0</v>
      </c>
      <c r="Q341" s="21">
        <f>'6.ВС'!Q378</f>
        <v>0</v>
      </c>
      <c r="R341" s="21">
        <f>'6.ВС'!R378</f>
        <v>1964984</v>
      </c>
      <c r="S341" s="21">
        <f>'6.ВС'!S378</f>
        <v>1964984</v>
      </c>
      <c r="T341" s="21">
        <f>'6.ВС'!T378</f>
        <v>0</v>
      </c>
      <c r="U341" s="21">
        <f>'6.ВС'!U378</f>
        <v>0</v>
      </c>
      <c r="V341" s="21">
        <f>'6.ВС'!V378</f>
        <v>1964984</v>
      </c>
      <c r="W341" s="21">
        <f>'6.ВС'!W378</f>
        <v>1093625.9099999999</v>
      </c>
      <c r="X341" s="82">
        <f t="shared" si="220"/>
        <v>55.655715771731472</v>
      </c>
      <c r="Y341" s="21"/>
      <c r="Z341" s="21"/>
      <c r="AA341" s="21"/>
      <c r="AB341" s="21"/>
      <c r="AC341" s="21"/>
      <c r="AD341" s="21"/>
      <c r="AE341" s="21"/>
    </row>
    <row r="342" spans="1:31" ht="71.25" x14ac:dyDescent="0.25">
      <c r="A342" s="18" t="s">
        <v>234</v>
      </c>
      <c r="B342" s="94">
        <v>52</v>
      </c>
      <c r="C342" s="94">
        <v>0</v>
      </c>
      <c r="D342" s="19" t="s">
        <v>235</v>
      </c>
      <c r="E342" s="94"/>
      <c r="F342" s="19"/>
      <c r="G342" s="19"/>
      <c r="H342" s="19"/>
      <c r="I342" s="19"/>
      <c r="J342" s="22">
        <f t="shared" ref="J342:W345" si="232">J343</f>
        <v>238528.6</v>
      </c>
      <c r="K342" s="22">
        <f t="shared" si="232"/>
        <v>238528.6</v>
      </c>
      <c r="L342" s="22">
        <f t="shared" si="232"/>
        <v>0</v>
      </c>
      <c r="M342" s="22">
        <f t="shared" si="232"/>
        <v>0</v>
      </c>
      <c r="N342" s="22">
        <f t="shared" si="232"/>
        <v>209.88</v>
      </c>
      <c r="O342" s="22">
        <f t="shared" si="232"/>
        <v>209.88</v>
      </c>
      <c r="P342" s="22">
        <f t="shared" si="232"/>
        <v>0</v>
      </c>
      <c r="Q342" s="22">
        <f t="shared" si="232"/>
        <v>0</v>
      </c>
      <c r="R342" s="22">
        <f t="shared" si="232"/>
        <v>238738.48</v>
      </c>
      <c r="S342" s="22">
        <f t="shared" si="232"/>
        <v>238738.48</v>
      </c>
      <c r="T342" s="22">
        <f t="shared" si="232"/>
        <v>0</v>
      </c>
      <c r="U342" s="22">
        <f t="shared" si="232"/>
        <v>0</v>
      </c>
      <c r="V342" s="22">
        <f t="shared" si="232"/>
        <v>200965.84</v>
      </c>
      <c r="W342" s="22">
        <f t="shared" si="232"/>
        <v>55776.76</v>
      </c>
      <c r="X342" s="82">
        <f t="shared" si="220"/>
        <v>27.754348699261527</v>
      </c>
      <c r="Y342" s="22"/>
      <c r="Z342" s="22"/>
      <c r="AA342" s="22"/>
      <c r="AB342" s="22"/>
      <c r="AC342" s="22"/>
      <c r="AD342" s="22"/>
      <c r="AE342" s="22"/>
    </row>
    <row r="343" spans="1:31" ht="42.75" x14ac:dyDescent="0.25">
      <c r="A343" s="18" t="s">
        <v>143</v>
      </c>
      <c r="B343" s="94">
        <v>52</v>
      </c>
      <c r="C343" s="94">
        <v>0</v>
      </c>
      <c r="D343" s="24" t="s">
        <v>235</v>
      </c>
      <c r="E343" s="94">
        <v>852</v>
      </c>
      <c r="F343" s="4"/>
      <c r="G343" s="4"/>
      <c r="H343" s="4"/>
      <c r="I343" s="3"/>
      <c r="J343" s="22">
        <f t="shared" si="232"/>
        <v>238528.6</v>
      </c>
      <c r="K343" s="22">
        <f t="shared" si="232"/>
        <v>238528.6</v>
      </c>
      <c r="L343" s="22">
        <f t="shared" si="232"/>
        <v>0</v>
      </c>
      <c r="M343" s="22">
        <f t="shared" si="232"/>
        <v>0</v>
      </c>
      <c r="N343" s="22">
        <f t="shared" si="232"/>
        <v>209.88</v>
      </c>
      <c r="O343" s="22">
        <f t="shared" si="232"/>
        <v>209.88</v>
      </c>
      <c r="P343" s="22">
        <f t="shared" si="232"/>
        <v>0</v>
      </c>
      <c r="Q343" s="22">
        <f t="shared" si="232"/>
        <v>0</v>
      </c>
      <c r="R343" s="22">
        <f t="shared" si="232"/>
        <v>238738.48</v>
      </c>
      <c r="S343" s="22">
        <f t="shared" ref="S343:W345" si="233">S344</f>
        <v>238738.48</v>
      </c>
      <c r="T343" s="22">
        <f t="shared" si="233"/>
        <v>0</v>
      </c>
      <c r="U343" s="22">
        <f t="shared" si="233"/>
        <v>0</v>
      </c>
      <c r="V343" s="22">
        <f t="shared" si="233"/>
        <v>200965.84</v>
      </c>
      <c r="W343" s="22">
        <f t="shared" si="233"/>
        <v>55776.76</v>
      </c>
      <c r="X343" s="82">
        <f t="shared" si="220"/>
        <v>27.754348699261527</v>
      </c>
      <c r="Y343" s="22"/>
      <c r="Z343" s="22"/>
      <c r="AA343" s="22"/>
      <c r="AB343" s="22"/>
      <c r="AC343" s="22"/>
      <c r="AD343" s="22"/>
      <c r="AE343" s="22"/>
    </row>
    <row r="344" spans="1:31" ht="75" x14ac:dyDescent="0.25">
      <c r="A344" s="15" t="s">
        <v>236</v>
      </c>
      <c r="B344" s="155">
        <v>52</v>
      </c>
      <c r="C344" s="155">
        <v>0</v>
      </c>
      <c r="D344" s="3" t="s">
        <v>235</v>
      </c>
      <c r="E344" s="155">
        <v>852</v>
      </c>
      <c r="F344" s="3" t="s">
        <v>117</v>
      </c>
      <c r="G344" s="3" t="s">
        <v>13</v>
      </c>
      <c r="H344" s="3" t="s">
        <v>237</v>
      </c>
      <c r="I344" s="3"/>
      <c r="J344" s="21">
        <f t="shared" si="232"/>
        <v>238528.6</v>
      </c>
      <c r="K344" s="21">
        <f t="shared" si="232"/>
        <v>238528.6</v>
      </c>
      <c r="L344" s="21">
        <f t="shared" si="232"/>
        <v>0</v>
      </c>
      <c r="M344" s="21">
        <f t="shared" si="232"/>
        <v>0</v>
      </c>
      <c r="N344" s="21">
        <f t="shared" si="232"/>
        <v>209.88</v>
      </c>
      <c r="O344" s="21">
        <f t="shared" si="232"/>
        <v>209.88</v>
      </c>
      <c r="P344" s="21">
        <f t="shared" si="232"/>
        <v>0</v>
      </c>
      <c r="Q344" s="21">
        <f t="shared" si="232"/>
        <v>0</v>
      </c>
      <c r="R344" s="21">
        <f t="shared" si="232"/>
        <v>238738.48</v>
      </c>
      <c r="S344" s="21">
        <f t="shared" si="233"/>
        <v>238738.48</v>
      </c>
      <c r="T344" s="21">
        <f t="shared" si="233"/>
        <v>0</v>
      </c>
      <c r="U344" s="21">
        <f t="shared" si="233"/>
        <v>0</v>
      </c>
      <c r="V344" s="21">
        <f t="shared" si="233"/>
        <v>200965.84</v>
      </c>
      <c r="W344" s="21">
        <f t="shared" si="233"/>
        <v>55776.76</v>
      </c>
      <c r="X344" s="82">
        <f t="shared" si="220"/>
        <v>27.754348699261527</v>
      </c>
      <c r="Y344" s="21"/>
      <c r="Z344" s="21"/>
      <c r="AA344" s="21"/>
      <c r="AB344" s="21"/>
      <c r="AC344" s="21"/>
      <c r="AD344" s="21"/>
      <c r="AE344" s="21"/>
    </row>
    <row r="345" spans="1:31" ht="30" x14ac:dyDescent="0.25">
      <c r="A345" s="156" t="s">
        <v>120</v>
      </c>
      <c r="B345" s="155">
        <v>52</v>
      </c>
      <c r="C345" s="155">
        <v>0</v>
      </c>
      <c r="D345" s="3" t="s">
        <v>235</v>
      </c>
      <c r="E345" s="155">
        <v>852</v>
      </c>
      <c r="F345" s="3" t="s">
        <v>117</v>
      </c>
      <c r="G345" s="3" t="s">
        <v>13</v>
      </c>
      <c r="H345" s="3" t="s">
        <v>237</v>
      </c>
      <c r="I345" s="3" t="s">
        <v>121</v>
      </c>
      <c r="J345" s="21">
        <f t="shared" si="232"/>
        <v>238528.6</v>
      </c>
      <c r="K345" s="21">
        <f t="shared" si="232"/>
        <v>238528.6</v>
      </c>
      <c r="L345" s="21">
        <f t="shared" si="232"/>
        <v>0</v>
      </c>
      <c r="M345" s="21">
        <f t="shared" si="232"/>
        <v>0</v>
      </c>
      <c r="N345" s="21">
        <f t="shared" si="232"/>
        <v>209.88</v>
      </c>
      <c r="O345" s="21">
        <f t="shared" si="232"/>
        <v>209.88</v>
      </c>
      <c r="P345" s="21">
        <f t="shared" si="232"/>
        <v>0</v>
      </c>
      <c r="Q345" s="21">
        <f t="shared" si="232"/>
        <v>0</v>
      </c>
      <c r="R345" s="21">
        <f t="shared" si="232"/>
        <v>238738.48</v>
      </c>
      <c r="S345" s="21">
        <f t="shared" si="233"/>
        <v>238738.48</v>
      </c>
      <c r="T345" s="21">
        <f t="shared" si="233"/>
        <v>0</v>
      </c>
      <c r="U345" s="21">
        <f t="shared" si="233"/>
        <v>0</v>
      </c>
      <c r="V345" s="21">
        <f t="shared" si="233"/>
        <v>200965.84</v>
      </c>
      <c r="W345" s="21">
        <f t="shared" si="233"/>
        <v>55776.76</v>
      </c>
      <c r="X345" s="82">
        <f t="shared" si="220"/>
        <v>27.754348699261527</v>
      </c>
      <c r="Y345" s="21"/>
      <c r="Z345" s="21"/>
      <c r="AA345" s="21"/>
      <c r="AB345" s="21"/>
      <c r="AC345" s="21"/>
      <c r="AD345" s="21"/>
      <c r="AE345" s="21"/>
    </row>
    <row r="346" spans="1:31" ht="30" x14ac:dyDescent="0.25">
      <c r="A346" s="156" t="s">
        <v>130</v>
      </c>
      <c r="B346" s="155">
        <v>52</v>
      </c>
      <c r="C346" s="155">
        <v>0</v>
      </c>
      <c r="D346" s="3" t="s">
        <v>235</v>
      </c>
      <c r="E346" s="155">
        <v>852</v>
      </c>
      <c r="F346" s="3" t="s">
        <v>117</v>
      </c>
      <c r="G346" s="3" t="s">
        <v>13</v>
      </c>
      <c r="H346" s="3" t="s">
        <v>237</v>
      </c>
      <c r="I346" s="3" t="s">
        <v>131</v>
      </c>
      <c r="J346" s="21">
        <f>'6.ВС'!J381</f>
        <v>238528.6</v>
      </c>
      <c r="K346" s="21">
        <f>'6.ВС'!K381</f>
        <v>238528.6</v>
      </c>
      <c r="L346" s="21">
        <f>'6.ВС'!L381</f>
        <v>0</v>
      </c>
      <c r="M346" s="21">
        <f>'6.ВС'!M381</f>
        <v>0</v>
      </c>
      <c r="N346" s="21">
        <f>'6.ВС'!N381</f>
        <v>209.88</v>
      </c>
      <c r="O346" s="21">
        <f>'6.ВС'!O381</f>
        <v>209.88</v>
      </c>
      <c r="P346" s="21">
        <f>'6.ВС'!P381</f>
        <v>0</v>
      </c>
      <c r="Q346" s="21">
        <f>'6.ВС'!Q381</f>
        <v>0</v>
      </c>
      <c r="R346" s="21">
        <f>'6.ВС'!R381</f>
        <v>238738.48</v>
      </c>
      <c r="S346" s="21">
        <f>'6.ВС'!S381</f>
        <v>238738.48</v>
      </c>
      <c r="T346" s="21">
        <f>'6.ВС'!T381</f>
        <v>0</v>
      </c>
      <c r="U346" s="21">
        <f>'6.ВС'!U381</f>
        <v>0</v>
      </c>
      <c r="V346" s="21">
        <f>'6.ВС'!V381</f>
        <v>200965.84</v>
      </c>
      <c r="W346" s="21">
        <f>'6.ВС'!W381</f>
        <v>55776.76</v>
      </c>
      <c r="X346" s="82">
        <f t="shared" si="220"/>
        <v>27.754348699261527</v>
      </c>
      <c r="Y346" s="21"/>
      <c r="Z346" s="21"/>
      <c r="AA346" s="21"/>
      <c r="AB346" s="21"/>
      <c r="AC346" s="21"/>
      <c r="AD346" s="21"/>
      <c r="AE346" s="21"/>
    </row>
    <row r="347" spans="1:31" ht="42.75" x14ac:dyDescent="0.25">
      <c r="A347" s="18" t="s">
        <v>238</v>
      </c>
      <c r="B347" s="94">
        <v>52</v>
      </c>
      <c r="C347" s="94">
        <v>0</v>
      </c>
      <c r="D347" s="19" t="s">
        <v>210</v>
      </c>
      <c r="E347" s="94"/>
      <c r="F347" s="19"/>
      <c r="G347" s="19"/>
      <c r="H347" s="19"/>
      <c r="I347" s="19"/>
      <c r="J347" s="22">
        <f t="shared" ref="J347:W352" si="234">J348</f>
        <v>123400</v>
      </c>
      <c r="K347" s="22">
        <f t="shared" si="234"/>
        <v>0</v>
      </c>
      <c r="L347" s="22">
        <f t="shared" si="234"/>
        <v>123400</v>
      </c>
      <c r="M347" s="22">
        <f t="shared" si="234"/>
        <v>0</v>
      </c>
      <c r="N347" s="22">
        <f t="shared" si="234"/>
        <v>0</v>
      </c>
      <c r="O347" s="22">
        <f t="shared" si="234"/>
        <v>0</v>
      </c>
      <c r="P347" s="22">
        <f t="shared" si="234"/>
        <v>0</v>
      </c>
      <c r="Q347" s="22">
        <f t="shared" si="234"/>
        <v>0</v>
      </c>
      <c r="R347" s="22">
        <f t="shared" si="234"/>
        <v>123400</v>
      </c>
      <c r="S347" s="22">
        <f t="shared" si="234"/>
        <v>0</v>
      </c>
      <c r="T347" s="22">
        <f t="shared" si="234"/>
        <v>123400</v>
      </c>
      <c r="U347" s="22">
        <f t="shared" si="234"/>
        <v>0</v>
      </c>
      <c r="V347" s="22">
        <f t="shared" si="234"/>
        <v>123400</v>
      </c>
      <c r="W347" s="22">
        <f t="shared" si="234"/>
        <v>0</v>
      </c>
      <c r="X347" s="82">
        <f t="shared" si="220"/>
        <v>0</v>
      </c>
      <c r="Y347" s="22"/>
      <c r="Z347" s="22"/>
      <c r="AA347" s="22"/>
      <c r="AB347" s="22"/>
      <c r="AC347" s="22"/>
      <c r="AD347" s="22"/>
      <c r="AE347" s="22"/>
    </row>
    <row r="348" spans="1:31" ht="42.75" x14ac:dyDescent="0.25">
      <c r="A348" s="18" t="s">
        <v>143</v>
      </c>
      <c r="B348" s="94">
        <v>52</v>
      </c>
      <c r="C348" s="94">
        <v>0</v>
      </c>
      <c r="D348" s="24" t="s">
        <v>210</v>
      </c>
      <c r="E348" s="94">
        <v>852</v>
      </c>
      <c r="F348" s="4"/>
      <c r="G348" s="4"/>
      <c r="H348" s="4"/>
      <c r="I348" s="3"/>
      <c r="J348" s="22">
        <f t="shared" si="234"/>
        <v>123400</v>
      </c>
      <c r="K348" s="22">
        <f t="shared" si="234"/>
        <v>0</v>
      </c>
      <c r="L348" s="22">
        <f t="shared" si="234"/>
        <v>123400</v>
      </c>
      <c r="M348" s="22">
        <f t="shared" si="234"/>
        <v>0</v>
      </c>
      <c r="N348" s="22">
        <f t="shared" si="234"/>
        <v>0</v>
      </c>
      <c r="O348" s="22">
        <f t="shared" si="234"/>
        <v>0</v>
      </c>
      <c r="P348" s="22">
        <f t="shared" si="234"/>
        <v>0</v>
      </c>
      <c r="Q348" s="22">
        <f t="shared" si="234"/>
        <v>0</v>
      </c>
      <c r="R348" s="22">
        <f t="shared" si="234"/>
        <v>123400</v>
      </c>
      <c r="S348" s="22">
        <f t="shared" ref="S348:W352" si="235">S349</f>
        <v>0</v>
      </c>
      <c r="T348" s="22">
        <f t="shared" si="235"/>
        <v>123400</v>
      </c>
      <c r="U348" s="22">
        <f t="shared" si="235"/>
        <v>0</v>
      </c>
      <c r="V348" s="22">
        <f t="shared" si="235"/>
        <v>123400</v>
      </c>
      <c r="W348" s="22">
        <f t="shared" si="235"/>
        <v>0</v>
      </c>
      <c r="X348" s="82">
        <f t="shared" si="220"/>
        <v>0</v>
      </c>
      <c r="Y348" s="22"/>
      <c r="Z348" s="22"/>
      <c r="AA348" s="22"/>
      <c r="AB348" s="22"/>
      <c r="AC348" s="22"/>
      <c r="AD348" s="22"/>
      <c r="AE348" s="22"/>
    </row>
    <row r="349" spans="1:31" ht="30" x14ac:dyDescent="0.25">
      <c r="A349" s="15" t="s">
        <v>160</v>
      </c>
      <c r="B349" s="155">
        <v>52</v>
      </c>
      <c r="C349" s="155">
        <v>0</v>
      </c>
      <c r="D349" s="3" t="s">
        <v>210</v>
      </c>
      <c r="E349" s="155">
        <v>852</v>
      </c>
      <c r="F349" s="3" t="s">
        <v>96</v>
      </c>
      <c r="G349" s="3" t="s">
        <v>96</v>
      </c>
      <c r="H349" s="3" t="s">
        <v>285</v>
      </c>
      <c r="I349" s="3"/>
      <c r="J349" s="21">
        <f t="shared" ref="J349:M349" si="236">J350+J352</f>
        <v>123400</v>
      </c>
      <c r="K349" s="21">
        <f t="shared" si="236"/>
        <v>0</v>
      </c>
      <c r="L349" s="21">
        <f t="shared" si="236"/>
        <v>123400</v>
      </c>
      <c r="M349" s="21">
        <f t="shared" si="236"/>
        <v>0</v>
      </c>
      <c r="N349" s="21">
        <f t="shared" ref="N349:R349" si="237">N350+N352</f>
        <v>0</v>
      </c>
      <c r="O349" s="21">
        <f t="shared" si="237"/>
        <v>0</v>
      </c>
      <c r="P349" s="21">
        <f t="shared" si="237"/>
        <v>0</v>
      </c>
      <c r="Q349" s="21">
        <f t="shared" si="237"/>
        <v>0</v>
      </c>
      <c r="R349" s="21">
        <f t="shared" si="237"/>
        <v>123400</v>
      </c>
      <c r="S349" s="21">
        <f t="shared" ref="S349:W349" si="238">S350+S352</f>
        <v>0</v>
      </c>
      <c r="T349" s="21">
        <f t="shared" si="238"/>
        <v>123400</v>
      </c>
      <c r="U349" s="21">
        <f t="shared" si="238"/>
        <v>0</v>
      </c>
      <c r="V349" s="21">
        <f t="shared" si="238"/>
        <v>123400</v>
      </c>
      <c r="W349" s="21">
        <f t="shared" si="238"/>
        <v>0</v>
      </c>
      <c r="X349" s="82">
        <f t="shared" si="220"/>
        <v>0</v>
      </c>
      <c r="Y349" s="21"/>
      <c r="Z349" s="21"/>
      <c r="AA349" s="21"/>
      <c r="AB349" s="21"/>
      <c r="AC349" s="21"/>
      <c r="AD349" s="21"/>
      <c r="AE349" s="21"/>
    </row>
    <row r="350" spans="1:31" ht="120" x14ac:dyDescent="0.25">
      <c r="A350" s="156" t="s">
        <v>16</v>
      </c>
      <c r="B350" s="155">
        <v>52</v>
      </c>
      <c r="C350" s="155">
        <v>0</v>
      </c>
      <c r="D350" s="3" t="s">
        <v>210</v>
      </c>
      <c r="E350" s="155">
        <v>852</v>
      </c>
      <c r="F350" s="3" t="s">
        <v>96</v>
      </c>
      <c r="G350" s="3" t="s">
        <v>96</v>
      </c>
      <c r="H350" s="3" t="s">
        <v>285</v>
      </c>
      <c r="I350" s="3" t="s">
        <v>18</v>
      </c>
      <c r="J350" s="21">
        <f t="shared" ref="J350:W350" si="239">J351</f>
        <v>16900</v>
      </c>
      <c r="K350" s="21">
        <f t="shared" si="239"/>
        <v>0</v>
      </c>
      <c r="L350" s="21">
        <f t="shared" si="239"/>
        <v>16900</v>
      </c>
      <c r="M350" s="21">
        <f t="shared" si="239"/>
        <v>0</v>
      </c>
      <c r="N350" s="21">
        <f t="shared" si="239"/>
        <v>0</v>
      </c>
      <c r="O350" s="21">
        <f t="shared" si="239"/>
        <v>0</v>
      </c>
      <c r="P350" s="21">
        <f t="shared" si="239"/>
        <v>0</v>
      </c>
      <c r="Q350" s="21">
        <f t="shared" si="239"/>
        <v>0</v>
      </c>
      <c r="R350" s="21">
        <f t="shared" si="239"/>
        <v>16900</v>
      </c>
      <c r="S350" s="21">
        <f t="shared" si="239"/>
        <v>0</v>
      </c>
      <c r="T350" s="21">
        <f t="shared" si="239"/>
        <v>16900</v>
      </c>
      <c r="U350" s="21">
        <f t="shared" si="239"/>
        <v>0</v>
      </c>
      <c r="V350" s="21">
        <f t="shared" si="239"/>
        <v>16900</v>
      </c>
      <c r="W350" s="21">
        <f t="shared" si="239"/>
        <v>0</v>
      </c>
      <c r="X350" s="82">
        <f t="shared" si="220"/>
        <v>0</v>
      </c>
      <c r="Y350" s="21"/>
      <c r="Z350" s="21"/>
      <c r="AA350" s="21"/>
      <c r="AB350" s="21"/>
      <c r="AC350" s="21"/>
      <c r="AD350" s="21"/>
      <c r="AE350" s="21"/>
    </row>
    <row r="351" spans="1:31" ht="30" x14ac:dyDescent="0.25">
      <c r="A351" s="157" t="s">
        <v>7</v>
      </c>
      <c r="B351" s="155">
        <v>52</v>
      </c>
      <c r="C351" s="155">
        <v>0</v>
      </c>
      <c r="D351" s="3" t="s">
        <v>210</v>
      </c>
      <c r="E351" s="155">
        <v>852</v>
      </c>
      <c r="F351" s="3" t="s">
        <v>96</v>
      </c>
      <c r="G351" s="3" t="s">
        <v>96</v>
      </c>
      <c r="H351" s="3" t="s">
        <v>285</v>
      </c>
      <c r="I351" s="3" t="s">
        <v>63</v>
      </c>
      <c r="J351" s="21">
        <f>'6.ВС'!J350</f>
        <v>16900</v>
      </c>
      <c r="K351" s="21">
        <f>'6.ВС'!K350</f>
        <v>0</v>
      </c>
      <c r="L351" s="21">
        <f>'6.ВС'!L350</f>
        <v>16900</v>
      </c>
      <c r="M351" s="21">
        <f>'6.ВС'!M350</f>
        <v>0</v>
      </c>
      <c r="N351" s="21">
        <f>'6.ВС'!N350</f>
        <v>0</v>
      </c>
      <c r="O351" s="21">
        <f>'6.ВС'!O350</f>
        <v>0</v>
      </c>
      <c r="P351" s="21">
        <f>'6.ВС'!P350</f>
        <v>0</v>
      </c>
      <c r="Q351" s="21">
        <f>'6.ВС'!Q350</f>
        <v>0</v>
      </c>
      <c r="R351" s="21">
        <f>'6.ВС'!R350</f>
        <v>16900</v>
      </c>
      <c r="S351" s="21">
        <f>'6.ВС'!S350</f>
        <v>0</v>
      </c>
      <c r="T351" s="21">
        <f>'6.ВС'!T350</f>
        <v>16900</v>
      </c>
      <c r="U351" s="21">
        <f>'6.ВС'!U350</f>
        <v>0</v>
      </c>
      <c r="V351" s="21">
        <f>'6.ВС'!V350</f>
        <v>16900</v>
      </c>
      <c r="W351" s="21">
        <f>'6.ВС'!W350</f>
        <v>0</v>
      </c>
      <c r="X351" s="82">
        <f t="shared" si="220"/>
        <v>0</v>
      </c>
      <c r="Y351" s="21"/>
      <c r="Z351" s="21"/>
      <c r="AA351" s="21"/>
      <c r="AB351" s="21"/>
      <c r="AC351" s="21"/>
      <c r="AD351" s="21"/>
      <c r="AE351" s="21"/>
    </row>
    <row r="352" spans="1:31" ht="60" x14ac:dyDescent="0.25">
      <c r="A352" s="157" t="s">
        <v>22</v>
      </c>
      <c r="B352" s="155">
        <v>52</v>
      </c>
      <c r="C352" s="155">
        <v>0</v>
      </c>
      <c r="D352" s="3" t="s">
        <v>210</v>
      </c>
      <c r="E352" s="155">
        <v>852</v>
      </c>
      <c r="F352" s="3" t="s">
        <v>96</v>
      </c>
      <c r="G352" s="3" t="s">
        <v>96</v>
      </c>
      <c r="H352" s="3" t="s">
        <v>285</v>
      </c>
      <c r="I352" s="3" t="s">
        <v>23</v>
      </c>
      <c r="J352" s="21">
        <f t="shared" si="234"/>
        <v>106500</v>
      </c>
      <c r="K352" s="21">
        <f t="shared" si="234"/>
        <v>0</v>
      </c>
      <c r="L352" s="21">
        <f t="shared" si="234"/>
        <v>106500</v>
      </c>
      <c r="M352" s="21">
        <f t="shared" si="234"/>
        <v>0</v>
      </c>
      <c r="N352" s="21">
        <f t="shared" si="234"/>
        <v>0</v>
      </c>
      <c r="O352" s="21">
        <f t="shared" si="234"/>
        <v>0</v>
      </c>
      <c r="P352" s="21">
        <f t="shared" si="234"/>
        <v>0</v>
      </c>
      <c r="Q352" s="21">
        <f t="shared" si="234"/>
        <v>0</v>
      </c>
      <c r="R352" s="21">
        <f t="shared" si="234"/>
        <v>106500</v>
      </c>
      <c r="S352" s="21">
        <f t="shared" si="235"/>
        <v>0</v>
      </c>
      <c r="T352" s="21">
        <f t="shared" si="235"/>
        <v>106500</v>
      </c>
      <c r="U352" s="21">
        <f t="shared" si="235"/>
        <v>0</v>
      </c>
      <c r="V352" s="21">
        <f t="shared" si="235"/>
        <v>106500</v>
      </c>
      <c r="W352" s="21">
        <f t="shared" si="235"/>
        <v>0</v>
      </c>
      <c r="X352" s="82">
        <f t="shared" si="220"/>
        <v>0</v>
      </c>
      <c r="Y352" s="21"/>
      <c r="Z352" s="21"/>
      <c r="AA352" s="21"/>
      <c r="AB352" s="21"/>
      <c r="AC352" s="21"/>
      <c r="AD352" s="21"/>
      <c r="AE352" s="21"/>
    </row>
    <row r="353" spans="1:31" ht="60" x14ac:dyDescent="0.25">
      <c r="A353" s="157" t="s">
        <v>9</v>
      </c>
      <c r="B353" s="155">
        <v>52</v>
      </c>
      <c r="C353" s="155">
        <v>0</v>
      </c>
      <c r="D353" s="3" t="s">
        <v>210</v>
      </c>
      <c r="E353" s="155">
        <v>852</v>
      </c>
      <c r="F353" s="3" t="s">
        <v>96</v>
      </c>
      <c r="G353" s="3" t="s">
        <v>96</v>
      </c>
      <c r="H353" s="3" t="s">
        <v>285</v>
      </c>
      <c r="I353" s="3" t="s">
        <v>24</v>
      </c>
      <c r="J353" s="21">
        <f>'6.ВС'!J352</f>
        <v>106500</v>
      </c>
      <c r="K353" s="21">
        <f>'6.ВС'!K352</f>
        <v>0</v>
      </c>
      <c r="L353" s="21">
        <f>'6.ВС'!L352</f>
        <v>106500</v>
      </c>
      <c r="M353" s="21">
        <f>'6.ВС'!M352</f>
        <v>0</v>
      </c>
      <c r="N353" s="21">
        <f>'6.ВС'!N352</f>
        <v>0</v>
      </c>
      <c r="O353" s="21">
        <f>'6.ВС'!O352</f>
        <v>0</v>
      </c>
      <c r="P353" s="21">
        <f>'6.ВС'!P352</f>
        <v>0</v>
      </c>
      <c r="Q353" s="21">
        <f>'6.ВС'!Q352</f>
        <v>0</v>
      </c>
      <c r="R353" s="21">
        <f>'6.ВС'!R352</f>
        <v>106500</v>
      </c>
      <c r="S353" s="21">
        <f>'6.ВС'!S352</f>
        <v>0</v>
      </c>
      <c r="T353" s="21">
        <f>'6.ВС'!T352</f>
        <v>106500</v>
      </c>
      <c r="U353" s="21">
        <f>'6.ВС'!U352</f>
        <v>0</v>
      </c>
      <c r="V353" s="21">
        <f>'6.ВС'!V352</f>
        <v>106500</v>
      </c>
      <c r="W353" s="21">
        <f>'6.ВС'!W352</f>
        <v>0</v>
      </c>
      <c r="X353" s="82">
        <f t="shared" si="220"/>
        <v>0</v>
      </c>
      <c r="Y353" s="21"/>
      <c r="Z353" s="21"/>
      <c r="AA353" s="21"/>
      <c r="AB353" s="21"/>
      <c r="AC353" s="21"/>
      <c r="AD353" s="21"/>
      <c r="AE353" s="21"/>
    </row>
    <row r="354" spans="1:31" ht="42.75" x14ac:dyDescent="0.25">
      <c r="A354" s="18" t="s">
        <v>239</v>
      </c>
      <c r="B354" s="94">
        <v>52</v>
      </c>
      <c r="C354" s="94">
        <v>0</v>
      </c>
      <c r="D354" s="19" t="s">
        <v>240</v>
      </c>
      <c r="E354" s="94"/>
      <c r="F354" s="19"/>
      <c r="G354" s="19"/>
      <c r="H354" s="19"/>
      <c r="I354" s="19"/>
      <c r="J354" s="22">
        <f t="shared" ref="J354:W357" si="240">J355</f>
        <v>523980</v>
      </c>
      <c r="K354" s="22">
        <f t="shared" si="240"/>
        <v>332280</v>
      </c>
      <c r="L354" s="22">
        <f t="shared" si="240"/>
        <v>191700</v>
      </c>
      <c r="M354" s="22">
        <f t="shared" si="240"/>
        <v>0</v>
      </c>
      <c r="N354" s="22">
        <f t="shared" si="240"/>
        <v>0</v>
      </c>
      <c r="O354" s="22">
        <f t="shared" si="240"/>
        <v>0</v>
      </c>
      <c r="P354" s="22">
        <f t="shared" si="240"/>
        <v>0</v>
      </c>
      <c r="Q354" s="22">
        <f t="shared" si="240"/>
        <v>0</v>
      </c>
      <c r="R354" s="22">
        <f t="shared" si="240"/>
        <v>523980</v>
      </c>
      <c r="S354" s="22">
        <f t="shared" si="240"/>
        <v>332280</v>
      </c>
      <c r="T354" s="22">
        <f t="shared" si="240"/>
        <v>191700</v>
      </c>
      <c r="U354" s="22">
        <f t="shared" si="240"/>
        <v>0</v>
      </c>
      <c r="V354" s="22">
        <f t="shared" si="240"/>
        <v>523980</v>
      </c>
      <c r="W354" s="22">
        <f t="shared" si="240"/>
        <v>523980</v>
      </c>
      <c r="X354" s="82">
        <f t="shared" si="220"/>
        <v>100</v>
      </c>
      <c r="Y354" s="22"/>
      <c r="Z354" s="22"/>
      <c r="AA354" s="22"/>
      <c r="AB354" s="22"/>
      <c r="AC354" s="22"/>
      <c r="AD354" s="22"/>
      <c r="AE354" s="22"/>
    </row>
    <row r="355" spans="1:31" s="59" customFormat="1" ht="42.75" x14ac:dyDescent="0.25">
      <c r="A355" s="18" t="s">
        <v>143</v>
      </c>
      <c r="B355" s="94">
        <v>52</v>
      </c>
      <c r="C355" s="94">
        <v>0</v>
      </c>
      <c r="D355" s="24" t="s">
        <v>240</v>
      </c>
      <c r="E355" s="94">
        <v>852</v>
      </c>
      <c r="F355" s="4"/>
      <c r="G355" s="4"/>
      <c r="H355" s="4"/>
      <c r="I355" s="3"/>
      <c r="J355" s="22">
        <f t="shared" si="240"/>
        <v>523980</v>
      </c>
      <c r="K355" s="22">
        <f t="shared" si="240"/>
        <v>332280</v>
      </c>
      <c r="L355" s="22">
        <f t="shared" si="240"/>
        <v>191700</v>
      </c>
      <c r="M355" s="22">
        <f t="shared" si="240"/>
        <v>0</v>
      </c>
      <c r="N355" s="22">
        <f t="shared" si="240"/>
        <v>0</v>
      </c>
      <c r="O355" s="22">
        <f t="shared" si="240"/>
        <v>0</v>
      </c>
      <c r="P355" s="22">
        <f t="shared" si="240"/>
        <v>0</v>
      </c>
      <c r="Q355" s="22">
        <f t="shared" si="240"/>
        <v>0</v>
      </c>
      <c r="R355" s="22">
        <f t="shared" si="240"/>
        <v>523980</v>
      </c>
      <c r="S355" s="22">
        <f t="shared" ref="S355:W357" si="241">S356</f>
        <v>332280</v>
      </c>
      <c r="T355" s="22">
        <f t="shared" si="241"/>
        <v>191700</v>
      </c>
      <c r="U355" s="22">
        <f t="shared" si="241"/>
        <v>0</v>
      </c>
      <c r="V355" s="22">
        <f t="shared" si="241"/>
        <v>523980</v>
      </c>
      <c r="W355" s="22">
        <f t="shared" si="241"/>
        <v>523980</v>
      </c>
      <c r="X355" s="82">
        <f t="shared" si="220"/>
        <v>100</v>
      </c>
      <c r="Y355" s="22"/>
      <c r="Z355" s="22"/>
      <c r="AA355" s="22"/>
      <c r="AB355" s="22"/>
      <c r="AC355" s="22"/>
      <c r="AD355" s="22"/>
      <c r="AE355" s="22"/>
    </row>
    <row r="356" spans="1:31" ht="45" x14ac:dyDescent="0.25">
      <c r="A356" s="15" t="s">
        <v>155</v>
      </c>
      <c r="B356" s="155">
        <v>52</v>
      </c>
      <c r="C356" s="155">
        <v>0</v>
      </c>
      <c r="D356" s="3" t="s">
        <v>240</v>
      </c>
      <c r="E356" s="155">
        <v>852</v>
      </c>
      <c r="F356" s="3" t="s">
        <v>96</v>
      </c>
      <c r="G356" s="3" t="s">
        <v>53</v>
      </c>
      <c r="H356" s="3" t="s">
        <v>241</v>
      </c>
      <c r="I356" s="3"/>
      <c r="J356" s="21">
        <f t="shared" si="240"/>
        <v>523980</v>
      </c>
      <c r="K356" s="21">
        <f t="shared" si="240"/>
        <v>332280</v>
      </c>
      <c r="L356" s="21">
        <f t="shared" si="240"/>
        <v>191700</v>
      </c>
      <c r="M356" s="21">
        <f t="shared" si="240"/>
        <v>0</v>
      </c>
      <c r="N356" s="21">
        <f t="shared" si="240"/>
        <v>0</v>
      </c>
      <c r="O356" s="21">
        <f t="shared" si="240"/>
        <v>0</v>
      </c>
      <c r="P356" s="21">
        <f t="shared" si="240"/>
        <v>0</v>
      </c>
      <c r="Q356" s="21">
        <f t="shared" si="240"/>
        <v>0</v>
      </c>
      <c r="R356" s="21">
        <f t="shared" si="240"/>
        <v>523980</v>
      </c>
      <c r="S356" s="21">
        <f t="shared" si="241"/>
        <v>332280</v>
      </c>
      <c r="T356" s="21">
        <f t="shared" si="241"/>
        <v>191700</v>
      </c>
      <c r="U356" s="21">
        <f t="shared" si="241"/>
        <v>0</v>
      </c>
      <c r="V356" s="21">
        <f t="shared" si="241"/>
        <v>523980</v>
      </c>
      <c r="W356" s="21">
        <f t="shared" si="241"/>
        <v>523980</v>
      </c>
      <c r="X356" s="82">
        <f t="shared" si="220"/>
        <v>100</v>
      </c>
      <c r="Y356" s="21"/>
      <c r="Z356" s="21"/>
      <c r="AA356" s="21"/>
      <c r="AB356" s="21"/>
      <c r="AC356" s="21"/>
      <c r="AD356" s="21"/>
      <c r="AE356" s="21"/>
    </row>
    <row r="357" spans="1:31" ht="60" x14ac:dyDescent="0.25">
      <c r="A357" s="157" t="s">
        <v>50</v>
      </c>
      <c r="B357" s="155">
        <v>52</v>
      </c>
      <c r="C357" s="155">
        <v>0</v>
      </c>
      <c r="D357" s="3" t="s">
        <v>240</v>
      </c>
      <c r="E357" s="155">
        <v>852</v>
      </c>
      <c r="F357" s="3" t="s">
        <v>96</v>
      </c>
      <c r="G357" s="3" t="s">
        <v>53</v>
      </c>
      <c r="H357" s="3" t="s">
        <v>241</v>
      </c>
      <c r="I357" s="3" t="s">
        <v>102</v>
      </c>
      <c r="J357" s="21">
        <f t="shared" si="240"/>
        <v>523980</v>
      </c>
      <c r="K357" s="21">
        <f t="shared" si="240"/>
        <v>332280</v>
      </c>
      <c r="L357" s="21">
        <f t="shared" si="240"/>
        <v>191700</v>
      </c>
      <c r="M357" s="21">
        <f t="shared" si="240"/>
        <v>0</v>
      </c>
      <c r="N357" s="21">
        <f t="shared" si="240"/>
        <v>0</v>
      </c>
      <c r="O357" s="21">
        <f t="shared" si="240"/>
        <v>0</v>
      </c>
      <c r="P357" s="21">
        <f t="shared" si="240"/>
        <v>0</v>
      </c>
      <c r="Q357" s="21">
        <f t="shared" si="240"/>
        <v>0</v>
      </c>
      <c r="R357" s="21">
        <f t="shared" si="240"/>
        <v>523980</v>
      </c>
      <c r="S357" s="21">
        <f t="shared" si="241"/>
        <v>332280</v>
      </c>
      <c r="T357" s="21">
        <f t="shared" si="241"/>
        <v>191700</v>
      </c>
      <c r="U357" s="21">
        <f t="shared" si="241"/>
        <v>0</v>
      </c>
      <c r="V357" s="21">
        <f t="shared" si="241"/>
        <v>523980</v>
      </c>
      <c r="W357" s="21">
        <f t="shared" si="241"/>
        <v>523980</v>
      </c>
      <c r="X357" s="82">
        <f t="shared" si="220"/>
        <v>100</v>
      </c>
      <c r="Y357" s="21"/>
      <c r="Z357" s="21"/>
      <c r="AA357" s="21"/>
      <c r="AB357" s="21"/>
      <c r="AC357" s="21"/>
      <c r="AD357" s="21"/>
      <c r="AE357" s="21"/>
    </row>
    <row r="358" spans="1:31" ht="30" x14ac:dyDescent="0.25">
      <c r="A358" s="157" t="s">
        <v>103</v>
      </c>
      <c r="B358" s="155">
        <v>52</v>
      </c>
      <c r="C358" s="155">
        <v>0</v>
      </c>
      <c r="D358" s="3" t="s">
        <v>240</v>
      </c>
      <c r="E358" s="155">
        <v>852</v>
      </c>
      <c r="F358" s="3" t="s">
        <v>96</v>
      </c>
      <c r="G358" s="3" t="s">
        <v>53</v>
      </c>
      <c r="H358" s="3" t="s">
        <v>241</v>
      </c>
      <c r="I358" s="3" t="s">
        <v>104</v>
      </c>
      <c r="J358" s="21">
        <f>'6.ВС'!J327</f>
        <v>523980</v>
      </c>
      <c r="K358" s="21">
        <f>'6.ВС'!K327</f>
        <v>332280</v>
      </c>
      <c r="L358" s="21">
        <f>'6.ВС'!L327</f>
        <v>191700</v>
      </c>
      <c r="M358" s="21">
        <f>'6.ВС'!M327</f>
        <v>0</v>
      </c>
      <c r="N358" s="21">
        <f>'6.ВС'!N327</f>
        <v>0</v>
      </c>
      <c r="O358" s="21">
        <f>'6.ВС'!O327</f>
        <v>0</v>
      </c>
      <c r="P358" s="21">
        <f>'6.ВС'!P327</f>
        <v>0</v>
      </c>
      <c r="Q358" s="21">
        <f>'6.ВС'!Q327</f>
        <v>0</v>
      </c>
      <c r="R358" s="21">
        <f>'6.ВС'!R327</f>
        <v>523980</v>
      </c>
      <c r="S358" s="21">
        <f>'6.ВС'!S327</f>
        <v>332280</v>
      </c>
      <c r="T358" s="21">
        <f>'6.ВС'!T327</f>
        <v>191700</v>
      </c>
      <c r="U358" s="21">
        <f>'6.ВС'!U327</f>
        <v>0</v>
      </c>
      <c r="V358" s="21">
        <f>'6.ВС'!V327</f>
        <v>523980</v>
      </c>
      <c r="W358" s="21">
        <f>'6.ВС'!W327</f>
        <v>523980</v>
      </c>
      <c r="X358" s="82">
        <f t="shared" si="220"/>
        <v>100</v>
      </c>
      <c r="Y358" s="21"/>
      <c r="Z358" s="21"/>
      <c r="AA358" s="21"/>
      <c r="AB358" s="21"/>
      <c r="AC358" s="21"/>
      <c r="AD358" s="21"/>
      <c r="AE358" s="21"/>
    </row>
    <row r="359" spans="1:31" ht="71.25" x14ac:dyDescent="0.25">
      <c r="A359" s="18" t="s">
        <v>347</v>
      </c>
      <c r="B359" s="94">
        <v>53</v>
      </c>
      <c r="C359" s="155"/>
      <c r="D359" s="24"/>
      <c r="E359" s="94"/>
      <c r="F359" s="24"/>
      <c r="G359" s="24"/>
      <c r="H359" s="24"/>
      <c r="I359" s="19"/>
      <c r="J359" s="22" t="e">
        <f t="shared" ref="J359:M359" si="242">J360+J370</f>
        <v>#REF!</v>
      </c>
      <c r="K359" s="22" t="e">
        <f t="shared" si="242"/>
        <v>#REF!</v>
      </c>
      <c r="L359" s="22" t="e">
        <f t="shared" si="242"/>
        <v>#REF!</v>
      </c>
      <c r="M359" s="22" t="e">
        <f t="shared" si="242"/>
        <v>#REF!</v>
      </c>
      <c r="N359" s="22" t="e">
        <f t="shared" ref="N359:R359" si="243">N360+N370</f>
        <v>#REF!</v>
      </c>
      <c r="O359" s="22" t="e">
        <f t="shared" si="243"/>
        <v>#REF!</v>
      </c>
      <c r="P359" s="22" t="e">
        <f t="shared" si="243"/>
        <v>#REF!</v>
      </c>
      <c r="Q359" s="22" t="e">
        <f t="shared" si="243"/>
        <v>#REF!</v>
      </c>
      <c r="R359" s="22">
        <f t="shared" si="243"/>
        <v>8372900</v>
      </c>
      <c r="S359" s="22">
        <f t="shared" ref="S359:W359" si="244">S360+S370</f>
        <v>833000</v>
      </c>
      <c r="T359" s="22">
        <f t="shared" si="244"/>
        <v>7537500</v>
      </c>
      <c r="U359" s="22">
        <f t="shared" si="244"/>
        <v>2400</v>
      </c>
      <c r="V359" s="22">
        <f t="shared" si="244"/>
        <v>8372900</v>
      </c>
      <c r="W359" s="22">
        <f t="shared" si="244"/>
        <v>6021304.790000001</v>
      </c>
      <c r="X359" s="82">
        <f t="shared" si="220"/>
        <v>71.914208816539087</v>
      </c>
      <c r="Y359" s="22"/>
      <c r="Z359" s="22"/>
      <c r="AA359" s="22"/>
      <c r="AB359" s="22"/>
      <c r="AC359" s="22"/>
      <c r="AD359" s="22"/>
      <c r="AE359" s="22"/>
    </row>
    <row r="360" spans="1:31" ht="85.5" x14ac:dyDescent="0.25">
      <c r="A360" s="18" t="s">
        <v>242</v>
      </c>
      <c r="B360" s="94">
        <v>53</v>
      </c>
      <c r="C360" s="155">
        <v>0</v>
      </c>
      <c r="D360" s="24" t="s">
        <v>133</v>
      </c>
      <c r="E360" s="94"/>
      <c r="F360" s="24"/>
      <c r="G360" s="24"/>
      <c r="H360" s="24"/>
      <c r="I360" s="19"/>
      <c r="J360" s="22">
        <f t="shared" ref="J360:W360" si="245">J361</f>
        <v>5765400</v>
      </c>
      <c r="K360" s="22">
        <f t="shared" si="245"/>
        <v>0</v>
      </c>
      <c r="L360" s="22">
        <f t="shared" si="245"/>
        <v>5763000</v>
      </c>
      <c r="M360" s="22">
        <f t="shared" si="245"/>
        <v>2400</v>
      </c>
      <c r="N360" s="22">
        <f t="shared" si="245"/>
        <v>0</v>
      </c>
      <c r="O360" s="22">
        <f t="shared" si="245"/>
        <v>0</v>
      </c>
      <c r="P360" s="22">
        <f t="shared" si="245"/>
        <v>0</v>
      </c>
      <c r="Q360" s="22">
        <f t="shared" si="245"/>
        <v>0</v>
      </c>
      <c r="R360" s="22">
        <f t="shared" si="245"/>
        <v>5765400</v>
      </c>
      <c r="S360" s="22">
        <f t="shared" si="245"/>
        <v>0</v>
      </c>
      <c r="T360" s="22">
        <f t="shared" si="245"/>
        <v>5763000</v>
      </c>
      <c r="U360" s="22">
        <f t="shared" si="245"/>
        <v>2400</v>
      </c>
      <c r="V360" s="22">
        <f t="shared" si="245"/>
        <v>5765400</v>
      </c>
      <c r="W360" s="22">
        <f t="shared" si="245"/>
        <v>3997051.7900000005</v>
      </c>
      <c r="X360" s="82">
        <f t="shared" si="220"/>
        <v>69.328264994623098</v>
      </c>
      <c r="Y360" s="22"/>
      <c r="Z360" s="22"/>
      <c r="AA360" s="22"/>
      <c r="AB360" s="22"/>
      <c r="AC360" s="22"/>
      <c r="AD360" s="22"/>
      <c r="AE360" s="22"/>
    </row>
    <row r="361" spans="1:31" ht="42.75" x14ac:dyDescent="0.25">
      <c r="A361" s="18" t="s">
        <v>171</v>
      </c>
      <c r="B361" s="94">
        <v>53</v>
      </c>
      <c r="C361" s="94">
        <v>0</v>
      </c>
      <c r="D361" s="3" t="s">
        <v>133</v>
      </c>
      <c r="E361" s="94">
        <v>853</v>
      </c>
      <c r="F361" s="3"/>
      <c r="G361" s="3"/>
      <c r="H361" s="3"/>
      <c r="I361" s="3"/>
      <c r="J361" s="22">
        <f t="shared" ref="J361:M361" si="246">J362+J367</f>
        <v>5765400</v>
      </c>
      <c r="K361" s="22">
        <f t="shared" si="246"/>
        <v>0</v>
      </c>
      <c r="L361" s="22">
        <f t="shared" si="246"/>
        <v>5763000</v>
      </c>
      <c r="M361" s="22">
        <f t="shared" si="246"/>
        <v>2400</v>
      </c>
      <c r="N361" s="22">
        <f t="shared" ref="N361:R361" si="247">N362+N367</f>
        <v>0</v>
      </c>
      <c r="O361" s="22">
        <f t="shared" si="247"/>
        <v>0</v>
      </c>
      <c r="P361" s="22">
        <f t="shared" si="247"/>
        <v>0</v>
      </c>
      <c r="Q361" s="22">
        <f t="shared" si="247"/>
        <v>0</v>
      </c>
      <c r="R361" s="22">
        <f t="shared" si="247"/>
        <v>5765400</v>
      </c>
      <c r="S361" s="22">
        <f t="shared" ref="S361:W361" si="248">S362+S367</f>
        <v>0</v>
      </c>
      <c r="T361" s="22">
        <f t="shared" si="248"/>
        <v>5763000</v>
      </c>
      <c r="U361" s="22">
        <f t="shared" si="248"/>
        <v>2400</v>
      </c>
      <c r="V361" s="22">
        <f t="shared" si="248"/>
        <v>5765400</v>
      </c>
      <c r="W361" s="22">
        <f t="shared" si="248"/>
        <v>3997051.7900000005</v>
      </c>
      <c r="X361" s="82">
        <f t="shared" si="220"/>
        <v>69.328264994623098</v>
      </c>
      <c r="Y361" s="22"/>
      <c r="Z361" s="22"/>
      <c r="AA361" s="22"/>
      <c r="AB361" s="22"/>
      <c r="AC361" s="22"/>
      <c r="AD361" s="22"/>
      <c r="AE361" s="22"/>
    </row>
    <row r="362" spans="1:31" ht="60" x14ac:dyDescent="0.25">
      <c r="A362" s="15" t="s">
        <v>20</v>
      </c>
      <c r="B362" s="155">
        <v>53</v>
      </c>
      <c r="C362" s="155">
        <v>0</v>
      </c>
      <c r="D362" s="3" t="s">
        <v>133</v>
      </c>
      <c r="E362" s="5">
        <v>853</v>
      </c>
      <c r="F362" s="3" t="s">
        <v>17</v>
      </c>
      <c r="G362" s="3" t="s">
        <v>129</v>
      </c>
      <c r="H362" s="3" t="s">
        <v>248</v>
      </c>
      <c r="I362" s="3"/>
      <c r="J362" s="21">
        <f t="shared" ref="J362:M362" si="249">J363+J365</f>
        <v>5763000</v>
      </c>
      <c r="K362" s="21">
        <f t="shared" si="249"/>
        <v>0</v>
      </c>
      <c r="L362" s="21">
        <f t="shared" si="249"/>
        <v>5763000</v>
      </c>
      <c r="M362" s="21">
        <f t="shared" si="249"/>
        <v>0</v>
      </c>
      <c r="N362" s="21">
        <f t="shared" ref="N362:R362" si="250">N363+N365</f>
        <v>0</v>
      </c>
      <c r="O362" s="21">
        <f t="shared" si="250"/>
        <v>0</v>
      </c>
      <c r="P362" s="21">
        <f t="shared" si="250"/>
        <v>0</v>
      </c>
      <c r="Q362" s="21">
        <f t="shared" si="250"/>
        <v>0</v>
      </c>
      <c r="R362" s="21">
        <f t="shared" si="250"/>
        <v>5763000</v>
      </c>
      <c r="S362" s="21">
        <f t="shared" ref="S362:W362" si="251">S363+S365</f>
        <v>0</v>
      </c>
      <c r="T362" s="21">
        <f t="shared" si="251"/>
        <v>5763000</v>
      </c>
      <c r="U362" s="21">
        <f t="shared" si="251"/>
        <v>0</v>
      </c>
      <c r="V362" s="21">
        <f t="shared" si="251"/>
        <v>5763000</v>
      </c>
      <c r="W362" s="21">
        <f t="shared" si="251"/>
        <v>3997051.7900000005</v>
      </c>
      <c r="X362" s="82">
        <f t="shared" si="220"/>
        <v>69.357136734339761</v>
      </c>
      <c r="Y362" s="21"/>
      <c r="Z362" s="21"/>
      <c r="AA362" s="21"/>
      <c r="AB362" s="21"/>
      <c r="AC362" s="21"/>
      <c r="AD362" s="21"/>
      <c r="AE362" s="21"/>
    </row>
    <row r="363" spans="1:31" ht="120" x14ac:dyDescent="0.25">
      <c r="A363" s="156" t="s">
        <v>16</v>
      </c>
      <c r="B363" s="155">
        <v>53</v>
      </c>
      <c r="C363" s="155">
        <v>0</v>
      </c>
      <c r="D363" s="3" t="s">
        <v>133</v>
      </c>
      <c r="E363" s="5">
        <v>853</v>
      </c>
      <c r="F363" s="3" t="s">
        <v>11</v>
      </c>
      <c r="G363" s="3" t="s">
        <v>129</v>
      </c>
      <c r="H363" s="3" t="s">
        <v>248</v>
      </c>
      <c r="I363" s="3" t="s">
        <v>18</v>
      </c>
      <c r="J363" s="21">
        <f t="shared" ref="J363:W363" si="252">J364</f>
        <v>5460700</v>
      </c>
      <c r="K363" s="21">
        <f t="shared" si="252"/>
        <v>0</v>
      </c>
      <c r="L363" s="21">
        <f t="shared" si="252"/>
        <v>5460700</v>
      </c>
      <c r="M363" s="21">
        <f t="shared" si="252"/>
        <v>0</v>
      </c>
      <c r="N363" s="21">
        <f t="shared" si="252"/>
        <v>0</v>
      </c>
      <c r="O363" s="21">
        <f t="shared" si="252"/>
        <v>0</v>
      </c>
      <c r="P363" s="21">
        <f t="shared" si="252"/>
        <v>0</v>
      </c>
      <c r="Q363" s="21">
        <f t="shared" si="252"/>
        <v>0</v>
      </c>
      <c r="R363" s="21">
        <f t="shared" si="252"/>
        <v>5460700</v>
      </c>
      <c r="S363" s="21">
        <f t="shared" si="252"/>
        <v>0</v>
      </c>
      <c r="T363" s="21">
        <f t="shared" si="252"/>
        <v>5460700</v>
      </c>
      <c r="U363" s="21">
        <f t="shared" si="252"/>
        <v>0</v>
      </c>
      <c r="V363" s="21">
        <f t="shared" si="252"/>
        <v>5460700</v>
      </c>
      <c r="W363" s="21">
        <f t="shared" si="252"/>
        <v>3862702.1500000004</v>
      </c>
      <c r="X363" s="82">
        <f t="shared" si="220"/>
        <v>70.736391854524143</v>
      </c>
      <c r="Y363" s="21"/>
      <c r="Z363" s="21"/>
      <c r="AA363" s="21"/>
      <c r="AB363" s="21"/>
      <c r="AC363" s="21"/>
      <c r="AD363" s="21"/>
      <c r="AE363" s="21"/>
    </row>
    <row r="364" spans="1:31" ht="45" x14ac:dyDescent="0.25">
      <c r="A364" s="156" t="s">
        <v>8</v>
      </c>
      <c r="B364" s="155">
        <v>53</v>
      </c>
      <c r="C364" s="155">
        <v>0</v>
      </c>
      <c r="D364" s="3" t="s">
        <v>133</v>
      </c>
      <c r="E364" s="5">
        <v>853</v>
      </c>
      <c r="F364" s="3" t="s">
        <v>11</v>
      </c>
      <c r="G364" s="3" t="s">
        <v>129</v>
      </c>
      <c r="H364" s="3" t="s">
        <v>248</v>
      </c>
      <c r="I364" s="3" t="s">
        <v>19</v>
      </c>
      <c r="J364" s="21">
        <f>'6.ВС'!J396</f>
        <v>5460700</v>
      </c>
      <c r="K364" s="21">
        <f>'6.ВС'!K396</f>
        <v>0</v>
      </c>
      <c r="L364" s="21">
        <f>'6.ВС'!L396</f>
        <v>5460700</v>
      </c>
      <c r="M364" s="21">
        <f>'6.ВС'!M396</f>
        <v>0</v>
      </c>
      <c r="N364" s="21">
        <f>'6.ВС'!N396</f>
        <v>0</v>
      </c>
      <c r="O364" s="21">
        <f>'6.ВС'!O396</f>
        <v>0</v>
      </c>
      <c r="P364" s="21">
        <f>'6.ВС'!P396</f>
        <v>0</v>
      </c>
      <c r="Q364" s="21">
        <f>'6.ВС'!Q396</f>
        <v>0</v>
      </c>
      <c r="R364" s="21">
        <f>'6.ВС'!R396</f>
        <v>5460700</v>
      </c>
      <c r="S364" s="21">
        <f>'6.ВС'!S396</f>
        <v>0</v>
      </c>
      <c r="T364" s="21">
        <f>'6.ВС'!T396</f>
        <v>5460700</v>
      </c>
      <c r="U364" s="21">
        <f>'6.ВС'!U396</f>
        <v>0</v>
      </c>
      <c r="V364" s="21">
        <f>'6.ВС'!V396</f>
        <v>5460700</v>
      </c>
      <c r="W364" s="21">
        <f>'6.ВС'!W396</f>
        <v>3862702.1500000004</v>
      </c>
      <c r="X364" s="82">
        <f t="shared" si="220"/>
        <v>70.736391854524143</v>
      </c>
      <c r="Y364" s="21"/>
      <c r="Z364" s="21"/>
      <c r="AA364" s="21"/>
      <c r="AB364" s="21"/>
      <c r="AC364" s="21"/>
      <c r="AD364" s="21"/>
      <c r="AE364" s="21"/>
    </row>
    <row r="365" spans="1:31" s="2" customFormat="1" ht="60" x14ac:dyDescent="0.25">
      <c r="A365" s="157" t="s">
        <v>22</v>
      </c>
      <c r="B365" s="155">
        <v>53</v>
      </c>
      <c r="C365" s="155">
        <v>0</v>
      </c>
      <c r="D365" s="3" t="s">
        <v>133</v>
      </c>
      <c r="E365" s="5">
        <v>853</v>
      </c>
      <c r="F365" s="3" t="s">
        <v>11</v>
      </c>
      <c r="G365" s="3" t="s">
        <v>129</v>
      </c>
      <c r="H365" s="3" t="s">
        <v>248</v>
      </c>
      <c r="I365" s="3" t="s">
        <v>23</v>
      </c>
      <c r="J365" s="54">
        <f t="shared" ref="J365:W365" si="253">J366</f>
        <v>302300</v>
      </c>
      <c r="K365" s="54">
        <f t="shared" si="253"/>
        <v>0</v>
      </c>
      <c r="L365" s="54">
        <f t="shared" si="253"/>
        <v>302300</v>
      </c>
      <c r="M365" s="54">
        <f t="shared" si="253"/>
        <v>0</v>
      </c>
      <c r="N365" s="54">
        <f t="shared" si="253"/>
        <v>0</v>
      </c>
      <c r="O365" s="54">
        <f t="shared" si="253"/>
        <v>0</v>
      </c>
      <c r="P365" s="54">
        <f t="shared" si="253"/>
        <v>0</v>
      </c>
      <c r="Q365" s="54">
        <f t="shared" si="253"/>
        <v>0</v>
      </c>
      <c r="R365" s="54">
        <f t="shared" si="253"/>
        <v>302300</v>
      </c>
      <c r="S365" s="54">
        <f t="shared" si="253"/>
        <v>0</v>
      </c>
      <c r="T365" s="54">
        <f t="shared" si="253"/>
        <v>302300</v>
      </c>
      <c r="U365" s="54">
        <f t="shared" si="253"/>
        <v>0</v>
      </c>
      <c r="V365" s="54">
        <f t="shared" si="253"/>
        <v>302300</v>
      </c>
      <c r="W365" s="54">
        <f t="shared" si="253"/>
        <v>134349.64000000001</v>
      </c>
      <c r="X365" s="82">
        <f t="shared" si="220"/>
        <v>44.442487595104211</v>
      </c>
      <c r="Y365" s="54"/>
      <c r="Z365" s="54"/>
      <c r="AA365" s="54"/>
      <c r="AB365" s="54"/>
      <c r="AC365" s="54"/>
      <c r="AD365" s="54"/>
      <c r="AE365" s="54"/>
    </row>
    <row r="366" spans="1:31" s="2" customFormat="1" ht="60" x14ac:dyDescent="0.25">
      <c r="A366" s="157" t="s">
        <v>9</v>
      </c>
      <c r="B366" s="155">
        <v>53</v>
      </c>
      <c r="C366" s="155">
        <v>0</v>
      </c>
      <c r="D366" s="3" t="s">
        <v>133</v>
      </c>
      <c r="E366" s="5">
        <v>853</v>
      </c>
      <c r="F366" s="3" t="s">
        <v>11</v>
      </c>
      <c r="G366" s="3" t="s">
        <v>129</v>
      </c>
      <c r="H366" s="3" t="s">
        <v>248</v>
      </c>
      <c r="I366" s="3" t="s">
        <v>24</v>
      </c>
      <c r="J366" s="54">
        <f>'6.ВС'!J398</f>
        <v>302300</v>
      </c>
      <c r="K366" s="54">
        <f>'6.ВС'!K398</f>
        <v>0</v>
      </c>
      <c r="L366" s="54">
        <f>'6.ВС'!L398</f>
        <v>302300</v>
      </c>
      <c r="M366" s="54">
        <f>'6.ВС'!M398</f>
        <v>0</v>
      </c>
      <c r="N366" s="54">
        <f>'6.ВС'!N398</f>
        <v>0</v>
      </c>
      <c r="O366" s="54">
        <f>'6.ВС'!O398</f>
        <v>0</v>
      </c>
      <c r="P366" s="54">
        <f>'6.ВС'!P398</f>
        <v>0</v>
      </c>
      <c r="Q366" s="54">
        <f>'6.ВС'!Q398</f>
        <v>0</v>
      </c>
      <c r="R366" s="54">
        <f>'6.ВС'!R398</f>
        <v>302300</v>
      </c>
      <c r="S366" s="54">
        <f>'6.ВС'!S398</f>
        <v>0</v>
      </c>
      <c r="T366" s="54">
        <f>'6.ВС'!T398</f>
        <v>302300</v>
      </c>
      <c r="U366" s="54">
        <f>'6.ВС'!U398</f>
        <v>0</v>
      </c>
      <c r="V366" s="54">
        <f>'6.ВС'!V398</f>
        <v>302300</v>
      </c>
      <c r="W366" s="54">
        <f>'6.ВС'!W398</f>
        <v>134349.64000000001</v>
      </c>
      <c r="X366" s="82">
        <f t="shared" si="220"/>
        <v>44.442487595104211</v>
      </c>
      <c r="Y366" s="54"/>
      <c r="Z366" s="54"/>
      <c r="AA366" s="54"/>
      <c r="AB366" s="54"/>
      <c r="AC366" s="54"/>
      <c r="AD366" s="54"/>
      <c r="AE366" s="54"/>
    </row>
    <row r="367" spans="1:31" s="23" customFormat="1" ht="135" x14ac:dyDescent="0.25">
      <c r="A367" s="9" t="s">
        <v>343</v>
      </c>
      <c r="B367" s="155">
        <v>53</v>
      </c>
      <c r="C367" s="155">
        <v>0</v>
      </c>
      <c r="D367" s="3" t="s">
        <v>133</v>
      </c>
      <c r="E367" s="5">
        <v>853</v>
      </c>
      <c r="F367" s="3"/>
      <c r="G367" s="3"/>
      <c r="H367" s="3" t="s">
        <v>344</v>
      </c>
      <c r="I367" s="3"/>
      <c r="J367" s="21">
        <f t="shared" ref="J367:W368" si="254">J368</f>
        <v>2400</v>
      </c>
      <c r="K367" s="21">
        <f t="shared" si="254"/>
        <v>0</v>
      </c>
      <c r="L367" s="21">
        <f t="shared" si="254"/>
        <v>0</v>
      </c>
      <c r="M367" s="21">
        <f t="shared" si="254"/>
        <v>2400</v>
      </c>
      <c r="N367" s="21">
        <f t="shared" si="254"/>
        <v>0</v>
      </c>
      <c r="O367" s="21">
        <f t="shared" si="254"/>
        <v>0</v>
      </c>
      <c r="P367" s="21">
        <f t="shared" si="254"/>
        <v>0</v>
      </c>
      <c r="Q367" s="21">
        <f t="shared" si="254"/>
        <v>0</v>
      </c>
      <c r="R367" s="21">
        <f t="shared" si="254"/>
        <v>2400</v>
      </c>
      <c r="S367" s="21">
        <f t="shared" si="254"/>
        <v>0</v>
      </c>
      <c r="T367" s="21">
        <f t="shared" si="254"/>
        <v>0</v>
      </c>
      <c r="U367" s="21">
        <f t="shared" si="254"/>
        <v>2400</v>
      </c>
      <c r="V367" s="21">
        <f t="shared" si="254"/>
        <v>2400</v>
      </c>
      <c r="W367" s="21">
        <f t="shared" si="254"/>
        <v>0</v>
      </c>
      <c r="X367" s="82">
        <f t="shared" si="220"/>
        <v>0</v>
      </c>
      <c r="Y367" s="21"/>
      <c r="Z367" s="21"/>
      <c r="AA367" s="21"/>
      <c r="AB367" s="21"/>
      <c r="AC367" s="21"/>
      <c r="AD367" s="21"/>
      <c r="AE367" s="21"/>
    </row>
    <row r="368" spans="1:31" s="23" customFormat="1" ht="60" x14ac:dyDescent="0.25">
      <c r="A368" s="157" t="s">
        <v>22</v>
      </c>
      <c r="B368" s="155">
        <v>53</v>
      </c>
      <c r="C368" s="155">
        <v>0</v>
      </c>
      <c r="D368" s="3" t="s">
        <v>133</v>
      </c>
      <c r="E368" s="5">
        <v>853</v>
      </c>
      <c r="F368" s="3"/>
      <c r="G368" s="3"/>
      <c r="H368" s="3" t="s">
        <v>344</v>
      </c>
      <c r="I368" s="3" t="s">
        <v>23</v>
      </c>
      <c r="J368" s="21">
        <f t="shared" si="254"/>
        <v>2400</v>
      </c>
      <c r="K368" s="21">
        <f t="shared" si="254"/>
        <v>0</v>
      </c>
      <c r="L368" s="21">
        <f t="shared" si="254"/>
        <v>0</v>
      </c>
      <c r="M368" s="21">
        <f t="shared" si="254"/>
        <v>2400</v>
      </c>
      <c r="N368" s="21">
        <f t="shared" si="254"/>
        <v>0</v>
      </c>
      <c r="O368" s="21">
        <f t="shared" si="254"/>
        <v>0</v>
      </c>
      <c r="P368" s="21">
        <f t="shared" si="254"/>
        <v>0</v>
      </c>
      <c r="Q368" s="21">
        <f t="shared" si="254"/>
        <v>0</v>
      </c>
      <c r="R368" s="21">
        <f t="shared" si="254"/>
        <v>2400</v>
      </c>
      <c r="S368" s="21">
        <f t="shared" ref="S368:W368" si="255">S369</f>
        <v>0</v>
      </c>
      <c r="T368" s="21">
        <f t="shared" si="255"/>
        <v>0</v>
      </c>
      <c r="U368" s="21">
        <f t="shared" si="255"/>
        <v>2400</v>
      </c>
      <c r="V368" s="21">
        <f t="shared" si="255"/>
        <v>2400</v>
      </c>
      <c r="W368" s="21">
        <f t="shared" si="255"/>
        <v>0</v>
      </c>
      <c r="X368" s="82">
        <f t="shared" si="220"/>
        <v>0</v>
      </c>
      <c r="Y368" s="21"/>
      <c r="Z368" s="21"/>
      <c r="AA368" s="21"/>
      <c r="AB368" s="21"/>
      <c r="AC368" s="21"/>
      <c r="AD368" s="21"/>
      <c r="AE368" s="21"/>
    </row>
    <row r="369" spans="1:31" s="23" customFormat="1" ht="60" x14ac:dyDescent="0.25">
      <c r="A369" s="157" t="s">
        <v>9</v>
      </c>
      <c r="B369" s="155">
        <v>53</v>
      </c>
      <c r="C369" s="155">
        <v>0</v>
      </c>
      <c r="D369" s="3" t="s">
        <v>133</v>
      </c>
      <c r="E369" s="5">
        <v>853</v>
      </c>
      <c r="F369" s="3"/>
      <c r="G369" s="3"/>
      <c r="H369" s="3" t="s">
        <v>344</v>
      </c>
      <c r="I369" s="3" t="s">
        <v>24</v>
      </c>
      <c r="J369" s="21">
        <f>'6.ВС'!J401</f>
        <v>2400</v>
      </c>
      <c r="K369" s="21">
        <f>'6.ВС'!K401</f>
        <v>0</v>
      </c>
      <c r="L369" s="21">
        <f>'6.ВС'!L401</f>
        <v>0</v>
      </c>
      <c r="M369" s="21">
        <f>'6.ВС'!M401</f>
        <v>2400</v>
      </c>
      <c r="N369" s="21">
        <f>'6.ВС'!N401</f>
        <v>0</v>
      </c>
      <c r="O369" s="21">
        <f>'6.ВС'!O401</f>
        <v>0</v>
      </c>
      <c r="P369" s="21">
        <f>'6.ВС'!P401</f>
        <v>0</v>
      </c>
      <c r="Q369" s="21">
        <f>'6.ВС'!Q401</f>
        <v>0</v>
      </c>
      <c r="R369" s="21">
        <f>'6.ВС'!R401</f>
        <v>2400</v>
      </c>
      <c r="S369" s="21">
        <f>'6.ВС'!S401</f>
        <v>0</v>
      </c>
      <c r="T369" s="21">
        <f>'6.ВС'!T401</f>
        <v>0</v>
      </c>
      <c r="U369" s="21">
        <f>'6.ВС'!U401</f>
        <v>2400</v>
      </c>
      <c r="V369" s="21">
        <f>'6.ВС'!V401</f>
        <v>2400</v>
      </c>
      <c r="W369" s="21">
        <f>'6.ВС'!W401</f>
        <v>0</v>
      </c>
      <c r="X369" s="82">
        <f t="shared" si="220"/>
        <v>0</v>
      </c>
      <c r="Y369" s="21"/>
      <c r="Z369" s="21"/>
      <c r="AA369" s="21"/>
      <c r="AB369" s="21"/>
      <c r="AC369" s="21"/>
      <c r="AD369" s="21"/>
      <c r="AE369" s="21"/>
    </row>
    <row r="370" spans="1:31" s="23" customFormat="1" ht="57" x14ac:dyDescent="0.25">
      <c r="A370" s="18" t="s">
        <v>243</v>
      </c>
      <c r="B370" s="94">
        <v>53</v>
      </c>
      <c r="C370" s="94">
        <v>0</v>
      </c>
      <c r="D370" s="24" t="s">
        <v>77</v>
      </c>
      <c r="E370" s="94"/>
      <c r="F370" s="24"/>
      <c r="G370" s="24"/>
      <c r="H370" s="24"/>
      <c r="I370" s="24"/>
      <c r="J370" s="22" t="e">
        <f t="shared" ref="J370:W370" si="256">J371</f>
        <v>#REF!</v>
      </c>
      <c r="K370" s="22" t="e">
        <f t="shared" si="256"/>
        <v>#REF!</v>
      </c>
      <c r="L370" s="22" t="e">
        <f t="shared" si="256"/>
        <v>#REF!</v>
      </c>
      <c r="M370" s="22" t="e">
        <f t="shared" si="256"/>
        <v>#REF!</v>
      </c>
      <c r="N370" s="22" t="e">
        <f t="shared" si="256"/>
        <v>#REF!</v>
      </c>
      <c r="O370" s="22" t="e">
        <f t="shared" si="256"/>
        <v>#REF!</v>
      </c>
      <c r="P370" s="22" t="e">
        <f t="shared" si="256"/>
        <v>#REF!</v>
      </c>
      <c r="Q370" s="22" t="e">
        <f t="shared" si="256"/>
        <v>#REF!</v>
      </c>
      <c r="R370" s="22">
        <f t="shared" si="256"/>
        <v>2607500</v>
      </c>
      <c r="S370" s="22">
        <f t="shared" si="256"/>
        <v>833000</v>
      </c>
      <c r="T370" s="22">
        <f t="shared" si="256"/>
        <v>1774500</v>
      </c>
      <c r="U370" s="22">
        <f t="shared" si="256"/>
        <v>0</v>
      </c>
      <c r="V370" s="22">
        <f t="shared" si="256"/>
        <v>2607500</v>
      </c>
      <c r="W370" s="22">
        <f t="shared" si="256"/>
        <v>2024253</v>
      </c>
      <c r="X370" s="82">
        <f t="shared" si="220"/>
        <v>77.631946308724835</v>
      </c>
      <c r="Y370" s="22"/>
      <c r="Z370" s="22"/>
      <c r="AA370" s="22"/>
      <c r="AB370" s="22"/>
      <c r="AC370" s="22"/>
      <c r="AD370" s="22"/>
      <c r="AE370" s="22"/>
    </row>
    <row r="371" spans="1:31" s="23" customFormat="1" ht="42.75" x14ac:dyDescent="0.25">
      <c r="A371" s="18" t="s">
        <v>171</v>
      </c>
      <c r="B371" s="94">
        <v>53</v>
      </c>
      <c r="C371" s="94">
        <v>0</v>
      </c>
      <c r="D371" s="19" t="s">
        <v>77</v>
      </c>
      <c r="E371" s="94">
        <v>853</v>
      </c>
      <c r="F371" s="3"/>
      <c r="G371" s="3"/>
      <c r="H371" s="3"/>
      <c r="I371" s="3"/>
      <c r="J371" s="22" t="e">
        <f>J372+#REF!+J375</f>
        <v>#REF!</v>
      </c>
      <c r="K371" s="22" t="e">
        <f>K372+#REF!+K375</f>
        <v>#REF!</v>
      </c>
      <c r="L371" s="22" t="e">
        <f>L372+#REF!+L375</f>
        <v>#REF!</v>
      </c>
      <c r="M371" s="22" t="e">
        <f>M372+#REF!+M375</f>
        <v>#REF!</v>
      </c>
      <c r="N371" s="22" t="e">
        <f>N372+#REF!+N375</f>
        <v>#REF!</v>
      </c>
      <c r="O371" s="22" t="e">
        <f>O372+#REF!+O375</f>
        <v>#REF!</v>
      </c>
      <c r="P371" s="22" t="e">
        <f>P372+#REF!+P375</f>
        <v>#REF!</v>
      </c>
      <c r="Q371" s="22" t="e">
        <f>Q372+#REF!+Q375</f>
        <v>#REF!</v>
      </c>
      <c r="R371" s="22">
        <f>R372+R375</f>
        <v>2607500</v>
      </c>
      <c r="S371" s="22">
        <f t="shared" ref="S371:W371" si="257">S372+S375</f>
        <v>833000</v>
      </c>
      <c r="T371" s="22">
        <f t="shared" si="257"/>
        <v>1774500</v>
      </c>
      <c r="U371" s="22">
        <f t="shared" si="257"/>
        <v>0</v>
      </c>
      <c r="V371" s="22">
        <f t="shared" si="257"/>
        <v>2607500</v>
      </c>
      <c r="W371" s="22">
        <f t="shared" si="257"/>
        <v>2024253</v>
      </c>
      <c r="X371" s="82">
        <f t="shared" si="220"/>
        <v>77.631946308724835</v>
      </c>
      <c r="Y371" s="22"/>
      <c r="Z371" s="22"/>
      <c r="AA371" s="22"/>
      <c r="AB371" s="22"/>
      <c r="AC371" s="22"/>
      <c r="AD371" s="22"/>
      <c r="AE371" s="22"/>
    </row>
    <row r="372" spans="1:31" ht="30" x14ac:dyDescent="0.25">
      <c r="A372" s="15" t="s">
        <v>294</v>
      </c>
      <c r="B372" s="155">
        <v>53</v>
      </c>
      <c r="C372" s="155">
        <v>0</v>
      </c>
      <c r="D372" s="4" t="s">
        <v>77</v>
      </c>
      <c r="E372" s="5">
        <v>853</v>
      </c>
      <c r="F372" s="4" t="s">
        <v>177</v>
      </c>
      <c r="G372" s="4" t="s">
        <v>11</v>
      </c>
      <c r="H372" s="4" t="s">
        <v>244</v>
      </c>
      <c r="I372" s="24"/>
      <c r="J372" s="21">
        <f t="shared" ref="J372:W373" si="258">J373</f>
        <v>833000</v>
      </c>
      <c r="K372" s="21">
        <f t="shared" si="258"/>
        <v>833000</v>
      </c>
      <c r="L372" s="21">
        <f t="shared" si="258"/>
        <v>0</v>
      </c>
      <c r="M372" s="21">
        <f t="shared" si="258"/>
        <v>0</v>
      </c>
      <c r="N372" s="21">
        <f t="shared" si="258"/>
        <v>0</v>
      </c>
      <c r="O372" s="21">
        <f t="shared" si="258"/>
        <v>0</v>
      </c>
      <c r="P372" s="21">
        <f t="shared" si="258"/>
        <v>0</v>
      </c>
      <c r="Q372" s="21">
        <f t="shared" si="258"/>
        <v>0</v>
      </c>
      <c r="R372" s="21">
        <f t="shared" si="258"/>
        <v>833000</v>
      </c>
      <c r="S372" s="21">
        <f t="shared" si="258"/>
        <v>833000</v>
      </c>
      <c r="T372" s="21">
        <f t="shared" si="258"/>
        <v>0</v>
      </c>
      <c r="U372" s="21">
        <f t="shared" si="258"/>
        <v>0</v>
      </c>
      <c r="V372" s="21">
        <f t="shared" si="258"/>
        <v>833000</v>
      </c>
      <c r="W372" s="21">
        <f t="shared" si="258"/>
        <v>624753</v>
      </c>
      <c r="X372" s="82">
        <f t="shared" si="220"/>
        <v>75.000360144057623</v>
      </c>
      <c r="Y372" s="21"/>
      <c r="Z372" s="21"/>
      <c r="AA372" s="21"/>
      <c r="AB372" s="21"/>
      <c r="AC372" s="21"/>
      <c r="AD372" s="21"/>
      <c r="AE372" s="21"/>
    </row>
    <row r="373" spans="1:31" x14ac:dyDescent="0.25">
      <c r="A373" s="156" t="s">
        <v>41</v>
      </c>
      <c r="B373" s="155">
        <v>53</v>
      </c>
      <c r="C373" s="155">
        <v>0</v>
      </c>
      <c r="D373" s="3" t="s">
        <v>77</v>
      </c>
      <c r="E373" s="5">
        <v>853</v>
      </c>
      <c r="F373" s="3" t="s">
        <v>177</v>
      </c>
      <c r="G373" s="3" t="s">
        <v>11</v>
      </c>
      <c r="H373" s="3" t="s">
        <v>244</v>
      </c>
      <c r="I373" s="3" t="s">
        <v>42</v>
      </c>
      <c r="J373" s="21">
        <f t="shared" si="258"/>
        <v>833000</v>
      </c>
      <c r="K373" s="21">
        <f t="shared" si="258"/>
        <v>833000</v>
      </c>
      <c r="L373" s="21">
        <f t="shared" si="258"/>
        <v>0</v>
      </c>
      <c r="M373" s="21">
        <f t="shared" si="258"/>
        <v>0</v>
      </c>
      <c r="N373" s="21">
        <f t="shared" si="258"/>
        <v>0</v>
      </c>
      <c r="O373" s="21">
        <f t="shared" si="258"/>
        <v>0</v>
      </c>
      <c r="P373" s="21">
        <f t="shared" si="258"/>
        <v>0</v>
      </c>
      <c r="Q373" s="21">
        <f t="shared" si="258"/>
        <v>0</v>
      </c>
      <c r="R373" s="21">
        <f t="shared" si="258"/>
        <v>833000</v>
      </c>
      <c r="S373" s="21">
        <f t="shared" ref="S373:W373" si="259">S374</f>
        <v>833000</v>
      </c>
      <c r="T373" s="21">
        <f t="shared" si="259"/>
        <v>0</v>
      </c>
      <c r="U373" s="21">
        <f t="shared" si="259"/>
        <v>0</v>
      </c>
      <c r="V373" s="21">
        <f t="shared" si="259"/>
        <v>833000</v>
      </c>
      <c r="W373" s="21">
        <f t="shared" si="259"/>
        <v>624753</v>
      </c>
      <c r="X373" s="82">
        <f t="shared" si="220"/>
        <v>75.000360144057623</v>
      </c>
      <c r="Y373" s="21"/>
      <c r="Z373" s="21"/>
      <c r="AA373" s="21"/>
      <c r="AB373" s="21"/>
      <c r="AC373" s="21"/>
      <c r="AD373" s="21"/>
      <c r="AE373" s="21"/>
    </row>
    <row r="374" spans="1:31" x14ac:dyDescent="0.25">
      <c r="A374" s="156" t="s">
        <v>180</v>
      </c>
      <c r="B374" s="155">
        <v>53</v>
      </c>
      <c r="C374" s="155">
        <v>0</v>
      </c>
      <c r="D374" s="3" t="s">
        <v>77</v>
      </c>
      <c r="E374" s="5">
        <v>853</v>
      </c>
      <c r="F374" s="3" t="s">
        <v>177</v>
      </c>
      <c r="G374" s="3" t="s">
        <v>11</v>
      </c>
      <c r="H374" s="4" t="s">
        <v>244</v>
      </c>
      <c r="I374" s="3" t="s">
        <v>181</v>
      </c>
      <c r="J374" s="21">
        <f>'6.ВС'!J410</f>
        <v>833000</v>
      </c>
      <c r="K374" s="21">
        <f>'6.ВС'!K410</f>
        <v>833000</v>
      </c>
      <c r="L374" s="21">
        <f>'6.ВС'!L410</f>
        <v>0</v>
      </c>
      <c r="M374" s="21">
        <f>'6.ВС'!M410</f>
        <v>0</v>
      </c>
      <c r="N374" s="21">
        <f>'6.ВС'!N410</f>
        <v>0</v>
      </c>
      <c r="O374" s="21">
        <f>'6.ВС'!O410</f>
        <v>0</v>
      </c>
      <c r="P374" s="21">
        <f>'6.ВС'!P410</f>
        <v>0</v>
      </c>
      <c r="Q374" s="21">
        <f>'6.ВС'!Q410</f>
        <v>0</v>
      </c>
      <c r="R374" s="21">
        <f>'6.ВС'!R410</f>
        <v>833000</v>
      </c>
      <c r="S374" s="21">
        <f>'6.ВС'!S410</f>
        <v>833000</v>
      </c>
      <c r="T374" s="21">
        <f>'6.ВС'!T410</f>
        <v>0</v>
      </c>
      <c r="U374" s="21">
        <f>'6.ВС'!U410</f>
        <v>0</v>
      </c>
      <c r="V374" s="21">
        <f>'6.ВС'!V410</f>
        <v>833000</v>
      </c>
      <c r="W374" s="21">
        <f>'6.ВС'!W410</f>
        <v>624753</v>
      </c>
      <c r="X374" s="82">
        <f t="shared" si="220"/>
        <v>75.000360144057623</v>
      </c>
      <c r="Y374" s="21"/>
      <c r="Z374" s="21"/>
      <c r="AA374" s="21"/>
      <c r="AB374" s="21"/>
      <c r="AC374" s="21"/>
      <c r="AD374" s="21"/>
      <c r="AE374" s="21"/>
    </row>
    <row r="375" spans="1:31" ht="45" x14ac:dyDescent="0.25">
      <c r="A375" s="15" t="s">
        <v>245</v>
      </c>
      <c r="B375" s="155">
        <v>53</v>
      </c>
      <c r="C375" s="155">
        <v>0</v>
      </c>
      <c r="D375" s="3" t="s">
        <v>77</v>
      </c>
      <c r="E375" s="5">
        <v>853</v>
      </c>
      <c r="F375" s="3" t="s">
        <v>177</v>
      </c>
      <c r="G375" s="3" t="s">
        <v>53</v>
      </c>
      <c r="H375" s="4" t="s">
        <v>290</v>
      </c>
      <c r="I375" s="3"/>
      <c r="J375" s="21">
        <f t="shared" ref="J375:W376" si="260">J376</f>
        <v>1500000</v>
      </c>
      <c r="K375" s="21">
        <f t="shared" si="260"/>
        <v>0</v>
      </c>
      <c r="L375" s="21">
        <f t="shared" si="260"/>
        <v>1500000</v>
      </c>
      <c r="M375" s="21">
        <f t="shared" si="260"/>
        <v>0</v>
      </c>
      <c r="N375" s="21">
        <f t="shared" si="260"/>
        <v>274500</v>
      </c>
      <c r="O375" s="21">
        <f t="shared" si="260"/>
        <v>0</v>
      </c>
      <c r="P375" s="21">
        <f t="shared" si="260"/>
        <v>274500</v>
      </c>
      <c r="Q375" s="21">
        <f t="shared" si="260"/>
        <v>0</v>
      </c>
      <c r="R375" s="21">
        <f t="shared" si="260"/>
        <v>1774500</v>
      </c>
      <c r="S375" s="21">
        <f t="shared" si="260"/>
        <v>0</v>
      </c>
      <c r="T375" s="21">
        <f t="shared" si="260"/>
        <v>1774500</v>
      </c>
      <c r="U375" s="21">
        <f t="shared" si="260"/>
        <v>0</v>
      </c>
      <c r="V375" s="21">
        <f t="shared" si="260"/>
        <v>1774500</v>
      </c>
      <c r="W375" s="21">
        <f t="shared" si="260"/>
        <v>1399500</v>
      </c>
      <c r="X375" s="82">
        <f t="shared" si="220"/>
        <v>78.867286559594248</v>
      </c>
      <c r="Y375" s="21"/>
      <c r="Z375" s="21"/>
      <c r="AA375" s="21"/>
      <c r="AB375" s="21"/>
      <c r="AC375" s="21"/>
      <c r="AD375" s="21"/>
      <c r="AE375" s="21"/>
    </row>
    <row r="376" spans="1:31" s="23" customFormat="1" x14ac:dyDescent="0.25">
      <c r="A376" s="156" t="s">
        <v>41</v>
      </c>
      <c r="B376" s="155">
        <v>53</v>
      </c>
      <c r="C376" s="155">
        <v>0</v>
      </c>
      <c r="D376" s="3" t="s">
        <v>77</v>
      </c>
      <c r="E376" s="5">
        <v>853</v>
      </c>
      <c r="F376" s="3" t="s">
        <v>177</v>
      </c>
      <c r="G376" s="3" t="s">
        <v>53</v>
      </c>
      <c r="H376" s="4" t="s">
        <v>290</v>
      </c>
      <c r="I376" s="3" t="s">
        <v>42</v>
      </c>
      <c r="J376" s="21">
        <f t="shared" si="260"/>
        <v>1500000</v>
      </c>
      <c r="K376" s="21">
        <f t="shared" si="260"/>
        <v>0</v>
      </c>
      <c r="L376" s="21">
        <f t="shared" si="260"/>
        <v>1500000</v>
      </c>
      <c r="M376" s="21">
        <f t="shared" si="260"/>
        <v>0</v>
      </c>
      <c r="N376" s="21">
        <f t="shared" si="260"/>
        <v>274500</v>
      </c>
      <c r="O376" s="21">
        <f t="shared" si="260"/>
        <v>0</v>
      </c>
      <c r="P376" s="21">
        <f t="shared" si="260"/>
        <v>274500</v>
      </c>
      <c r="Q376" s="21">
        <f t="shared" si="260"/>
        <v>0</v>
      </c>
      <c r="R376" s="21">
        <f t="shared" si="260"/>
        <v>1774500</v>
      </c>
      <c r="S376" s="21">
        <f t="shared" ref="S376:W376" si="261">S377</f>
        <v>0</v>
      </c>
      <c r="T376" s="21">
        <f t="shared" si="261"/>
        <v>1774500</v>
      </c>
      <c r="U376" s="21">
        <f t="shared" si="261"/>
        <v>0</v>
      </c>
      <c r="V376" s="21">
        <f t="shared" si="261"/>
        <v>1774500</v>
      </c>
      <c r="W376" s="21">
        <f t="shared" si="261"/>
        <v>1399500</v>
      </c>
      <c r="X376" s="82">
        <f t="shared" si="220"/>
        <v>78.867286559594248</v>
      </c>
      <c r="Y376" s="21"/>
      <c r="Z376" s="21"/>
      <c r="AA376" s="21"/>
      <c r="AB376" s="21"/>
      <c r="AC376" s="21"/>
      <c r="AD376" s="21"/>
      <c r="AE376" s="21"/>
    </row>
    <row r="377" spans="1:31" x14ac:dyDescent="0.25">
      <c r="A377" s="156" t="s">
        <v>180</v>
      </c>
      <c r="B377" s="155">
        <v>53</v>
      </c>
      <c r="C377" s="155">
        <v>0</v>
      </c>
      <c r="D377" s="3" t="s">
        <v>77</v>
      </c>
      <c r="E377" s="5">
        <v>853</v>
      </c>
      <c r="F377" s="3" t="s">
        <v>177</v>
      </c>
      <c r="G377" s="3" t="s">
        <v>53</v>
      </c>
      <c r="H377" s="4" t="s">
        <v>290</v>
      </c>
      <c r="I377" s="3" t="s">
        <v>181</v>
      </c>
      <c r="J377" s="21">
        <f>'6.ВС'!J414</f>
        <v>1500000</v>
      </c>
      <c r="K377" s="21">
        <f>'6.ВС'!K414</f>
        <v>0</v>
      </c>
      <c r="L377" s="21">
        <f>'6.ВС'!L414</f>
        <v>1500000</v>
      </c>
      <c r="M377" s="21">
        <f>'6.ВС'!M414</f>
        <v>0</v>
      </c>
      <c r="N377" s="21">
        <f>'6.ВС'!N414</f>
        <v>274500</v>
      </c>
      <c r="O377" s="21">
        <f>'6.ВС'!O414</f>
        <v>0</v>
      </c>
      <c r="P377" s="21">
        <f>'6.ВС'!P414</f>
        <v>274500</v>
      </c>
      <c r="Q377" s="21">
        <f>'6.ВС'!Q414</f>
        <v>0</v>
      </c>
      <c r="R377" s="21">
        <f>'6.ВС'!R414</f>
        <v>1774500</v>
      </c>
      <c r="S377" s="21">
        <f>'6.ВС'!S414</f>
        <v>0</v>
      </c>
      <c r="T377" s="21">
        <f>'6.ВС'!T414</f>
        <v>1774500</v>
      </c>
      <c r="U377" s="21">
        <f>'6.ВС'!U414</f>
        <v>0</v>
      </c>
      <c r="V377" s="21">
        <f>'6.ВС'!V414</f>
        <v>1774500</v>
      </c>
      <c r="W377" s="21">
        <f>'6.ВС'!W414</f>
        <v>1399500</v>
      </c>
      <c r="X377" s="82">
        <f t="shared" si="220"/>
        <v>78.867286559594248</v>
      </c>
      <c r="Y377" s="21"/>
      <c r="Z377" s="21"/>
      <c r="AA377" s="21"/>
      <c r="AB377" s="21"/>
      <c r="AC377" s="21"/>
      <c r="AD377" s="21"/>
      <c r="AE377" s="21"/>
    </row>
    <row r="378" spans="1:31" ht="28.5" x14ac:dyDescent="0.25">
      <c r="A378" s="18" t="s">
        <v>246</v>
      </c>
      <c r="B378" s="94">
        <v>70</v>
      </c>
      <c r="C378" s="155"/>
      <c r="D378" s="3"/>
      <c r="E378" s="5"/>
      <c r="F378" s="3"/>
      <c r="G378" s="3"/>
      <c r="H378" s="3"/>
      <c r="I378" s="3"/>
      <c r="J378" s="22" t="e">
        <f t="shared" ref="J378:W378" si="262">J379+J383+J387+J393</f>
        <v>#REF!</v>
      </c>
      <c r="K378" s="22" t="e">
        <f t="shared" si="262"/>
        <v>#REF!</v>
      </c>
      <c r="L378" s="22" t="e">
        <f t="shared" si="262"/>
        <v>#REF!</v>
      </c>
      <c r="M378" s="22" t="e">
        <f t="shared" si="262"/>
        <v>#REF!</v>
      </c>
      <c r="N378" s="22" t="e">
        <f t="shared" si="262"/>
        <v>#REF!</v>
      </c>
      <c r="O378" s="22" t="e">
        <f t="shared" si="262"/>
        <v>#REF!</v>
      </c>
      <c r="P378" s="22" t="e">
        <f t="shared" si="262"/>
        <v>#REF!</v>
      </c>
      <c r="Q378" s="22" t="e">
        <f t="shared" si="262"/>
        <v>#REF!</v>
      </c>
      <c r="R378" s="22">
        <f t="shared" si="262"/>
        <v>1574600</v>
      </c>
      <c r="S378" s="22">
        <f t="shared" si="262"/>
        <v>0</v>
      </c>
      <c r="T378" s="22">
        <f t="shared" si="262"/>
        <v>1556600</v>
      </c>
      <c r="U378" s="22">
        <f t="shared" si="262"/>
        <v>18000</v>
      </c>
      <c r="V378" s="22">
        <f t="shared" si="262"/>
        <v>1574600</v>
      </c>
      <c r="W378" s="22">
        <f t="shared" si="262"/>
        <v>924344.15</v>
      </c>
      <c r="X378" s="82">
        <f t="shared" si="220"/>
        <v>58.703426266988444</v>
      </c>
      <c r="Y378" s="22"/>
      <c r="Z378" s="22"/>
      <c r="AA378" s="22"/>
      <c r="AB378" s="22"/>
      <c r="AC378" s="22"/>
      <c r="AD378" s="22"/>
      <c r="AE378" s="22"/>
    </row>
    <row r="379" spans="1:31" ht="28.5" x14ac:dyDescent="0.25">
      <c r="A379" s="18" t="s">
        <v>6</v>
      </c>
      <c r="B379" s="94">
        <v>70</v>
      </c>
      <c r="C379" s="94">
        <v>0</v>
      </c>
      <c r="D379" s="3" t="s">
        <v>232</v>
      </c>
      <c r="E379" s="58">
        <v>851</v>
      </c>
      <c r="F379" s="19"/>
      <c r="G379" s="19"/>
      <c r="H379" s="19"/>
      <c r="I379" s="19"/>
      <c r="J379" s="22">
        <f>J380</f>
        <v>0</v>
      </c>
      <c r="K379" s="22">
        <f t="shared" ref="K379:W381" si="263">K380</f>
        <v>0</v>
      </c>
      <c r="L379" s="22">
        <f t="shared" si="263"/>
        <v>0</v>
      </c>
      <c r="M379" s="22">
        <f t="shared" si="263"/>
        <v>0</v>
      </c>
      <c r="N379" s="22">
        <f t="shared" si="263"/>
        <v>7000</v>
      </c>
      <c r="O379" s="22">
        <f t="shared" si="263"/>
        <v>0</v>
      </c>
      <c r="P379" s="22">
        <f t="shared" si="263"/>
        <v>7000</v>
      </c>
      <c r="Q379" s="22">
        <f t="shared" si="263"/>
        <v>0</v>
      </c>
      <c r="R379" s="22">
        <f t="shared" si="263"/>
        <v>7000</v>
      </c>
      <c r="S379" s="22">
        <f t="shared" si="263"/>
        <v>0</v>
      </c>
      <c r="T379" s="22">
        <f t="shared" si="263"/>
        <v>7000</v>
      </c>
      <c r="U379" s="22">
        <f t="shared" si="263"/>
        <v>0</v>
      </c>
      <c r="V379" s="22">
        <f t="shared" si="263"/>
        <v>170000</v>
      </c>
      <c r="W379" s="22">
        <f t="shared" si="263"/>
        <v>170000</v>
      </c>
      <c r="X379" s="82">
        <f t="shared" si="220"/>
        <v>100</v>
      </c>
      <c r="Y379" s="22" t="e">
        <f>Y380+#REF!</f>
        <v>#REF!</v>
      </c>
      <c r="Z379" s="22" t="e">
        <f>Z380+#REF!</f>
        <v>#REF!</v>
      </c>
      <c r="AA379" s="22" t="e">
        <f>AA380+#REF!</f>
        <v>#REF!</v>
      </c>
      <c r="AB379" s="22" t="e">
        <f>AB380+#REF!</f>
        <v>#REF!</v>
      </c>
      <c r="AC379" s="22" t="e">
        <f>AC380+#REF!</f>
        <v>#REF!</v>
      </c>
      <c r="AD379" s="22" t="e">
        <f>AD380+#REF!</f>
        <v>#REF!</v>
      </c>
      <c r="AE379" s="22" t="e">
        <f>AE380+#REF!</f>
        <v>#REF!</v>
      </c>
    </row>
    <row r="380" spans="1:31" ht="30" x14ac:dyDescent="0.25">
      <c r="A380" s="15" t="s">
        <v>125</v>
      </c>
      <c r="B380" s="155">
        <v>70</v>
      </c>
      <c r="C380" s="155">
        <v>0</v>
      </c>
      <c r="D380" s="3" t="s">
        <v>232</v>
      </c>
      <c r="E380" s="155">
        <v>851</v>
      </c>
      <c r="F380" s="3" t="s">
        <v>11</v>
      </c>
      <c r="G380" s="3" t="s">
        <v>133</v>
      </c>
      <c r="H380" s="3" t="s">
        <v>341</v>
      </c>
      <c r="I380" s="3"/>
      <c r="J380" s="21">
        <f t="shared" ref="J380:W381" si="264">J381</f>
        <v>0</v>
      </c>
      <c r="K380" s="21">
        <f t="shared" si="264"/>
        <v>0</v>
      </c>
      <c r="L380" s="21">
        <f t="shared" si="264"/>
        <v>0</v>
      </c>
      <c r="M380" s="21">
        <f t="shared" si="264"/>
        <v>0</v>
      </c>
      <c r="N380" s="21">
        <f t="shared" si="264"/>
        <v>7000</v>
      </c>
      <c r="O380" s="21">
        <f t="shared" si="264"/>
        <v>0</v>
      </c>
      <c r="P380" s="21">
        <f t="shared" si="264"/>
        <v>7000</v>
      </c>
      <c r="Q380" s="21">
        <f t="shared" si="264"/>
        <v>0</v>
      </c>
      <c r="R380" s="21">
        <f t="shared" si="264"/>
        <v>7000</v>
      </c>
      <c r="S380" s="21">
        <f t="shared" si="264"/>
        <v>0</v>
      </c>
      <c r="T380" s="21">
        <f t="shared" si="264"/>
        <v>7000</v>
      </c>
      <c r="U380" s="21">
        <f t="shared" si="264"/>
        <v>0</v>
      </c>
      <c r="V380" s="21">
        <f t="shared" si="264"/>
        <v>170000</v>
      </c>
      <c r="W380" s="21">
        <f t="shared" si="264"/>
        <v>170000</v>
      </c>
      <c r="X380" s="82">
        <f t="shared" si="220"/>
        <v>100</v>
      </c>
      <c r="Y380" s="21"/>
      <c r="Z380" s="21"/>
      <c r="AA380" s="21"/>
      <c r="AB380" s="21"/>
      <c r="AC380" s="21"/>
      <c r="AD380" s="21"/>
      <c r="AE380" s="21"/>
    </row>
    <row r="381" spans="1:31" ht="30" x14ac:dyDescent="0.25">
      <c r="A381" s="156" t="s">
        <v>120</v>
      </c>
      <c r="B381" s="155">
        <v>70</v>
      </c>
      <c r="C381" s="155">
        <v>0</v>
      </c>
      <c r="D381" s="3" t="s">
        <v>232</v>
      </c>
      <c r="E381" s="155">
        <v>851</v>
      </c>
      <c r="F381" s="3" t="s">
        <v>11</v>
      </c>
      <c r="G381" s="3" t="s">
        <v>133</v>
      </c>
      <c r="H381" s="3" t="s">
        <v>341</v>
      </c>
      <c r="I381" s="3" t="s">
        <v>121</v>
      </c>
      <c r="J381" s="21">
        <f t="shared" si="264"/>
        <v>0</v>
      </c>
      <c r="K381" s="21">
        <f t="shared" si="264"/>
        <v>0</v>
      </c>
      <c r="L381" s="21">
        <f t="shared" si="264"/>
        <v>0</v>
      </c>
      <c r="M381" s="21">
        <f t="shared" si="264"/>
        <v>0</v>
      </c>
      <c r="N381" s="21">
        <f t="shared" si="264"/>
        <v>7000</v>
      </c>
      <c r="O381" s="21">
        <f t="shared" si="264"/>
        <v>0</v>
      </c>
      <c r="P381" s="21">
        <f t="shared" si="264"/>
        <v>7000</v>
      </c>
      <c r="Q381" s="21">
        <f t="shared" si="264"/>
        <v>0</v>
      </c>
      <c r="R381" s="21">
        <f t="shared" si="264"/>
        <v>7000</v>
      </c>
      <c r="S381" s="21">
        <f t="shared" si="263"/>
        <v>0</v>
      </c>
      <c r="T381" s="21">
        <f t="shared" si="263"/>
        <v>7000</v>
      </c>
      <c r="U381" s="21">
        <f t="shared" si="263"/>
        <v>0</v>
      </c>
      <c r="V381" s="21">
        <f t="shared" si="263"/>
        <v>170000</v>
      </c>
      <c r="W381" s="21">
        <f t="shared" si="263"/>
        <v>170000</v>
      </c>
      <c r="X381" s="82">
        <f t="shared" si="220"/>
        <v>100</v>
      </c>
      <c r="Y381" s="21"/>
      <c r="Z381" s="21"/>
      <c r="AA381" s="21"/>
      <c r="AB381" s="21"/>
      <c r="AC381" s="21"/>
      <c r="AD381" s="21"/>
      <c r="AE381" s="21"/>
    </row>
    <row r="382" spans="1:31" ht="60" x14ac:dyDescent="0.25">
      <c r="A382" s="156" t="s">
        <v>122</v>
      </c>
      <c r="B382" s="155">
        <v>70</v>
      </c>
      <c r="C382" s="155">
        <v>0</v>
      </c>
      <c r="D382" s="3" t="s">
        <v>232</v>
      </c>
      <c r="E382" s="155">
        <v>851</v>
      </c>
      <c r="F382" s="3" t="s">
        <v>11</v>
      </c>
      <c r="G382" s="3" t="s">
        <v>133</v>
      </c>
      <c r="H382" s="3" t="s">
        <v>341</v>
      </c>
      <c r="I382" s="3" t="s">
        <v>123</v>
      </c>
      <c r="J382" s="21">
        <f>'6.ВС'!J218+'6.ВС'!J234</f>
        <v>0</v>
      </c>
      <c r="K382" s="21">
        <f>'6.ВС'!K218+'6.ВС'!K234</f>
        <v>0</v>
      </c>
      <c r="L382" s="21">
        <f>'6.ВС'!L218+'6.ВС'!L234</f>
        <v>0</v>
      </c>
      <c r="M382" s="21">
        <f>'6.ВС'!M218+'6.ВС'!M234</f>
        <v>0</v>
      </c>
      <c r="N382" s="21">
        <f>'6.ВС'!N218+'6.ВС'!N234</f>
        <v>7000</v>
      </c>
      <c r="O382" s="21">
        <f>'6.ВС'!O218+'6.ВС'!O234</f>
        <v>0</v>
      </c>
      <c r="P382" s="21">
        <f>'6.ВС'!P218+'6.ВС'!P234</f>
        <v>7000</v>
      </c>
      <c r="Q382" s="21">
        <f>'6.ВС'!Q218+'6.ВС'!Q234</f>
        <v>0</v>
      </c>
      <c r="R382" s="21">
        <f>'6.ВС'!R218+'6.ВС'!R234</f>
        <v>7000</v>
      </c>
      <c r="S382" s="21">
        <f>'6.ВС'!S218+'6.ВС'!S234</f>
        <v>0</v>
      </c>
      <c r="T382" s="21">
        <f>'6.ВС'!T218+'6.ВС'!T234</f>
        <v>7000</v>
      </c>
      <c r="U382" s="21">
        <f>'6.ВС'!U218+'6.ВС'!U234</f>
        <v>0</v>
      </c>
      <c r="V382" s="21">
        <f>'6.ВС'!V218+'6.ВС'!V234</f>
        <v>170000</v>
      </c>
      <c r="W382" s="21">
        <f>'6.ВС'!W218+'6.ВС'!W234</f>
        <v>170000</v>
      </c>
      <c r="X382" s="82">
        <f t="shared" si="220"/>
        <v>100</v>
      </c>
      <c r="Y382" s="21" t="e">
        <f>'6.ВС'!#REF!+'6.ВС'!#REF!</f>
        <v>#REF!</v>
      </c>
      <c r="Z382" s="21" t="e">
        <f>'6.ВС'!#REF!+'6.ВС'!#REF!</f>
        <v>#REF!</v>
      </c>
      <c r="AA382" s="21" t="e">
        <f>'6.ВС'!#REF!+'6.ВС'!#REF!</f>
        <v>#REF!</v>
      </c>
      <c r="AB382" s="21" t="e">
        <f>'6.ВС'!#REF!+'6.ВС'!#REF!</f>
        <v>#REF!</v>
      </c>
      <c r="AC382" s="21" t="e">
        <f>'6.ВС'!#REF!+'6.ВС'!#REF!</f>
        <v>#REF!</v>
      </c>
      <c r="AD382" s="21" t="e">
        <f>'6.ВС'!#REF!+'6.ВС'!#REF!</f>
        <v>#REF!</v>
      </c>
      <c r="AE382" s="21" t="e">
        <f>'6.ВС'!#REF!+'6.ВС'!#REF!</f>
        <v>#REF!</v>
      </c>
    </row>
    <row r="383" spans="1:31" s="23" customFormat="1" ht="42.75" x14ac:dyDescent="0.25">
      <c r="A383" s="18" t="s">
        <v>171</v>
      </c>
      <c r="B383" s="94">
        <v>70</v>
      </c>
      <c r="C383" s="94">
        <v>0</v>
      </c>
      <c r="D383" s="19" t="s">
        <v>232</v>
      </c>
      <c r="E383" s="58">
        <v>853</v>
      </c>
      <c r="F383" s="19"/>
      <c r="G383" s="19"/>
      <c r="H383" s="19"/>
      <c r="I383" s="19"/>
      <c r="J383" s="22" t="e">
        <f>#REF!+J384</f>
        <v>#REF!</v>
      </c>
      <c r="K383" s="22" t="e">
        <f>#REF!+K384</f>
        <v>#REF!</v>
      </c>
      <c r="L383" s="22" t="e">
        <f>#REF!+L384</f>
        <v>#REF!</v>
      </c>
      <c r="M383" s="22" t="e">
        <f>#REF!+M384</f>
        <v>#REF!</v>
      </c>
      <c r="N383" s="22" t="e">
        <f>#REF!+N384</f>
        <v>#REF!</v>
      </c>
      <c r="O383" s="22" t="e">
        <f>#REF!+O384</f>
        <v>#REF!</v>
      </c>
      <c r="P383" s="22" t="e">
        <f>#REF!+P384</f>
        <v>#REF!</v>
      </c>
      <c r="Q383" s="22" t="e">
        <f>#REF!+Q384</f>
        <v>#REF!</v>
      </c>
      <c r="R383" s="22">
        <f>R384</f>
        <v>493000</v>
      </c>
      <c r="S383" s="22">
        <f t="shared" ref="S383:W383" si="265">S384</f>
        <v>0</v>
      </c>
      <c r="T383" s="22">
        <f t="shared" si="265"/>
        <v>493000</v>
      </c>
      <c r="U383" s="22">
        <f t="shared" si="265"/>
        <v>0</v>
      </c>
      <c r="V383" s="22">
        <f t="shared" si="265"/>
        <v>330000</v>
      </c>
      <c r="W383" s="22">
        <f t="shared" si="265"/>
        <v>0</v>
      </c>
      <c r="X383" s="82">
        <f t="shared" si="220"/>
        <v>0</v>
      </c>
      <c r="Y383" s="22"/>
      <c r="Z383" s="22"/>
      <c r="AA383" s="22"/>
      <c r="AB383" s="22"/>
      <c r="AC383" s="22"/>
      <c r="AD383" s="22"/>
      <c r="AE383" s="22"/>
    </row>
    <row r="384" spans="1:31" ht="30" x14ac:dyDescent="0.25">
      <c r="A384" s="15" t="s">
        <v>125</v>
      </c>
      <c r="B384" s="155">
        <v>70</v>
      </c>
      <c r="C384" s="155">
        <v>0</v>
      </c>
      <c r="D384" s="3" t="s">
        <v>232</v>
      </c>
      <c r="E384" s="155">
        <v>853</v>
      </c>
      <c r="F384" s="3" t="s">
        <v>11</v>
      </c>
      <c r="G384" s="3" t="s">
        <v>133</v>
      </c>
      <c r="H384" s="3" t="s">
        <v>341</v>
      </c>
      <c r="I384" s="3"/>
      <c r="J384" s="21">
        <f t="shared" ref="J384:W385" si="266">J385</f>
        <v>100000</v>
      </c>
      <c r="K384" s="21">
        <f t="shared" si="266"/>
        <v>0</v>
      </c>
      <c r="L384" s="21">
        <f t="shared" si="266"/>
        <v>100000</v>
      </c>
      <c r="M384" s="21">
        <f t="shared" si="266"/>
        <v>0</v>
      </c>
      <c r="N384" s="21">
        <f t="shared" si="266"/>
        <v>393000</v>
      </c>
      <c r="O384" s="21">
        <f t="shared" si="266"/>
        <v>0</v>
      </c>
      <c r="P384" s="21">
        <f t="shared" si="266"/>
        <v>393000</v>
      </c>
      <c r="Q384" s="21">
        <f t="shared" si="266"/>
        <v>0</v>
      </c>
      <c r="R384" s="21">
        <f t="shared" si="266"/>
        <v>493000</v>
      </c>
      <c r="S384" s="21">
        <f t="shared" si="266"/>
        <v>0</v>
      </c>
      <c r="T384" s="21">
        <f t="shared" si="266"/>
        <v>493000</v>
      </c>
      <c r="U384" s="21">
        <f t="shared" si="266"/>
        <v>0</v>
      </c>
      <c r="V384" s="21">
        <f t="shared" si="266"/>
        <v>330000</v>
      </c>
      <c r="W384" s="21">
        <f t="shared" si="266"/>
        <v>0</v>
      </c>
      <c r="X384" s="82">
        <f t="shared" si="220"/>
        <v>0</v>
      </c>
      <c r="Y384" s="21"/>
      <c r="Z384" s="21"/>
      <c r="AA384" s="21"/>
      <c r="AB384" s="21"/>
      <c r="AC384" s="21"/>
      <c r="AD384" s="21"/>
      <c r="AE384" s="21"/>
    </row>
    <row r="385" spans="1:31" x14ac:dyDescent="0.25">
      <c r="A385" s="157" t="s">
        <v>25</v>
      </c>
      <c r="B385" s="155">
        <v>70</v>
      </c>
      <c r="C385" s="155">
        <v>0</v>
      </c>
      <c r="D385" s="3" t="s">
        <v>232</v>
      </c>
      <c r="E385" s="155">
        <v>853</v>
      </c>
      <c r="F385" s="3" t="s">
        <v>11</v>
      </c>
      <c r="G385" s="3" t="s">
        <v>133</v>
      </c>
      <c r="H385" s="3" t="s">
        <v>341</v>
      </c>
      <c r="I385" s="3" t="s">
        <v>26</v>
      </c>
      <c r="J385" s="21">
        <f t="shared" si="266"/>
        <v>100000</v>
      </c>
      <c r="K385" s="21">
        <f t="shared" si="266"/>
        <v>0</v>
      </c>
      <c r="L385" s="21">
        <f t="shared" si="266"/>
        <v>100000</v>
      </c>
      <c r="M385" s="21">
        <f t="shared" si="266"/>
        <v>0</v>
      </c>
      <c r="N385" s="21">
        <f t="shared" si="266"/>
        <v>393000</v>
      </c>
      <c r="O385" s="21">
        <f t="shared" si="266"/>
        <v>0</v>
      </c>
      <c r="P385" s="21">
        <f t="shared" si="266"/>
        <v>393000</v>
      </c>
      <c r="Q385" s="21">
        <f t="shared" si="266"/>
        <v>0</v>
      </c>
      <c r="R385" s="21">
        <f t="shared" si="266"/>
        <v>493000</v>
      </c>
      <c r="S385" s="21">
        <f t="shared" ref="S385:W385" si="267">S386</f>
        <v>0</v>
      </c>
      <c r="T385" s="21">
        <f t="shared" si="267"/>
        <v>493000</v>
      </c>
      <c r="U385" s="21">
        <f t="shared" si="267"/>
        <v>0</v>
      </c>
      <c r="V385" s="21">
        <f t="shared" si="267"/>
        <v>330000</v>
      </c>
      <c r="W385" s="21">
        <f t="shared" si="267"/>
        <v>0</v>
      </c>
      <c r="X385" s="82">
        <f t="shared" si="220"/>
        <v>0</v>
      </c>
      <c r="Y385" s="21"/>
      <c r="Z385" s="21"/>
      <c r="AA385" s="21"/>
      <c r="AB385" s="21"/>
      <c r="AC385" s="21"/>
      <c r="AD385" s="21"/>
      <c r="AE385" s="21"/>
    </row>
    <row r="386" spans="1:31" x14ac:dyDescent="0.25">
      <c r="A386" s="156" t="s">
        <v>175</v>
      </c>
      <c r="B386" s="155">
        <v>70</v>
      </c>
      <c r="C386" s="155">
        <v>0</v>
      </c>
      <c r="D386" s="3" t="s">
        <v>232</v>
      </c>
      <c r="E386" s="155">
        <v>853</v>
      </c>
      <c r="F386" s="3" t="s">
        <v>11</v>
      </c>
      <c r="G386" s="3" t="s">
        <v>133</v>
      </c>
      <c r="H386" s="3" t="s">
        <v>341</v>
      </c>
      <c r="I386" s="3" t="s">
        <v>176</v>
      </c>
      <c r="J386" s="21">
        <f>'6.ВС'!J405</f>
        <v>100000</v>
      </c>
      <c r="K386" s="21">
        <f>'6.ВС'!K405</f>
        <v>0</v>
      </c>
      <c r="L386" s="21">
        <f>'6.ВС'!L405</f>
        <v>100000</v>
      </c>
      <c r="M386" s="21">
        <f>'6.ВС'!M405</f>
        <v>0</v>
      </c>
      <c r="N386" s="21">
        <f>'6.ВС'!N405</f>
        <v>393000</v>
      </c>
      <c r="O386" s="21">
        <f>'6.ВС'!O405</f>
        <v>0</v>
      </c>
      <c r="P386" s="21">
        <f>'6.ВС'!P405</f>
        <v>393000</v>
      </c>
      <c r="Q386" s="21">
        <f>'6.ВС'!Q405</f>
        <v>0</v>
      </c>
      <c r="R386" s="21">
        <f>'6.ВС'!R405</f>
        <v>493000</v>
      </c>
      <c r="S386" s="21">
        <f>'6.ВС'!S405</f>
        <v>0</v>
      </c>
      <c r="T386" s="21">
        <f>'6.ВС'!T405</f>
        <v>493000</v>
      </c>
      <c r="U386" s="21">
        <f>'6.ВС'!U405</f>
        <v>0</v>
      </c>
      <c r="V386" s="21">
        <f>'6.ВС'!V405</f>
        <v>330000</v>
      </c>
      <c r="W386" s="21">
        <f>'6.ВС'!W405</f>
        <v>0</v>
      </c>
      <c r="X386" s="82">
        <f t="shared" si="220"/>
        <v>0</v>
      </c>
      <c r="Y386" s="21"/>
      <c r="Z386" s="21"/>
      <c r="AA386" s="21"/>
      <c r="AB386" s="21"/>
      <c r="AC386" s="21"/>
      <c r="AD386" s="21"/>
      <c r="AE386" s="21"/>
    </row>
    <row r="387" spans="1:31" ht="28.5" x14ac:dyDescent="0.25">
      <c r="A387" s="18" t="s">
        <v>184</v>
      </c>
      <c r="B387" s="58">
        <v>70</v>
      </c>
      <c r="C387" s="58">
        <v>0</v>
      </c>
      <c r="D387" s="3" t="s">
        <v>232</v>
      </c>
      <c r="E387" s="58">
        <v>854</v>
      </c>
      <c r="F387" s="58"/>
      <c r="G387" s="19"/>
      <c r="H387" s="19"/>
      <c r="I387" s="19"/>
      <c r="J387" s="22">
        <f t="shared" ref="J387:W387" si="268">J388</f>
        <v>354200</v>
      </c>
      <c r="K387" s="22">
        <f t="shared" si="268"/>
        <v>0</v>
      </c>
      <c r="L387" s="22">
        <f t="shared" si="268"/>
        <v>354200</v>
      </c>
      <c r="M387" s="22">
        <f t="shared" si="268"/>
        <v>0</v>
      </c>
      <c r="N387" s="22">
        <f t="shared" si="268"/>
        <v>0</v>
      </c>
      <c r="O387" s="22">
        <f t="shared" si="268"/>
        <v>0</v>
      </c>
      <c r="P387" s="22">
        <f t="shared" si="268"/>
        <v>0</v>
      </c>
      <c r="Q387" s="22">
        <f t="shared" si="268"/>
        <v>0</v>
      </c>
      <c r="R387" s="22">
        <f t="shared" si="268"/>
        <v>354200</v>
      </c>
      <c r="S387" s="22">
        <f t="shared" si="268"/>
        <v>0</v>
      </c>
      <c r="T387" s="22">
        <f t="shared" si="268"/>
        <v>354200</v>
      </c>
      <c r="U387" s="22">
        <f t="shared" si="268"/>
        <v>0</v>
      </c>
      <c r="V387" s="22">
        <f t="shared" si="268"/>
        <v>354200</v>
      </c>
      <c r="W387" s="22">
        <f t="shared" si="268"/>
        <v>228597.61</v>
      </c>
      <c r="X387" s="82">
        <f t="shared" si="220"/>
        <v>64.539133258046306</v>
      </c>
      <c r="Y387" s="22"/>
      <c r="Z387" s="22"/>
      <c r="AA387" s="22"/>
      <c r="AB387" s="22"/>
      <c r="AC387" s="22"/>
      <c r="AD387" s="22"/>
      <c r="AE387" s="22"/>
    </row>
    <row r="388" spans="1:31" ht="60" x14ac:dyDescent="0.25">
      <c r="A388" s="15" t="s">
        <v>20</v>
      </c>
      <c r="B388" s="155">
        <v>70</v>
      </c>
      <c r="C388" s="155">
        <v>0</v>
      </c>
      <c r="D388" s="3" t="s">
        <v>232</v>
      </c>
      <c r="E388" s="155">
        <v>854</v>
      </c>
      <c r="F388" s="3" t="s">
        <v>17</v>
      </c>
      <c r="G388" s="3" t="s">
        <v>55</v>
      </c>
      <c r="H388" s="3" t="s">
        <v>248</v>
      </c>
      <c r="I388" s="3"/>
      <c r="J388" s="21">
        <f t="shared" ref="J388:M388" si="269">J389+J392</f>
        <v>354200</v>
      </c>
      <c r="K388" s="21">
        <f t="shared" si="269"/>
        <v>0</v>
      </c>
      <c r="L388" s="21">
        <f t="shared" si="269"/>
        <v>354200</v>
      </c>
      <c r="M388" s="21">
        <f t="shared" si="269"/>
        <v>0</v>
      </c>
      <c r="N388" s="21">
        <f t="shared" ref="N388:R388" si="270">N389+N392</f>
        <v>0</v>
      </c>
      <c r="O388" s="21">
        <f t="shared" si="270"/>
        <v>0</v>
      </c>
      <c r="P388" s="21">
        <f t="shared" si="270"/>
        <v>0</v>
      </c>
      <c r="Q388" s="21">
        <f t="shared" si="270"/>
        <v>0</v>
      </c>
      <c r="R388" s="21">
        <f t="shared" si="270"/>
        <v>354200</v>
      </c>
      <c r="S388" s="21">
        <f t="shared" ref="S388:W388" si="271">S389+S392</f>
        <v>0</v>
      </c>
      <c r="T388" s="21">
        <f t="shared" si="271"/>
        <v>354200</v>
      </c>
      <c r="U388" s="21">
        <f t="shared" si="271"/>
        <v>0</v>
      </c>
      <c r="V388" s="21">
        <f t="shared" si="271"/>
        <v>354200</v>
      </c>
      <c r="W388" s="21">
        <f t="shared" si="271"/>
        <v>228597.61</v>
      </c>
      <c r="X388" s="82">
        <f t="shared" si="220"/>
        <v>64.539133258046306</v>
      </c>
      <c r="Y388" s="21"/>
      <c r="Z388" s="21"/>
      <c r="AA388" s="21"/>
      <c r="AB388" s="21"/>
      <c r="AC388" s="21"/>
      <c r="AD388" s="21"/>
      <c r="AE388" s="21"/>
    </row>
    <row r="389" spans="1:31" ht="120" x14ac:dyDescent="0.25">
      <c r="A389" s="156" t="s">
        <v>16</v>
      </c>
      <c r="B389" s="155">
        <v>70</v>
      </c>
      <c r="C389" s="155">
        <v>0</v>
      </c>
      <c r="D389" s="3" t="s">
        <v>232</v>
      </c>
      <c r="E389" s="155">
        <v>854</v>
      </c>
      <c r="F389" s="3" t="s">
        <v>11</v>
      </c>
      <c r="G389" s="3" t="s">
        <v>55</v>
      </c>
      <c r="H389" s="3" t="s">
        <v>248</v>
      </c>
      <c r="I389" s="3" t="s">
        <v>18</v>
      </c>
      <c r="J389" s="21">
        <f t="shared" ref="J389:W389" si="272">J390</f>
        <v>298300</v>
      </c>
      <c r="K389" s="21">
        <f t="shared" si="272"/>
        <v>0</v>
      </c>
      <c r="L389" s="21">
        <f t="shared" si="272"/>
        <v>298300</v>
      </c>
      <c r="M389" s="21">
        <f t="shared" si="272"/>
        <v>0</v>
      </c>
      <c r="N389" s="21">
        <f t="shared" si="272"/>
        <v>0</v>
      </c>
      <c r="O389" s="21">
        <f t="shared" si="272"/>
        <v>0</v>
      </c>
      <c r="P389" s="21">
        <f t="shared" si="272"/>
        <v>0</v>
      </c>
      <c r="Q389" s="21">
        <f t="shared" si="272"/>
        <v>0</v>
      </c>
      <c r="R389" s="21">
        <f t="shared" si="272"/>
        <v>298300</v>
      </c>
      <c r="S389" s="21">
        <f t="shared" si="272"/>
        <v>0</v>
      </c>
      <c r="T389" s="21">
        <f t="shared" si="272"/>
        <v>298300</v>
      </c>
      <c r="U389" s="21">
        <f t="shared" si="272"/>
        <v>0</v>
      </c>
      <c r="V389" s="21">
        <f t="shared" si="272"/>
        <v>298300</v>
      </c>
      <c r="W389" s="21">
        <f t="shared" si="272"/>
        <v>208432.37</v>
      </c>
      <c r="X389" s="82">
        <f t="shared" si="220"/>
        <v>69.873405967147164</v>
      </c>
      <c r="Y389" s="21"/>
      <c r="Z389" s="21"/>
      <c r="AA389" s="21"/>
      <c r="AB389" s="21"/>
      <c r="AC389" s="21"/>
      <c r="AD389" s="21"/>
      <c r="AE389" s="21"/>
    </row>
    <row r="390" spans="1:31" ht="45" x14ac:dyDescent="0.25">
      <c r="A390" s="156" t="s">
        <v>8</v>
      </c>
      <c r="B390" s="155">
        <v>70</v>
      </c>
      <c r="C390" s="155">
        <v>0</v>
      </c>
      <c r="D390" s="3" t="s">
        <v>232</v>
      </c>
      <c r="E390" s="155">
        <v>854</v>
      </c>
      <c r="F390" s="3" t="s">
        <v>11</v>
      </c>
      <c r="G390" s="3" t="s">
        <v>55</v>
      </c>
      <c r="H390" s="3" t="s">
        <v>248</v>
      </c>
      <c r="I390" s="3" t="s">
        <v>19</v>
      </c>
      <c r="J390" s="21">
        <f>'6.ВС'!J420</f>
        <v>298300</v>
      </c>
      <c r="K390" s="21">
        <f>'6.ВС'!K420</f>
        <v>0</v>
      </c>
      <c r="L390" s="21">
        <f>'6.ВС'!L420</f>
        <v>298300</v>
      </c>
      <c r="M390" s="21">
        <f>'6.ВС'!M420</f>
        <v>0</v>
      </c>
      <c r="N390" s="21">
        <f>'6.ВС'!N420</f>
        <v>0</v>
      </c>
      <c r="O390" s="21">
        <f>'6.ВС'!O420</f>
        <v>0</v>
      </c>
      <c r="P390" s="21">
        <f>'6.ВС'!P420</f>
        <v>0</v>
      </c>
      <c r="Q390" s="21">
        <f>'6.ВС'!Q420</f>
        <v>0</v>
      </c>
      <c r="R390" s="21">
        <f>'6.ВС'!R420</f>
        <v>298300</v>
      </c>
      <c r="S390" s="21">
        <f>'6.ВС'!S420</f>
        <v>0</v>
      </c>
      <c r="T390" s="21">
        <f>'6.ВС'!T420</f>
        <v>298300</v>
      </c>
      <c r="U390" s="21">
        <f>'6.ВС'!U420</f>
        <v>0</v>
      </c>
      <c r="V390" s="21">
        <f>'6.ВС'!V420</f>
        <v>298300</v>
      </c>
      <c r="W390" s="21">
        <f>'6.ВС'!W420</f>
        <v>208432.37</v>
      </c>
      <c r="X390" s="82">
        <f t="shared" si="220"/>
        <v>69.873405967147164</v>
      </c>
      <c r="Y390" s="21"/>
      <c r="Z390" s="21"/>
      <c r="AA390" s="21"/>
      <c r="AB390" s="21"/>
      <c r="AC390" s="21"/>
      <c r="AD390" s="21"/>
      <c r="AE390" s="21"/>
    </row>
    <row r="391" spans="1:31" ht="60" x14ac:dyDescent="0.25">
      <c r="A391" s="157" t="s">
        <v>22</v>
      </c>
      <c r="B391" s="155">
        <v>70</v>
      </c>
      <c r="C391" s="155">
        <v>0</v>
      </c>
      <c r="D391" s="3" t="s">
        <v>232</v>
      </c>
      <c r="E391" s="155">
        <v>854</v>
      </c>
      <c r="F391" s="3" t="s">
        <v>11</v>
      </c>
      <c r="G391" s="3" t="s">
        <v>55</v>
      </c>
      <c r="H391" s="3" t="s">
        <v>248</v>
      </c>
      <c r="I391" s="3" t="s">
        <v>23</v>
      </c>
      <c r="J391" s="21">
        <f t="shared" ref="J391:W391" si="273">J392</f>
        <v>55900</v>
      </c>
      <c r="K391" s="21">
        <f t="shared" si="273"/>
        <v>0</v>
      </c>
      <c r="L391" s="21">
        <f t="shared" si="273"/>
        <v>55900</v>
      </c>
      <c r="M391" s="21">
        <f t="shared" si="273"/>
        <v>0</v>
      </c>
      <c r="N391" s="21">
        <f t="shared" si="273"/>
        <v>0</v>
      </c>
      <c r="O391" s="21">
        <f t="shared" si="273"/>
        <v>0</v>
      </c>
      <c r="P391" s="21">
        <f t="shared" si="273"/>
        <v>0</v>
      </c>
      <c r="Q391" s="21">
        <f t="shared" si="273"/>
        <v>0</v>
      </c>
      <c r="R391" s="21">
        <f t="shared" si="273"/>
        <v>55900</v>
      </c>
      <c r="S391" s="21">
        <f t="shared" si="273"/>
        <v>0</v>
      </c>
      <c r="T391" s="21">
        <f t="shared" si="273"/>
        <v>55900</v>
      </c>
      <c r="U391" s="21">
        <f t="shared" si="273"/>
        <v>0</v>
      </c>
      <c r="V391" s="21">
        <f t="shared" si="273"/>
        <v>55900</v>
      </c>
      <c r="W391" s="21">
        <f t="shared" si="273"/>
        <v>20165.240000000002</v>
      </c>
      <c r="X391" s="82">
        <f t="shared" si="220"/>
        <v>36.073774597495529</v>
      </c>
      <c r="Y391" s="21"/>
      <c r="Z391" s="21"/>
      <c r="AA391" s="21"/>
      <c r="AB391" s="21"/>
      <c r="AC391" s="21"/>
      <c r="AD391" s="21"/>
      <c r="AE391" s="21"/>
    </row>
    <row r="392" spans="1:31" ht="60" x14ac:dyDescent="0.25">
      <c r="A392" s="157" t="s">
        <v>9</v>
      </c>
      <c r="B392" s="155">
        <v>70</v>
      </c>
      <c r="C392" s="155">
        <v>0</v>
      </c>
      <c r="D392" s="3" t="s">
        <v>232</v>
      </c>
      <c r="E392" s="155">
        <v>854</v>
      </c>
      <c r="F392" s="3" t="s">
        <v>11</v>
      </c>
      <c r="G392" s="3" t="s">
        <v>55</v>
      </c>
      <c r="H392" s="3" t="s">
        <v>248</v>
      </c>
      <c r="I392" s="3" t="s">
        <v>24</v>
      </c>
      <c r="J392" s="21">
        <f>'6.ВС'!J422</f>
        <v>55900</v>
      </c>
      <c r="K392" s="21">
        <f>'6.ВС'!K422</f>
        <v>0</v>
      </c>
      <c r="L392" s="21">
        <f>'6.ВС'!L422</f>
        <v>55900</v>
      </c>
      <c r="M392" s="21">
        <f>'6.ВС'!M422</f>
        <v>0</v>
      </c>
      <c r="N392" s="21">
        <f>'6.ВС'!N422</f>
        <v>0</v>
      </c>
      <c r="O392" s="21">
        <f>'6.ВС'!O422</f>
        <v>0</v>
      </c>
      <c r="P392" s="21">
        <f>'6.ВС'!P422</f>
        <v>0</v>
      </c>
      <c r="Q392" s="21">
        <f>'6.ВС'!Q422</f>
        <v>0</v>
      </c>
      <c r="R392" s="21">
        <f>'6.ВС'!R422</f>
        <v>55900</v>
      </c>
      <c r="S392" s="21">
        <f>'6.ВС'!S422</f>
        <v>0</v>
      </c>
      <c r="T392" s="21">
        <f>'6.ВС'!T422</f>
        <v>55900</v>
      </c>
      <c r="U392" s="21">
        <f>'6.ВС'!U422</f>
        <v>0</v>
      </c>
      <c r="V392" s="21">
        <f>'6.ВС'!V422</f>
        <v>55900</v>
      </c>
      <c r="W392" s="21">
        <f>'6.ВС'!W422</f>
        <v>20165.240000000002</v>
      </c>
      <c r="X392" s="82">
        <f t="shared" si="220"/>
        <v>36.073774597495529</v>
      </c>
      <c r="Y392" s="21"/>
      <c r="Z392" s="21"/>
      <c r="AA392" s="21"/>
      <c r="AB392" s="21"/>
      <c r="AC392" s="21"/>
      <c r="AD392" s="21"/>
      <c r="AE392" s="21"/>
    </row>
    <row r="393" spans="1:31" ht="42.75" x14ac:dyDescent="0.25">
      <c r="A393" s="18" t="s">
        <v>187</v>
      </c>
      <c r="B393" s="94">
        <v>70</v>
      </c>
      <c r="C393" s="94">
        <v>0</v>
      </c>
      <c r="D393" s="3" t="s">
        <v>232</v>
      </c>
      <c r="E393" s="94">
        <v>857</v>
      </c>
      <c r="F393" s="19"/>
      <c r="G393" s="19"/>
      <c r="H393" s="3"/>
      <c r="I393" s="19"/>
      <c r="J393" s="22">
        <f t="shared" ref="J393:M393" si="274">J394+J397+J400</f>
        <v>720400</v>
      </c>
      <c r="K393" s="22">
        <f t="shared" si="274"/>
        <v>0</v>
      </c>
      <c r="L393" s="22">
        <f t="shared" si="274"/>
        <v>702400</v>
      </c>
      <c r="M393" s="22">
        <f t="shared" si="274"/>
        <v>18000</v>
      </c>
      <c r="N393" s="22">
        <f t="shared" ref="N393:R393" si="275">N394+N397+N400</f>
        <v>0</v>
      </c>
      <c r="O393" s="22">
        <f t="shared" si="275"/>
        <v>0</v>
      </c>
      <c r="P393" s="22">
        <f t="shared" si="275"/>
        <v>0</v>
      </c>
      <c r="Q393" s="22">
        <f t="shared" si="275"/>
        <v>0</v>
      </c>
      <c r="R393" s="22">
        <f t="shared" si="275"/>
        <v>720400</v>
      </c>
      <c r="S393" s="22">
        <f t="shared" ref="S393:W393" si="276">S394+S397+S400</f>
        <v>0</v>
      </c>
      <c r="T393" s="22">
        <f t="shared" si="276"/>
        <v>702400</v>
      </c>
      <c r="U393" s="22">
        <f t="shared" si="276"/>
        <v>18000</v>
      </c>
      <c r="V393" s="22">
        <f t="shared" si="276"/>
        <v>720400</v>
      </c>
      <c r="W393" s="22">
        <f t="shared" si="276"/>
        <v>525746.54</v>
      </c>
      <c r="X393" s="82">
        <f t="shared" ref="X393:X401" si="277">W393/V393*100</f>
        <v>72.979808439755701</v>
      </c>
      <c r="Y393" s="22"/>
      <c r="Z393" s="22"/>
      <c r="AA393" s="22"/>
      <c r="AB393" s="22"/>
      <c r="AC393" s="22"/>
      <c r="AD393" s="22"/>
      <c r="AE393" s="22"/>
    </row>
    <row r="394" spans="1:31" ht="60" x14ac:dyDescent="0.25">
      <c r="A394" s="15" t="s">
        <v>20</v>
      </c>
      <c r="B394" s="155">
        <v>70</v>
      </c>
      <c r="C394" s="155">
        <v>0</v>
      </c>
      <c r="D394" s="3" t="s">
        <v>232</v>
      </c>
      <c r="E394" s="155">
        <v>857</v>
      </c>
      <c r="F394" s="3" t="s">
        <v>11</v>
      </c>
      <c r="G394" s="3" t="s">
        <v>129</v>
      </c>
      <c r="H394" s="3" t="s">
        <v>248</v>
      </c>
      <c r="I394" s="3"/>
      <c r="J394" s="21">
        <f t="shared" ref="J394:W395" si="278">J395</f>
        <v>24400</v>
      </c>
      <c r="K394" s="21">
        <f t="shared" si="278"/>
        <v>0</v>
      </c>
      <c r="L394" s="21">
        <f t="shared" si="278"/>
        <v>24400</v>
      </c>
      <c r="M394" s="21">
        <f t="shared" si="278"/>
        <v>0</v>
      </c>
      <c r="N394" s="21">
        <f t="shared" si="278"/>
        <v>0</v>
      </c>
      <c r="O394" s="21">
        <f t="shared" si="278"/>
        <v>0</v>
      </c>
      <c r="P394" s="21">
        <f t="shared" si="278"/>
        <v>0</v>
      </c>
      <c r="Q394" s="21">
        <f t="shared" si="278"/>
        <v>0</v>
      </c>
      <c r="R394" s="21">
        <f t="shared" si="278"/>
        <v>24400</v>
      </c>
      <c r="S394" s="21">
        <f t="shared" si="278"/>
        <v>0</v>
      </c>
      <c r="T394" s="21">
        <f t="shared" si="278"/>
        <v>24400</v>
      </c>
      <c r="U394" s="21">
        <f t="shared" si="278"/>
        <v>0</v>
      </c>
      <c r="V394" s="21">
        <f t="shared" si="278"/>
        <v>24400</v>
      </c>
      <c r="W394" s="21">
        <f t="shared" si="278"/>
        <v>8024.5</v>
      </c>
      <c r="X394" s="82">
        <f t="shared" si="277"/>
        <v>32.88729508196721</v>
      </c>
      <c r="Y394" s="21"/>
      <c r="Z394" s="21"/>
      <c r="AA394" s="21"/>
      <c r="AB394" s="21"/>
      <c r="AC394" s="21"/>
      <c r="AD394" s="21"/>
      <c r="AE394" s="21"/>
    </row>
    <row r="395" spans="1:31" ht="60" x14ac:dyDescent="0.25">
      <c r="A395" s="157" t="s">
        <v>22</v>
      </c>
      <c r="B395" s="155">
        <v>70</v>
      </c>
      <c r="C395" s="155">
        <v>0</v>
      </c>
      <c r="D395" s="3" t="s">
        <v>232</v>
      </c>
      <c r="E395" s="155">
        <v>857</v>
      </c>
      <c r="F395" s="3" t="s">
        <v>11</v>
      </c>
      <c r="G395" s="3" t="s">
        <v>55</v>
      </c>
      <c r="H395" s="3" t="s">
        <v>248</v>
      </c>
      <c r="I395" s="3" t="s">
        <v>23</v>
      </c>
      <c r="J395" s="21">
        <f t="shared" si="278"/>
        <v>24400</v>
      </c>
      <c r="K395" s="21">
        <f t="shared" si="278"/>
        <v>0</v>
      </c>
      <c r="L395" s="21">
        <f t="shared" si="278"/>
        <v>24400</v>
      </c>
      <c r="M395" s="21">
        <f t="shared" si="278"/>
        <v>0</v>
      </c>
      <c r="N395" s="21">
        <f t="shared" si="278"/>
        <v>0</v>
      </c>
      <c r="O395" s="21">
        <f t="shared" si="278"/>
        <v>0</v>
      </c>
      <c r="P395" s="21">
        <f t="shared" si="278"/>
        <v>0</v>
      </c>
      <c r="Q395" s="21">
        <f t="shared" si="278"/>
        <v>0</v>
      </c>
      <c r="R395" s="21">
        <f t="shared" si="278"/>
        <v>24400</v>
      </c>
      <c r="S395" s="21">
        <f t="shared" ref="S395:W395" si="279">S396</f>
        <v>0</v>
      </c>
      <c r="T395" s="21">
        <f t="shared" si="279"/>
        <v>24400</v>
      </c>
      <c r="U395" s="21">
        <f t="shared" si="279"/>
        <v>0</v>
      </c>
      <c r="V395" s="21">
        <f t="shared" si="279"/>
        <v>24400</v>
      </c>
      <c r="W395" s="21">
        <f t="shared" si="279"/>
        <v>8024.5</v>
      </c>
      <c r="X395" s="82">
        <f t="shared" si="277"/>
        <v>32.88729508196721</v>
      </c>
      <c r="Y395" s="21"/>
      <c r="Z395" s="21"/>
      <c r="AA395" s="21"/>
      <c r="AB395" s="21"/>
      <c r="AC395" s="21"/>
      <c r="AD395" s="21"/>
      <c r="AE395" s="21"/>
    </row>
    <row r="396" spans="1:31" ht="60" x14ac:dyDescent="0.25">
      <c r="A396" s="157" t="s">
        <v>9</v>
      </c>
      <c r="B396" s="155">
        <v>70</v>
      </c>
      <c r="C396" s="155">
        <v>0</v>
      </c>
      <c r="D396" s="3" t="s">
        <v>232</v>
      </c>
      <c r="E396" s="155">
        <v>857</v>
      </c>
      <c r="F396" s="3" t="s">
        <v>11</v>
      </c>
      <c r="G396" s="3" t="s">
        <v>55</v>
      </c>
      <c r="H396" s="3" t="s">
        <v>248</v>
      </c>
      <c r="I396" s="3" t="s">
        <v>24</v>
      </c>
      <c r="J396" s="21">
        <f>'6.ВС'!J428</f>
        <v>24400</v>
      </c>
      <c r="K396" s="21">
        <f>'6.ВС'!K428</f>
        <v>0</v>
      </c>
      <c r="L396" s="21">
        <f>'6.ВС'!L428</f>
        <v>24400</v>
      </c>
      <c r="M396" s="21">
        <f>'6.ВС'!M428</f>
        <v>0</v>
      </c>
      <c r="N396" s="21">
        <f>'6.ВС'!N428</f>
        <v>0</v>
      </c>
      <c r="O396" s="21">
        <f>'6.ВС'!O428</f>
        <v>0</v>
      </c>
      <c r="P396" s="21">
        <f>'6.ВС'!P428</f>
        <v>0</v>
      </c>
      <c r="Q396" s="21">
        <f>'6.ВС'!Q428</f>
        <v>0</v>
      </c>
      <c r="R396" s="21">
        <f>'6.ВС'!R428</f>
        <v>24400</v>
      </c>
      <c r="S396" s="21">
        <f>'6.ВС'!S428</f>
        <v>0</v>
      </c>
      <c r="T396" s="21">
        <f>'6.ВС'!T428</f>
        <v>24400</v>
      </c>
      <c r="U396" s="21">
        <f>'6.ВС'!U428</f>
        <v>0</v>
      </c>
      <c r="V396" s="21">
        <f>'6.ВС'!V428</f>
        <v>24400</v>
      </c>
      <c r="W396" s="21">
        <f>'6.ВС'!W428</f>
        <v>8024.5</v>
      </c>
      <c r="X396" s="82">
        <f t="shared" si="277"/>
        <v>32.88729508196721</v>
      </c>
      <c r="Y396" s="21"/>
      <c r="Z396" s="21"/>
      <c r="AA396" s="21"/>
      <c r="AB396" s="21"/>
      <c r="AC396" s="21"/>
      <c r="AD396" s="21"/>
      <c r="AE396" s="21"/>
    </row>
    <row r="397" spans="1:31" ht="60" x14ac:dyDescent="0.25">
      <c r="A397" s="15" t="s">
        <v>188</v>
      </c>
      <c r="B397" s="155">
        <v>70</v>
      </c>
      <c r="C397" s="155">
        <v>0</v>
      </c>
      <c r="D397" s="3" t="s">
        <v>232</v>
      </c>
      <c r="E397" s="155">
        <v>857</v>
      </c>
      <c r="F397" s="3" t="s">
        <v>11</v>
      </c>
      <c r="G397" s="3" t="s">
        <v>129</v>
      </c>
      <c r="H397" s="3" t="s">
        <v>292</v>
      </c>
      <c r="I397" s="3"/>
      <c r="J397" s="21">
        <f t="shared" ref="J397:W398" si="280">J398</f>
        <v>678000</v>
      </c>
      <c r="K397" s="21">
        <f t="shared" si="280"/>
        <v>0</v>
      </c>
      <c r="L397" s="21">
        <f t="shared" si="280"/>
        <v>678000</v>
      </c>
      <c r="M397" s="21">
        <f t="shared" si="280"/>
        <v>0</v>
      </c>
      <c r="N397" s="21">
        <f t="shared" si="280"/>
        <v>0</v>
      </c>
      <c r="O397" s="21">
        <f t="shared" si="280"/>
        <v>0</v>
      </c>
      <c r="P397" s="21">
        <f t="shared" si="280"/>
        <v>0</v>
      </c>
      <c r="Q397" s="21">
        <f t="shared" si="280"/>
        <v>0</v>
      </c>
      <c r="R397" s="21">
        <f t="shared" si="280"/>
        <v>678000</v>
      </c>
      <c r="S397" s="21">
        <f t="shared" si="280"/>
        <v>0</v>
      </c>
      <c r="T397" s="21">
        <f t="shared" si="280"/>
        <v>678000</v>
      </c>
      <c r="U397" s="21">
        <f t="shared" si="280"/>
        <v>0</v>
      </c>
      <c r="V397" s="21">
        <f t="shared" si="280"/>
        <v>678000</v>
      </c>
      <c r="W397" s="21">
        <f t="shared" si="280"/>
        <v>517722.04000000004</v>
      </c>
      <c r="X397" s="82">
        <f t="shared" si="277"/>
        <v>76.360182890855469</v>
      </c>
      <c r="Y397" s="21"/>
      <c r="Z397" s="21"/>
      <c r="AA397" s="21"/>
      <c r="AB397" s="21"/>
      <c r="AC397" s="21"/>
      <c r="AD397" s="21"/>
      <c r="AE397" s="21"/>
    </row>
    <row r="398" spans="1:31" ht="120" x14ac:dyDescent="0.25">
      <c r="A398" s="156" t="s">
        <v>16</v>
      </c>
      <c r="B398" s="155">
        <v>70</v>
      </c>
      <c r="C398" s="155">
        <v>0</v>
      </c>
      <c r="D398" s="3" t="s">
        <v>232</v>
      </c>
      <c r="E398" s="155">
        <v>857</v>
      </c>
      <c r="F398" s="3" t="s">
        <v>17</v>
      </c>
      <c r="G398" s="3" t="s">
        <v>129</v>
      </c>
      <c r="H398" s="3" t="s">
        <v>292</v>
      </c>
      <c r="I398" s="3" t="s">
        <v>18</v>
      </c>
      <c r="J398" s="21">
        <f t="shared" si="280"/>
        <v>678000</v>
      </c>
      <c r="K398" s="21">
        <f t="shared" si="280"/>
        <v>0</v>
      </c>
      <c r="L398" s="21">
        <f t="shared" si="280"/>
        <v>678000</v>
      </c>
      <c r="M398" s="21">
        <f t="shared" si="280"/>
        <v>0</v>
      </c>
      <c r="N398" s="21">
        <f t="shared" si="280"/>
        <v>0</v>
      </c>
      <c r="O398" s="21">
        <f t="shared" si="280"/>
        <v>0</v>
      </c>
      <c r="P398" s="21">
        <f t="shared" si="280"/>
        <v>0</v>
      </c>
      <c r="Q398" s="21">
        <f t="shared" si="280"/>
        <v>0</v>
      </c>
      <c r="R398" s="21">
        <f t="shared" si="280"/>
        <v>678000</v>
      </c>
      <c r="S398" s="21">
        <f t="shared" ref="S398:W398" si="281">S399</f>
        <v>0</v>
      </c>
      <c r="T398" s="21">
        <f t="shared" si="281"/>
        <v>678000</v>
      </c>
      <c r="U398" s="21">
        <f t="shared" si="281"/>
        <v>0</v>
      </c>
      <c r="V398" s="21">
        <f t="shared" si="281"/>
        <v>678000</v>
      </c>
      <c r="W398" s="21">
        <f t="shared" si="281"/>
        <v>517722.04000000004</v>
      </c>
      <c r="X398" s="82">
        <f t="shared" si="277"/>
        <v>76.360182890855469</v>
      </c>
      <c r="Y398" s="21"/>
      <c r="Z398" s="21"/>
      <c r="AA398" s="21"/>
      <c r="AB398" s="21"/>
      <c r="AC398" s="21"/>
      <c r="AD398" s="21"/>
      <c r="AE398" s="21"/>
    </row>
    <row r="399" spans="1:31" ht="45" x14ac:dyDescent="0.25">
      <c r="A399" s="156" t="s">
        <v>8</v>
      </c>
      <c r="B399" s="155">
        <v>70</v>
      </c>
      <c r="C399" s="155">
        <v>0</v>
      </c>
      <c r="D399" s="3" t="s">
        <v>232</v>
      </c>
      <c r="E399" s="155">
        <v>857</v>
      </c>
      <c r="F399" s="3" t="s">
        <v>11</v>
      </c>
      <c r="G399" s="3" t="s">
        <v>129</v>
      </c>
      <c r="H399" s="3" t="s">
        <v>292</v>
      </c>
      <c r="I399" s="3" t="s">
        <v>19</v>
      </c>
      <c r="J399" s="21">
        <f>'6.ВС'!J431</f>
        <v>678000</v>
      </c>
      <c r="K399" s="21">
        <f>'6.ВС'!K431</f>
        <v>0</v>
      </c>
      <c r="L399" s="21">
        <f>'6.ВС'!L431</f>
        <v>678000</v>
      </c>
      <c r="M399" s="21">
        <f>'6.ВС'!M431</f>
        <v>0</v>
      </c>
      <c r="N399" s="21">
        <f>'6.ВС'!N431</f>
        <v>0</v>
      </c>
      <c r="O399" s="21">
        <f>'6.ВС'!O431</f>
        <v>0</v>
      </c>
      <c r="P399" s="21">
        <f>'6.ВС'!P431</f>
        <v>0</v>
      </c>
      <c r="Q399" s="21">
        <f>'6.ВС'!Q431</f>
        <v>0</v>
      </c>
      <c r="R399" s="21">
        <f>'6.ВС'!R431</f>
        <v>678000</v>
      </c>
      <c r="S399" s="21">
        <f>'6.ВС'!S431</f>
        <v>0</v>
      </c>
      <c r="T399" s="21">
        <f>'6.ВС'!T431</f>
        <v>678000</v>
      </c>
      <c r="U399" s="21">
        <f>'6.ВС'!U431</f>
        <v>0</v>
      </c>
      <c r="V399" s="21">
        <f>'6.ВС'!V431</f>
        <v>678000</v>
      </c>
      <c r="W399" s="21">
        <f>'6.ВС'!W431</f>
        <v>517722.04000000004</v>
      </c>
      <c r="X399" s="82">
        <f t="shared" si="277"/>
        <v>76.360182890855469</v>
      </c>
      <c r="Y399" s="21"/>
      <c r="Z399" s="21"/>
      <c r="AA399" s="21"/>
      <c r="AB399" s="21"/>
      <c r="AC399" s="21"/>
      <c r="AD399" s="21"/>
      <c r="AE399" s="21"/>
    </row>
    <row r="400" spans="1:31" ht="135" x14ac:dyDescent="0.25">
      <c r="A400" s="15" t="s">
        <v>190</v>
      </c>
      <c r="B400" s="155">
        <v>70</v>
      </c>
      <c r="C400" s="155">
        <v>0</v>
      </c>
      <c r="D400" s="3" t="s">
        <v>232</v>
      </c>
      <c r="E400" s="155">
        <v>857</v>
      </c>
      <c r="F400" s="3" t="s">
        <v>17</v>
      </c>
      <c r="G400" s="3" t="s">
        <v>129</v>
      </c>
      <c r="H400" s="3" t="s">
        <v>291</v>
      </c>
      <c r="I400" s="61"/>
      <c r="J400" s="21">
        <f t="shared" ref="J400:W401" si="282">J401</f>
        <v>18000</v>
      </c>
      <c r="K400" s="21">
        <f t="shared" si="282"/>
        <v>0</v>
      </c>
      <c r="L400" s="21">
        <f t="shared" si="282"/>
        <v>0</v>
      </c>
      <c r="M400" s="21">
        <f t="shared" si="282"/>
        <v>18000</v>
      </c>
      <c r="N400" s="21">
        <f t="shared" si="282"/>
        <v>0</v>
      </c>
      <c r="O400" s="21">
        <f t="shared" si="282"/>
        <v>0</v>
      </c>
      <c r="P400" s="21">
        <f t="shared" si="282"/>
        <v>0</v>
      </c>
      <c r="Q400" s="21">
        <f t="shared" si="282"/>
        <v>0</v>
      </c>
      <c r="R400" s="21">
        <f t="shared" si="282"/>
        <v>18000</v>
      </c>
      <c r="S400" s="21">
        <f t="shared" si="282"/>
        <v>0</v>
      </c>
      <c r="T400" s="21">
        <f t="shared" si="282"/>
        <v>0</v>
      </c>
      <c r="U400" s="21">
        <f t="shared" si="282"/>
        <v>18000</v>
      </c>
      <c r="V400" s="21">
        <f t="shared" si="282"/>
        <v>18000</v>
      </c>
      <c r="W400" s="21">
        <f t="shared" si="282"/>
        <v>0</v>
      </c>
      <c r="X400" s="82">
        <f t="shared" si="277"/>
        <v>0</v>
      </c>
      <c r="Y400" s="21"/>
      <c r="Z400" s="21"/>
      <c r="AA400" s="21"/>
      <c r="AB400" s="21"/>
      <c r="AC400" s="21"/>
      <c r="AD400" s="21"/>
      <c r="AE400" s="21"/>
    </row>
    <row r="401" spans="1:31" ht="60" x14ac:dyDescent="0.25">
      <c r="A401" s="157" t="s">
        <v>22</v>
      </c>
      <c r="B401" s="155">
        <v>70</v>
      </c>
      <c r="C401" s="155">
        <v>0</v>
      </c>
      <c r="D401" s="3" t="s">
        <v>232</v>
      </c>
      <c r="E401" s="155">
        <v>857</v>
      </c>
      <c r="F401" s="3" t="s">
        <v>11</v>
      </c>
      <c r="G401" s="3" t="s">
        <v>129</v>
      </c>
      <c r="H401" s="3" t="s">
        <v>291</v>
      </c>
      <c r="I401" s="3" t="s">
        <v>23</v>
      </c>
      <c r="J401" s="21">
        <f t="shared" si="282"/>
        <v>18000</v>
      </c>
      <c r="K401" s="21">
        <f t="shared" si="282"/>
        <v>0</v>
      </c>
      <c r="L401" s="21">
        <f t="shared" si="282"/>
        <v>0</v>
      </c>
      <c r="M401" s="21">
        <f t="shared" si="282"/>
        <v>18000</v>
      </c>
      <c r="N401" s="21">
        <f t="shared" si="282"/>
        <v>0</v>
      </c>
      <c r="O401" s="21">
        <f t="shared" si="282"/>
        <v>0</v>
      </c>
      <c r="P401" s="21">
        <f t="shared" si="282"/>
        <v>0</v>
      </c>
      <c r="Q401" s="21">
        <f t="shared" si="282"/>
        <v>0</v>
      </c>
      <c r="R401" s="21">
        <f t="shared" si="282"/>
        <v>18000</v>
      </c>
      <c r="S401" s="21">
        <f t="shared" ref="S401:W401" si="283">S402</f>
        <v>0</v>
      </c>
      <c r="T401" s="21">
        <f t="shared" si="283"/>
        <v>0</v>
      </c>
      <c r="U401" s="21">
        <f t="shared" si="283"/>
        <v>18000</v>
      </c>
      <c r="V401" s="21">
        <f t="shared" si="283"/>
        <v>18000</v>
      </c>
      <c r="W401" s="21">
        <f t="shared" si="283"/>
        <v>0</v>
      </c>
      <c r="X401" s="82">
        <f t="shared" si="277"/>
        <v>0</v>
      </c>
      <c r="Y401" s="21"/>
      <c r="Z401" s="21"/>
      <c r="AA401" s="21"/>
      <c r="AB401" s="21"/>
      <c r="AC401" s="21"/>
      <c r="AD401" s="21"/>
      <c r="AE401" s="21"/>
    </row>
    <row r="402" spans="1:31" ht="60" x14ac:dyDescent="0.25">
      <c r="A402" s="157" t="s">
        <v>9</v>
      </c>
      <c r="B402" s="155">
        <v>70</v>
      </c>
      <c r="C402" s="155">
        <v>0</v>
      </c>
      <c r="D402" s="3" t="s">
        <v>232</v>
      </c>
      <c r="E402" s="155">
        <v>857</v>
      </c>
      <c r="F402" s="3" t="s">
        <v>11</v>
      </c>
      <c r="G402" s="3" t="s">
        <v>129</v>
      </c>
      <c r="H402" s="3" t="s">
        <v>291</v>
      </c>
      <c r="I402" s="3" t="s">
        <v>24</v>
      </c>
      <c r="J402" s="21">
        <f>'6.ВС'!J434</f>
        <v>18000</v>
      </c>
      <c r="K402" s="21">
        <f>'6.ВС'!K434</f>
        <v>0</v>
      </c>
      <c r="L402" s="21">
        <f>'6.ВС'!L434</f>
        <v>0</v>
      </c>
      <c r="M402" s="21">
        <f>'6.ВС'!M434</f>
        <v>18000</v>
      </c>
      <c r="N402" s="21">
        <f>'6.ВС'!N434</f>
        <v>0</v>
      </c>
      <c r="O402" s="21">
        <f>'6.ВС'!O434</f>
        <v>0</v>
      </c>
      <c r="P402" s="21">
        <f>'6.ВС'!P434</f>
        <v>0</v>
      </c>
      <c r="Q402" s="21">
        <f>'6.ВС'!Q434</f>
        <v>0</v>
      </c>
      <c r="R402" s="21">
        <f>'6.ВС'!R434</f>
        <v>18000</v>
      </c>
      <c r="S402" s="21">
        <f>'6.ВС'!S434</f>
        <v>0</v>
      </c>
      <c r="T402" s="21">
        <f>'6.ВС'!T434</f>
        <v>0</v>
      </c>
      <c r="U402" s="21">
        <f>'6.ВС'!U434</f>
        <v>18000</v>
      </c>
      <c r="V402" s="21">
        <f>'6.ВС'!V434</f>
        <v>18000</v>
      </c>
      <c r="W402" s="21">
        <f>'6.ВС'!W434</f>
        <v>0</v>
      </c>
      <c r="X402" s="82">
        <f>W402/V402*100</f>
        <v>0</v>
      </c>
      <c r="Y402" s="21"/>
      <c r="Z402" s="21"/>
      <c r="AA402" s="21"/>
      <c r="AB402" s="21"/>
      <c r="AC402" s="21"/>
      <c r="AD402" s="21"/>
      <c r="AE402" s="21"/>
    </row>
    <row r="403" spans="1:31" x14ac:dyDescent="0.25">
      <c r="A403" s="6" t="s">
        <v>192</v>
      </c>
      <c r="B403" s="94"/>
      <c r="C403" s="94"/>
      <c r="D403" s="19"/>
      <c r="E403" s="94"/>
      <c r="F403" s="19"/>
      <c r="G403" s="19"/>
      <c r="H403" s="19"/>
      <c r="I403" s="19"/>
      <c r="J403" s="22" t="e">
        <f t="shared" ref="J403:W403" si="284">J6+J249+J359+J378</f>
        <v>#REF!</v>
      </c>
      <c r="K403" s="22" t="e">
        <f t="shared" si="284"/>
        <v>#REF!</v>
      </c>
      <c r="L403" s="22" t="e">
        <f t="shared" si="284"/>
        <v>#REF!</v>
      </c>
      <c r="M403" s="22" t="e">
        <f t="shared" si="284"/>
        <v>#REF!</v>
      </c>
      <c r="N403" s="22" t="e">
        <f t="shared" si="284"/>
        <v>#REF!</v>
      </c>
      <c r="O403" s="22" t="e">
        <f t="shared" si="284"/>
        <v>#REF!</v>
      </c>
      <c r="P403" s="22" t="e">
        <f t="shared" si="284"/>
        <v>#REF!</v>
      </c>
      <c r="Q403" s="22" t="e">
        <f t="shared" si="284"/>
        <v>#REF!</v>
      </c>
      <c r="R403" s="22">
        <f t="shared" si="284"/>
        <v>338243947.40999997</v>
      </c>
      <c r="S403" s="22">
        <f t="shared" si="284"/>
        <v>179674709.40999997</v>
      </c>
      <c r="T403" s="22">
        <f t="shared" si="284"/>
        <v>152001411</v>
      </c>
      <c r="U403" s="22">
        <f t="shared" si="284"/>
        <v>6557167</v>
      </c>
      <c r="V403" s="22">
        <f t="shared" si="284"/>
        <v>338980739.12</v>
      </c>
      <c r="W403" s="22">
        <f t="shared" si="284"/>
        <v>225942077.57999998</v>
      </c>
      <c r="X403" s="82">
        <f>W403/V403*100</f>
        <v>66.653367435137937</v>
      </c>
      <c r="Y403" s="22"/>
      <c r="Z403" s="22"/>
      <c r="AA403" s="22"/>
      <c r="AB403" s="22"/>
      <c r="AC403" s="22"/>
      <c r="AD403" s="22"/>
      <c r="AE403" s="22"/>
    </row>
    <row r="404" spans="1:31" hidden="1" x14ac:dyDescent="0.25">
      <c r="J404" s="102" t="e">
        <f>#REF!/J403*100</f>
        <v>#REF!</v>
      </c>
      <c r="K404" s="102" t="e">
        <f>#REF!/K403*100</f>
        <v>#REF!</v>
      </c>
      <c r="L404" s="102" t="e">
        <f>#REF!/L403*100</f>
        <v>#REF!</v>
      </c>
      <c r="M404" s="102" t="e">
        <f>#REF!/M403*100</f>
        <v>#REF!</v>
      </c>
      <c r="N404" s="102" t="e">
        <f>#REF!/N403*100</f>
        <v>#REF!</v>
      </c>
      <c r="O404" s="102" t="e">
        <f>#REF!/O403*100</f>
        <v>#REF!</v>
      </c>
      <c r="P404" s="102" t="e">
        <f>#REF!/P403*100</f>
        <v>#REF!</v>
      </c>
      <c r="Q404" s="102" t="e">
        <f>#REF!/Q403*100</f>
        <v>#REF!</v>
      </c>
      <c r="R404" s="102">
        <f>R403-'6.ВС'!R435</f>
        <v>0</v>
      </c>
      <c r="S404" s="102" t="e">
        <f>S403-'6.ВС'!S435</f>
        <v>#REF!</v>
      </c>
      <c r="T404" s="102" t="e">
        <f>T403-'6.ВС'!T435</f>
        <v>#REF!</v>
      </c>
      <c r="U404" s="102" t="e">
        <f>U403-'6.ВС'!U435</f>
        <v>#REF!</v>
      </c>
      <c r="V404" s="102">
        <f>V403-'6.ВС'!V435</f>
        <v>0</v>
      </c>
      <c r="W404" s="102">
        <f>W403-'6.ВС'!W435</f>
        <v>0</v>
      </c>
      <c r="X404" s="102">
        <f>X403-'6.ВС'!X435</f>
        <v>0</v>
      </c>
    </row>
  </sheetData>
  <mergeCells count="3">
    <mergeCell ref="R1:U1"/>
    <mergeCell ref="R2:X2"/>
    <mergeCell ref="A3:X3"/>
  </mergeCells>
  <pageMargins left="0.62992125984251968" right="0.59055118110236227" top="0.39370078740157483" bottom="0.39370078740157483" header="0.31496062992125984" footer="0.31496062992125984"/>
  <pageSetup paperSize="9"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33"/>
  <sheetViews>
    <sheetView workbookViewId="0">
      <pane xSplit="3" ySplit="5" topLeftCell="D9" activePane="bottomRight" state="frozen"/>
      <selection activeCell="F13" sqref="F13"/>
      <selection pane="topRight" activeCell="F13" sqref="F13"/>
      <selection pane="bottomLeft" activeCell="F13" sqref="F13"/>
      <selection pane="bottomRight" activeCell="F13" sqref="F13"/>
    </sheetView>
  </sheetViews>
  <sheetFormatPr defaultRowHeight="15" x14ac:dyDescent="0.25"/>
  <cols>
    <col min="1" max="1" width="4.42578125" style="44" customWidth="1"/>
    <col min="2" max="2" width="21.85546875" style="44" customWidth="1"/>
    <col min="3" max="3" width="17.140625" style="2" customWidth="1"/>
    <col min="4" max="4" width="21.140625" style="2" customWidth="1"/>
    <col min="5" max="7" width="14.28515625" style="2" customWidth="1"/>
    <col min="8" max="8" width="6.85546875" style="2" customWidth="1"/>
    <col min="9" max="256" width="9.140625" style="2"/>
    <col min="257" max="257" width="4.42578125" style="2" customWidth="1"/>
    <col min="258" max="258" width="23" style="2" customWidth="1"/>
    <col min="259" max="259" width="17.140625" style="2" customWidth="1"/>
    <col min="260" max="260" width="34.85546875" style="2" customWidth="1"/>
    <col min="261" max="263" width="13.140625" style="2" customWidth="1"/>
    <col min="264" max="512" width="9.140625" style="2"/>
    <col min="513" max="513" width="4.42578125" style="2" customWidth="1"/>
    <col min="514" max="514" width="23" style="2" customWidth="1"/>
    <col min="515" max="515" width="17.140625" style="2" customWidth="1"/>
    <col min="516" max="516" width="34.85546875" style="2" customWidth="1"/>
    <col min="517" max="519" width="13.140625" style="2" customWidth="1"/>
    <col min="520" max="768" width="9.140625" style="2"/>
    <col min="769" max="769" width="4.42578125" style="2" customWidth="1"/>
    <col min="770" max="770" width="23" style="2" customWidth="1"/>
    <col min="771" max="771" width="17.140625" style="2" customWidth="1"/>
    <col min="772" max="772" width="34.85546875" style="2" customWidth="1"/>
    <col min="773" max="775" width="13.140625" style="2" customWidth="1"/>
    <col min="776" max="1024" width="9.140625" style="2"/>
    <col min="1025" max="1025" width="4.42578125" style="2" customWidth="1"/>
    <col min="1026" max="1026" width="23" style="2" customWidth="1"/>
    <col min="1027" max="1027" width="17.140625" style="2" customWidth="1"/>
    <col min="1028" max="1028" width="34.85546875" style="2" customWidth="1"/>
    <col min="1029" max="1031" width="13.140625" style="2" customWidth="1"/>
    <col min="1032" max="1280" width="9.140625" style="2"/>
    <col min="1281" max="1281" width="4.42578125" style="2" customWidth="1"/>
    <col min="1282" max="1282" width="23" style="2" customWidth="1"/>
    <col min="1283" max="1283" width="17.140625" style="2" customWidth="1"/>
    <col min="1284" max="1284" width="34.85546875" style="2" customWidth="1"/>
    <col min="1285" max="1287" width="13.140625" style="2" customWidth="1"/>
    <col min="1288" max="1536" width="9.140625" style="2"/>
    <col min="1537" max="1537" width="4.42578125" style="2" customWidth="1"/>
    <col min="1538" max="1538" width="23" style="2" customWidth="1"/>
    <col min="1539" max="1539" width="17.140625" style="2" customWidth="1"/>
    <col min="1540" max="1540" width="34.85546875" style="2" customWidth="1"/>
    <col min="1541" max="1543" width="13.140625" style="2" customWidth="1"/>
    <col min="1544" max="1792" width="9.140625" style="2"/>
    <col min="1793" max="1793" width="4.42578125" style="2" customWidth="1"/>
    <col min="1794" max="1794" width="23" style="2" customWidth="1"/>
    <col min="1795" max="1795" width="17.140625" style="2" customWidth="1"/>
    <col min="1796" max="1796" width="34.85546875" style="2" customWidth="1"/>
    <col min="1797" max="1799" width="13.140625" style="2" customWidth="1"/>
    <col min="1800" max="2048" width="9.140625" style="2"/>
    <col min="2049" max="2049" width="4.42578125" style="2" customWidth="1"/>
    <col min="2050" max="2050" width="23" style="2" customWidth="1"/>
    <col min="2051" max="2051" width="17.140625" style="2" customWidth="1"/>
    <col min="2052" max="2052" width="34.85546875" style="2" customWidth="1"/>
    <col min="2053" max="2055" width="13.140625" style="2" customWidth="1"/>
    <col min="2056" max="2304" width="9.140625" style="2"/>
    <col min="2305" max="2305" width="4.42578125" style="2" customWidth="1"/>
    <col min="2306" max="2306" width="23" style="2" customWidth="1"/>
    <col min="2307" max="2307" width="17.140625" style="2" customWidth="1"/>
    <col min="2308" max="2308" width="34.85546875" style="2" customWidth="1"/>
    <col min="2309" max="2311" width="13.140625" style="2" customWidth="1"/>
    <col min="2312" max="2560" width="9.140625" style="2"/>
    <col min="2561" max="2561" width="4.42578125" style="2" customWidth="1"/>
    <col min="2562" max="2562" width="23" style="2" customWidth="1"/>
    <col min="2563" max="2563" width="17.140625" style="2" customWidth="1"/>
    <col min="2564" max="2564" width="34.85546875" style="2" customWidth="1"/>
    <col min="2565" max="2567" width="13.140625" style="2" customWidth="1"/>
    <col min="2568" max="2816" width="9.140625" style="2"/>
    <col min="2817" max="2817" width="4.42578125" style="2" customWidth="1"/>
    <col min="2818" max="2818" width="23" style="2" customWidth="1"/>
    <col min="2819" max="2819" width="17.140625" style="2" customWidth="1"/>
    <col min="2820" max="2820" width="34.85546875" style="2" customWidth="1"/>
    <col min="2821" max="2823" width="13.140625" style="2" customWidth="1"/>
    <col min="2824" max="3072" width="9.140625" style="2"/>
    <col min="3073" max="3073" width="4.42578125" style="2" customWidth="1"/>
    <col min="3074" max="3074" width="23" style="2" customWidth="1"/>
    <col min="3075" max="3075" width="17.140625" style="2" customWidth="1"/>
    <col min="3076" max="3076" width="34.85546875" style="2" customWidth="1"/>
    <col min="3077" max="3079" width="13.140625" style="2" customWidth="1"/>
    <col min="3080" max="3328" width="9.140625" style="2"/>
    <col min="3329" max="3329" width="4.42578125" style="2" customWidth="1"/>
    <col min="3330" max="3330" width="23" style="2" customWidth="1"/>
    <col min="3331" max="3331" width="17.140625" style="2" customWidth="1"/>
    <col min="3332" max="3332" width="34.85546875" style="2" customWidth="1"/>
    <col min="3333" max="3335" width="13.140625" style="2" customWidth="1"/>
    <col min="3336" max="3584" width="9.140625" style="2"/>
    <col min="3585" max="3585" width="4.42578125" style="2" customWidth="1"/>
    <col min="3586" max="3586" width="23" style="2" customWidth="1"/>
    <col min="3587" max="3587" width="17.140625" style="2" customWidth="1"/>
    <col min="3588" max="3588" width="34.85546875" style="2" customWidth="1"/>
    <col min="3589" max="3591" width="13.140625" style="2" customWidth="1"/>
    <col min="3592" max="3840" width="9.140625" style="2"/>
    <col min="3841" max="3841" width="4.42578125" style="2" customWidth="1"/>
    <col min="3842" max="3842" width="23" style="2" customWidth="1"/>
    <col min="3843" max="3843" width="17.140625" style="2" customWidth="1"/>
    <col min="3844" max="3844" width="34.85546875" style="2" customWidth="1"/>
    <col min="3845" max="3847" width="13.140625" style="2" customWidth="1"/>
    <col min="3848" max="4096" width="9.140625" style="2"/>
    <col min="4097" max="4097" width="4.42578125" style="2" customWidth="1"/>
    <col min="4098" max="4098" width="23" style="2" customWidth="1"/>
    <col min="4099" max="4099" width="17.140625" style="2" customWidth="1"/>
    <col min="4100" max="4100" width="34.85546875" style="2" customWidth="1"/>
    <col min="4101" max="4103" width="13.140625" style="2" customWidth="1"/>
    <col min="4104" max="4352" width="9.140625" style="2"/>
    <col min="4353" max="4353" width="4.42578125" style="2" customWidth="1"/>
    <col min="4354" max="4354" width="23" style="2" customWidth="1"/>
    <col min="4355" max="4355" width="17.140625" style="2" customWidth="1"/>
    <col min="4356" max="4356" width="34.85546875" style="2" customWidth="1"/>
    <col min="4357" max="4359" width="13.140625" style="2" customWidth="1"/>
    <col min="4360" max="4608" width="9.140625" style="2"/>
    <col min="4609" max="4609" width="4.42578125" style="2" customWidth="1"/>
    <col min="4610" max="4610" width="23" style="2" customWidth="1"/>
    <col min="4611" max="4611" width="17.140625" style="2" customWidth="1"/>
    <col min="4612" max="4612" width="34.85546875" style="2" customWidth="1"/>
    <col min="4613" max="4615" width="13.140625" style="2" customWidth="1"/>
    <col min="4616" max="4864" width="9.140625" style="2"/>
    <col min="4865" max="4865" width="4.42578125" style="2" customWidth="1"/>
    <col min="4866" max="4866" width="23" style="2" customWidth="1"/>
    <col min="4867" max="4867" width="17.140625" style="2" customWidth="1"/>
    <col min="4868" max="4868" width="34.85546875" style="2" customWidth="1"/>
    <col min="4869" max="4871" width="13.140625" style="2" customWidth="1"/>
    <col min="4872" max="5120" width="9.140625" style="2"/>
    <col min="5121" max="5121" width="4.42578125" style="2" customWidth="1"/>
    <col min="5122" max="5122" width="23" style="2" customWidth="1"/>
    <col min="5123" max="5123" width="17.140625" style="2" customWidth="1"/>
    <col min="5124" max="5124" width="34.85546875" style="2" customWidth="1"/>
    <col min="5125" max="5127" width="13.140625" style="2" customWidth="1"/>
    <col min="5128" max="5376" width="9.140625" style="2"/>
    <col min="5377" max="5377" width="4.42578125" style="2" customWidth="1"/>
    <col min="5378" max="5378" width="23" style="2" customWidth="1"/>
    <col min="5379" max="5379" width="17.140625" style="2" customWidth="1"/>
    <col min="5380" max="5380" width="34.85546875" style="2" customWidth="1"/>
    <col min="5381" max="5383" width="13.140625" style="2" customWidth="1"/>
    <col min="5384" max="5632" width="9.140625" style="2"/>
    <col min="5633" max="5633" width="4.42578125" style="2" customWidth="1"/>
    <col min="5634" max="5634" width="23" style="2" customWidth="1"/>
    <col min="5635" max="5635" width="17.140625" style="2" customWidth="1"/>
    <col min="5636" max="5636" width="34.85546875" style="2" customWidth="1"/>
    <col min="5637" max="5639" width="13.140625" style="2" customWidth="1"/>
    <col min="5640" max="5888" width="9.140625" style="2"/>
    <col min="5889" max="5889" width="4.42578125" style="2" customWidth="1"/>
    <col min="5890" max="5890" width="23" style="2" customWidth="1"/>
    <col min="5891" max="5891" width="17.140625" style="2" customWidth="1"/>
    <col min="5892" max="5892" width="34.85546875" style="2" customWidth="1"/>
    <col min="5893" max="5895" width="13.140625" style="2" customWidth="1"/>
    <col min="5896" max="6144" width="9.140625" style="2"/>
    <col min="6145" max="6145" width="4.42578125" style="2" customWidth="1"/>
    <col min="6146" max="6146" width="23" style="2" customWidth="1"/>
    <col min="6147" max="6147" width="17.140625" style="2" customWidth="1"/>
    <col min="6148" max="6148" width="34.85546875" style="2" customWidth="1"/>
    <col min="6149" max="6151" width="13.140625" style="2" customWidth="1"/>
    <col min="6152" max="6400" width="9.140625" style="2"/>
    <col min="6401" max="6401" width="4.42578125" style="2" customWidth="1"/>
    <col min="6402" max="6402" width="23" style="2" customWidth="1"/>
    <col min="6403" max="6403" width="17.140625" style="2" customWidth="1"/>
    <col min="6404" max="6404" width="34.85546875" style="2" customWidth="1"/>
    <col min="6405" max="6407" width="13.140625" style="2" customWidth="1"/>
    <col min="6408" max="6656" width="9.140625" style="2"/>
    <col min="6657" max="6657" width="4.42578125" style="2" customWidth="1"/>
    <col min="6658" max="6658" width="23" style="2" customWidth="1"/>
    <col min="6659" max="6659" width="17.140625" style="2" customWidth="1"/>
    <col min="6660" max="6660" width="34.85546875" style="2" customWidth="1"/>
    <col min="6661" max="6663" width="13.140625" style="2" customWidth="1"/>
    <col min="6664" max="6912" width="9.140625" style="2"/>
    <col min="6913" max="6913" width="4.42578125" style="2" customWidth="1"/>
    <col min="6914" max="6914" width="23" style="2" customWidth="1"/>
    <col min="6915" max="6915" width="17.140625" style="2" customWidth="1"/>
    <col min="6916" max="6916" width="34.85546875" style="2" customWidth="1"/>
    <col min="6917" max="6919" width="13.140625" style="2" customWidth="1"/>
    <col min="6920" max="7168" width="9.140625" style="2"/>
    <col min="7169" max="7169" width="4.42578125" style="2" customWidth="1"/>
    <col min="7170" max="7170" width="23" style="2" customWidth="1"/>
    <col min="7171" max="7171" width="17.140625" style="2" customWidth="1"/>
    <col min="7172" max="7172" width="34.85546875" style="2" customWidth="1"/>
    <col min="7173" max="7175" width="13.140625" style="2" customWidth="1"/>
    <col min="7176" max="7424" width="9.140625" style="2"/>
    <col min="7425" max="7425" width="4.42578125" style="2" customWidth="1"/>
    <col min="7426" max="7426" width="23" style="2" customWidth="1"/>
    <col min="7427" max="7427" width="17.140625" style="2" customWidth="1"/>
    <col min="7428" max="7428" width="34.85546875" style="2" customWidth="1"/>
    <col min="7429" max="7431" width="13.140625" style="2" customWidth="1"/>
    <col min="7432" max="7680" width="9.140625" style="2"/>
    <col min="7681" max="7681" width="4.42578125" style="2" customWidth="1"/>
    <col min="7682" max="7682" width="23" style="2" customWidth="1"/>
    <col min="7683" max="7683" width="17.140625" style="2" customWidth="1"/>
    <col min="7684" max="7684" width="34.85546875" style="2" customWidth="1"/>
    <col min="7685" max="7687" width="13.140625" style="2" customWidth="1"/>
    <col min="7688" max="7936" width="9.140625" style="2"/>
    <col min="7937" max="7937" width="4.42578125" style="2" customWidth="1"/>
    <col min="7938" max="7938" width="23" style="2" customWidth="1"/>
    <col min="7939" max="7939" width="17.140625" style="2" customWidth="1"/>
    <col min="7940" max="7940" width="34.85546875" style="2" customWidth="1"/>
    <col min="7941" max="7943" width="13.140625" style="2" customWidth="1"/>
    <col min="7944" max="8192" width="9.140625" style="2"/>
    <col min="8193" max="8193" width="4.42578125" style="2" customWidth="1"/>
    <col min="8194" max="8194" width="23" style="2" customWidth="1"/>
    <col min="8195" max="8195" width="17.140625" style="2" customWidth="1"/>
    <col min="8196" max="8196" width="34.85546875" style="2" customWidth="1"/>
    <col min="8197" max="8199" width="13.140625" style="2" customWidth="1"/>
    <col min="8200" max="8448" width="9.140625" style="2"/>
    <col min="8449" max="8449" width="4.42578125" style="2" customWidth="1"/>
    <col min="8450" max="8450" width="23" style="2" customWidth="1"/>
    <col min="8451" max="8451" width="17.140625" style="2" customWidth="1"/>
    <col min="8452" max="8452" width="34.85546875" style="2" customWidth="1"/>
    <col min="8453" max="8455" width="13.140625" style="2" customWidth="1"/>
    <col min="8456" max="8704" width="9.140625" style="2"/>
    <col min="8705" max="8705" width="4.42578125" style="2" customWidth="1"/>
    <col min="8706" max="8706" width="23" style="2" customWidth="1"/>
    <col min="8707" max="8707" width="17.140625" style="2" customWidth="1"/>
    <col min="8708" max="8708" width="34.85546875" style="2" customWidth="1"/>
    <col min="8709" max="8711" width="13.140625" style="2" customWidth="1"/>
    <col min="8712" max="8960" width="9.140625" style="2"/>
    <col min="8961" max="8961" width="4.42578125" style="2" customWidth="1"/>
    <col min="8962" max="8962" width="23" style="2" customWidth="1"/>
    <col min="8963" max="8963" width="17.140625" style="2" customWidth="1"/>
    <col min="8964" max="8964" width="34.85546875" style="2" customWidth="1"/>
    <col min="8965" max="8967" width="13.140625" style="2" customWidth="1"/>
    <col min="8968" max="9216" width="9.140625" style="2"/>
    <col min="9217" max="9217" width="4.42578125" style="2" customWidth="1"/>
    <col min="9218" max="9218" width="23" style="2" customWidth="1"/>
    <col min="9219" max="9219" width="17.140625" style="2" customWidth="1"/>
    <col min="9220" max="9220" width="34.85546875" style="2" customWidth="1"/>
    <col min="9221" max="9223" width="13.140625" style="2" customWidth="1"/>
    <col min="9224" max="9472" width="9.140625" style="2"/>
    <col min="9473" max="9473" width="4.42578125" style="2" customWidth="1"/>
    <col min="9474" max="9474" width="23" style="2" customWidth="1"/>
    <col min="9475" max="9475" width="17.140625" style="2" customWidth="1"/>
    <col min="9476" max="9476" width="34.85546875" style="2" customWidth="1"/>
    <col min="9477" max="9479" width="13.140625" style="2" customWidth="1"/>
    <col min="9480" max="9728" width="9.140625" style="2"/>
    <col min="9729" max="9729" width="4.42578125" style="2" customWidth="1"/>
    <col min="9730" max="9730" width="23" style="2" customWidth="1"/>
    <col min="9731" max="9731" width="17.140625" style="2" customWidth="1"/>
    <col min="9732" max="9732" width="34.85546875" style="2" customWidth="1"/>
    <col min="9733" max="9735" width="13.140625" style="2" customWidth="1"/>
    <col min="9736" max="9984" width="9.140625" style="2"/>
    <col min="9985" max="9985" width="4.42578125" style="2" customWidth="1"/>
    <col min="9986" max="9986" width="23" style="2" customWidth="1"/>
    <col min="9987" max="9987" width="17.140625" style="2" customWidth="1"/>
    <col min="9988" max="9988" width="34.85546875" style="2" customWidth="1"/>
    <col min="9989" max="9991" width="13.140625" style="2" customWidth="1"/>
    <col min="9992" max="10240" width="9.140625" style="2"/>
    <col min="10241" max="10241" width="4.42578125" style="2" customWidth="1"/>
    <col min="10242" max="10242" width="23" style="2" customWidth="1"/>
    <col min="10243" max="10243" width="17.140625" style="2" customWidth="1"/>
    <col min="10244" max="10244" width="34.85546875" style="2" customWidth="1"/>
    <col min="10245" max="10247" width="13.140625" style="2" customWidth="1"/>
    <col min="10248" max="10496" width="9.140625" style="2"/>
    <col min="10497" max="10497" width="4.42578125" style="2" customWidth="1"/>
    <col min="10498" max="10498" width="23" style="2" customWidth="1"/>
    <col min="10499" max="10499" width="17.140625" style="2" customWidth="1"/>
    <col min="10500" max="10500" width="34.85546875" style="2" customWidth="1"/>
    <col min="10501" max="10503" width="13.140625" style="2" customWidth="1"/>
    <col min="10504" max="10752" width="9.140625" style="2"/>
    <col min="10753" max="10753" width="4.42578125" style="2" customWidth="1"/>
    <col min="10754" max="10754" width="23" style="2" customWidth="1"/>
    <col min="10755" max="10755" width="17.140625" style="2" customWidth="1"/>
    <col min="10756" max="10756" width="34.85546875" style="2" customWidth="1"/>
    <col min="10757" max="10759" width="13.140625" style="2" customWidth="1"/>
    <col min="10760" max="11008" width="9.140625" style="2"/>
    <col min="11009" max="11009" width="4.42578125" style="2" customWidth="1"/>
    <col min="11010" max="11010" width="23" style="2" customWidth="1"/>
    <col min="11011" max="11011" width="17.140625" style="2" customWidth="1"/>
    <col min="11012" max="11012" width="34.85546875" style="2" customWidth="1"/>
    <col min="11013" max="11015" width="13.140625" style="2" customWidth="1"/>
    <col min="11016" max="11264" width="9.140625" style="2"/>
    <col min="11265" max="11265" width="4.42578125" style="2" customWidth="1"/>
    <col min="11266" max="11266" width="23" style="2" customWidth="1"/>
    <col min="11267" max="11267" width="17.140625" style="2" customWidth="1"/>
    <col min="11268" max="11268" width="34.85546875" style="2" customWidth="1"/>
    <col min="11269" max="11271" width="13.140625" style="2" customWidth="1"/>
    <col min="11272" max="11520" width="9.140625" style="2"/>
    <col min="11521" max="11521" width="4.42578125" style="2" customWidth="1"/>
    <col min="11522" max="11522" width="23" style="2" customWidth="1"/>
    <col min="11523" max="11523" width="17.140625" style="2" customWidth="1"/>
    <col min="11524" max="11524" width="34.85546875" style="2" customWidth="1"/>
    <col min="11525" max="11527" width="13.140625" style="2" customWidth="1"/>
    <col min="11528" max="11776" width="9.140625" style="2"/>
    <col min="11777" max="11777" width="4.42578125" style="2" customWidth="1"/>
    <col min="11778" max="11778" width="23" style="2" customWidth="1"/>
    <col min="11779" max="11779" width="17.140625" style="2" customWidth="1"/>
    <col min="11780" max="11780" width="34.85546875" style="2" customWidth="1"/>
    <col min="11781" max="11783" width="13.140625" style="2" customWidth="1"/>
    <col min="11784" max="12032" width="9.140625" style="2"/>
    <col min="12033" max="12033" width="4.42578125" style="2" customWidth="1"/>
    <col min="12034" max="12034" width="23" style="2" customWidth="1"/>
    <col min="12035" max="12035" width="17.140625" style="2" customWidth="1"/>
    <col min="12036" max="12036" width="34.85546875" style="2" customWidth="1"/>
    <col min="12037" max="12039" width="13.140625" style="2" customWidth="1"/>
    <col min="12040" max="12288" width="9.140625" style="2"/>
    <col min="12289" max="12289" width="4.42578125" style="2" customWidth="1"/>
    <col min="12290" max="12290" width="23" style="2" customWidth="1"/>
    <col min="12291" max="12291" width="17.140625" style="2" customWidth="1"/>
    <col min="12292" max="12292" width="34.85546875" style="2" customWidth="1"/>
    <col min="12293" max="12295" width="13.140625" style="2" customWidth="1"/>
    <col min="12296" max="12544" width="9.140625" style="2"/>
    <col min="12545" max="12545" width="4.42578125" style="2" customWidth="1"/>
    <col min="12546" max="12546" width="23" style="2" customWidth="1"/>
    <col min="12547" max="12547" width="17.140625" style="2" customWidth="1"/>
    <col min="12548" max="12548" width="34.85546875" style="2" customWidth="1"/>
    <col min="12549" max="12551" width="13.140625" style="2" customWidth="1"/>
    <col min="12552" max="12800" width="9.140625" style="2"/>
    <col min="12801" max="12801" width="4.42578125" style="2" customWidth="1"/>
    <col min="12802" max="12802" width="23" style="2" customWidth="1"/>
    <col min="12803" max="12803" width="17.140625" style="2" customWidth="1"/>
    <col min="12804" max="12804" width="34.85546875" style="2" customWidth="1"/>
    <col min="12805" max="12807" width="13.140625" style="2" customWidth="1"/>
    <col min="12808" max="13056" width="9.140625" style="2"/>
    <col min="13057" max="13057" width="4.42578125" style="2" customWidth="1"/>
    <col min="13058" max="13058" width="23" style="2" customWidth="1"/>
    <col min="13059" max="13059" width="17.140625" style="2" customWidth="1"/>
    <col min="13060" max="13060" width="34.85546875" style="2" customWidth="1"/>
    <col min="13061" max="13063" width="13.140625" style="2" customWidth="1"/>
    <col min="13064" max="13312" width="9.140625" style="2"/>
    <col min="13313" max="13313" width="4.42578125" style="2" customWidth="1"/>
    <col min="13314" max="13314" width="23" style="2" customWidth="1"/>
    <col min="13315" max="13315" width="17.140625" style="2" customWidth="1"/>
    <col min="13316" max="13316" width="34.85546875" style="2" customWidth="1"/>
    <col min="13317" max="13319" width="13.140625" style="2" customWidth="1"/>
    <col min="13320" max="13568" width="9.140625" style="2"/>
    <col min="13569" max="13569" width="4.42578125" style="2" customWidth="1"/>
    <col min="13570" max="13570" width="23" style="2" customWidth="1"/>
    <col min="13571" max="13571" width="17.140625" style="2" customWidth="1"/>
    <col min="13572" max="13572" width="34.85546875" style="2" customWidth="1"/>
    <col min="13573" max="13575" width="13.140625" style="2" customWidth="1"/>
    <col min="13576" max="13824" width="9.140625" style="2"/>
    <col min="13825" max="13825" width="4.42578125" style="2" customWidth="1"/>
    <col min="13826" max="13826" width="23" style="2" customWidth="1"/>
    <col min="13827" max="13827" width="17.140625" style="2" customWidth="1"/>
    <col min="13828" max="13828" width="34.85546875" style="2" customWidth="1"/>
    <col min="13829" max="13831" width="13.140625" style="2" customWidth="1"/>
    <col min="13832" max="14080" width="9.140625" style="2"/>
    <col min="14081" max="14081" width="4.42578125" style="2" customWidth="1"/>
    <col min="14082" max="14082" width="23" style="2" customWidth="1"/>
    <col min="14083" max="14083" width="17.140625" style="2" customWidth="1"/>
    <col min="14084" max="14084" width="34.85546875" style="2" customWidth="1"/>
    <col min="14085" max="14087" width="13.140625" style="2" customWidth="1"/>
    <col min="14088" max="14336" width="9.140625" style="2"/>
    <col min="14337" max="14337" width="4.42578125" style="2" customWidth="1"/>
    <col min="14338" max="14338" width="23" style="2" customWidth="1"/>
    <col min="14339" max="14339" width="17.140625" style="2" customWidth="1"/>
    <col min="14340" max="14340" width="34.85546875" style="2" customWidth="1"/>
    <col min="14341" max="14343" width="13.140625" style="2" customWidth="1"/>
    <col min="14344" max="14592" width="9.140625" style="2"/>
    <col min="14593" max="14593" width="4.42578125" style="2" customWidth="1"/>
    <col min="14594" max="14594" width="23" style="2" customWidth="1"/>
    <col min="14595" max="14595" width="17.140625" style="2" customWidth="1"/>
    <col min="14596" max="14596" width="34.85546875" style="2" customWidth="1"/>
    <col min="14597" max="14599" width="13.140625" style="2" customWidth="1"/>
    <col min="14600" max="14848" width="9.140625" style="2"/>
    <col min="14849" max="14849" width="4.42578125" style="2" customWidth="1"/>
    <col min="14850" max="14850" width="23" style="2" customWidth="1"/>
    <col min="14851" max="14851" width="17.140625" style="2" customWidth="1"/>
    <col min="14852" max="14852" width="34.85546875" style="2" customWidth="1"/>
    <col min="14853" max="14855" width="13.140625" style="2" customWidth="1"/>
    <col min="14856" max="15104" width="9.140625" style="2"/>
    <col min="15105" max="15105" width="4.42578125" style="2" customWidth="1"/>
    <col min="15106" max="15106" width="23" style="2" customWidth="1"/>
    <col min="15107" max="15107" width="17.140625" style="2" customWidth="1"/>
    <col min="15108" max="15108" width="34.85546875" style="2" customWidth="1"/>
    <col min="15109" max="15111" width="13.140625" style="2" customWidth="1"/>
    <col min="15112" max="15360" width="9.140625" style="2"/>
    <col min="15361" max="15361" width="4.42578125" style="2" customWidth="1"/>
    <col min="15362" max="15362" width="23" style="2" customWidth="1"/>
    <col min="15363" max="15363" width="17.140625" style="2" customWidth="1"/>
    <col min="15364" max="15364" width="34.85546875" style="2" customWidth="1"/>
    <col min="15365" max="15367" width="13.140625" style="2" customWidth="1"/>
    <col min="15368" max="15616" width="9.140625" style="2"/>
    <col min="15617" max="15617" width="4.42578125" style="2" customWidth="1"/>
    <col min="15618" max="15618" width="23" style="2" customWidth="1"/>
    <col min="15619" max="15619" width="17.140625" style="2" customWidth="1"/>
    <col min="15620" max="15620" width="34.85546875" style="2" customWidth="1"/>
    <col min="15621" max="15623" width="13.140625" style="2" customWidth="1"/>
    <col min="15624" max="15872" width="9.140625" style="2"/>
    <col min="15873" max="15873" width="4.42578125" style="2" customWidth="1"/>
    <col min="15874" max="15874" width="23" style="2" customWidth="1"/>
    <col min="15875" max="15875" width="17.140625" style="2" customWidth="1"/>
    <col min="15876" max="15876" width="34.85546875" style="2" customWidth="1"/>
    <col min="15877" max="15879" width="13.140625" style="2" customWidth="1"/>
    <col min="15880" max="16128" width="9.140625" style="2"/>
    <col min="16129" max="16129" width="4.42578125" style="2" customWidth="1"/>
    <col min="16130" max="16130" width="23" style="2" customWidth="1"/>
    <col min="16131" max="16131" width="17.140625" style="2" customWidth="1"/>
    <col min="16132" max="16132" width="34.85546875" style="2" customWidth="1"/>
    <col min="16133" max="16135" width="13.140625" style="2" customWidth="1"/>
    <col min="16136" max="16383" width="9.140625" style="2"/>
    <col min="16384" max="16384" width="9.140625" style="2" customWidth="1"/>
  </cols>
  <sheetData>
    <row r="1" spans="1:12" s="12" customFormat="1" ht="15" customHeight="1" x14ac:dyDescent="0.25">
      <c r="A1" s="41"/>
      <c r="B1" s="41"/>
      <c r="C1" s="42"/>
      <c r="E1" s="204" t="s">
        <v>730</v>
      </c>
      <c r="F1" s="204"/>
      <c r="G1" s="204"/>
      <c r="H1" s="204"/>
    </row>
    <row r="2" spans="1:12" s="11" customFormat="1" ht="46.5" customHeight="1" x14ac:dyDescent="0.25">
      <c r="A2" s="43"/>
      <c r="B2" s="44"/>
      <c r="E2" s="201" t="s">
        <v>733</v>
      </c>
      <c r="F2" s="201"/>
      <c r="G2" s="201"/>
      <c r="H2" s="201"/>
      <c r="I2" s="14"/>
      <c r="J2" s="14"/>
      <c r="K2" s="14"/>
      <c r="L2" s="14"/>
    </row>
    <row r="3" spans="1:12" s="12" customFormat="1" ht="15" customHeight="1" x14ac:dyDescent="0.25">
      <c r="A3" s="205" t="s">
        <v>362</v>
      </c>
      <c r="B3" s="205"/>
      <c r="C3" s="205"/>
      <c r="D3" s="205"/>
      <c r="E3" s="205"/>
      <c r="F3" s="205"/>
      <c r="G3" s="205"/>
      <c r="H3" s="205"/>
    </row>
    <row r="4" spans="1:12" s="12" customFormat="1" ht="36" customHeight="1" x14ac:dyDescent="0.25">
      <c r="A4" s="205" t="s">
        <v>815</v>
      </c>
      <c r="B4" s="205"/>
      <c r="C4" s="205"/>
      <c r="D4" s="205"/>
      <c r="E4" s="205"/>
      <c r="F4" s="205"/>
      <c r="G4" s="205"/>
      <c r="H4" s="205"/>
    </row>
    <row r="5" spans="1:12" s="12" customFormat="1" ht="16.149999999999999" customHeight="1" x14ac:dyDescent="0.25">
      <c r="A5" s="41"/>
      <c r="B5" s="41"/>
      <c r="G5" s="56" t="s">
        <v>376</v>
      </c>
    </row>
    <row r="6" spans="1:12" s="11" customFormat="1" ht="115.5" customHeight="1" x14ac:dyDescent="0.25">
      <c r="A6" s="45"/>
      <c r="B6" s="167" t="s">
        <v>297</v>
      </c>
      <c r="C6" s="206" t="s">
        <v>298</v>
      </c>
      <c r="D6" s="206"/>
      <c r="E6" s="167" t="s">
        <v>708</v>
      </c>
      <c r="F6" s="167" t="s">
        <v>731</v>
      </c>
      <c r="G6" s="167" t="s">
        <v>723</v>
      </c>
      <c r="H6" s="167" t="s">
        <v>710</v>
      </c>
      <c r="I6" s="12"/>
      <c r="J6" s="12"/>
      <c r="K6" s="12"/>
      <c r="L6" s="12"/>
    </row>
    <row r="7" spans="1:12" s="12" customFormat="1" ht="31.5" customHeight="1" x14ac:dyDescent="0.25">
      <c r="A7" s="5">
        <v>853</v>
      </c>
      <c r="B7" s="165" t="s">
        <v>363</v>
      </c>
      <c r="C7" s="207" t="s">
        <v>364</v>
      </c>
      <c r="D7" s="207"/>
      <c r="E7" s="54">
        <f>E8</f>
        <v>15623271</v>
      </c>
      <c r="F7" s="54">
        <f>F8</f>
        <v>15623271</v>
      </c>
      <c r="G7" s="54">
        <f t="shared" ref="G7" si="0">G8</f>
        <v>-7976.160000000149</v>
      </c>
      <c r="H7" s="171">
        <f t="shared" ref="H7:H15" si="1">G7/F7*100</f>
        <v>-5.1053073328883238E-2</v>
      </c>
    </row>
    <row r="8" spans="1:12" ht="33.75" customHeight="1" x14ac:dyDescent="0.25">
      <c r="A8" s="165">
        <v>853</v>
      </c>
      <c r="B8" s="165" t="s">
        <v>365</v>
      </c>
      <c r="C8" s="208" t="s">
        <v>299</v>
      </c>
      <c r="D8" s="208"/>
      <c r="E8" s="7">
        <f>E9+E13</f>
        <v>15623271</v>
      </c>
      <c r="F8" s="7">
        <f>F9+F13</f>
        <v>15623271</v>
      </c>
      <c r="G8" s="7">
        <f t="shared" ref="G8" si="2">G9+G13</f>
        <v>-7976.160000000149</v>
      </c>
      <c r="H8" s="171">
        <f t="shared" si="1"/>
        <v>-5.1053073328883238E-2</v>
      </c>
    </row>
    <row r="9" spans="1:12" s="12" customFormat="1" ht="24.75" customHeight="1" x14ac:dyDescent="0.25">
      <c r="A9" s="5">
        <v>853</v>
      </c>
      <c r="B9" s="165" t="s">
        <v>366</v>
      </c>
      <c r="C9" s="208" t="s">
        <v>300</v>
      </c>
      <c r="D9" s="208"/>
      <c r="E9" s="7">
        <f t="shared" ref="E9:G11" si="3">E10</f>
        <v>-7630887.2800000003</v>
      </c>
      <c r="F9" s="7">
        <f t="shared" si="3"/>
        <v>-7630887.2800000003</v>
      </c>
      <c r="G9" s="7">
        <f t="shared" si="3"/>
        <v>-23262134.440000001</v>
      </c>
      <c r="H9" s="171">
        <f t="shared" si="1"/>
        <v>304.84180392715746</v>
      </c>
    </row>
    <row r="10" spans="1:12" s="12" customFormat="1" ht="36.75" customHeight="1" x14ac:dyDescent="0.25">
      <c r="A10" s="5">
        <v>853</v>
      </c>
      <c r="B10" s="165" t="s">
        <v>367</v>
      </c>
      <c r="C10" s="208" t="s">
        <v>301</v>
      </c>
      <c r="D10" s="208"/>
      <c r="E10" s="7">
        <f t="shared" si="3"/>
        <v>-7630887.2800000003</v>
      </c>
      <c r="F10" s="7">
        <f t="shared" si="3"/>
        <v>-7630887.2800000003</v>
      </c>
      <c r="G10" s="7">
        <f t="shared" si="3"/>
        <v>-23262134.440000001</v>
      </c>
      <c r="H10" s="171">
        <f t="shared" si="1"/>
        <v>304.84180392715746</v>
      </c>
    </row>
    <row r="11" spans="1:12" s="12" customFormat="1" ht="36.75" customHeight="1" x14ac:dyDescent="0.25">
      <c r="A11" s="5">
        <v>853</v>
      </c>
      <c r="B11" s="165" t="s">
        <v>368</v>
      </c>
      <c r="C11" s="208" t="s">
        <v>302</v>
      </c>
      <c r="D11" s="208"/>
      <c r="E11" s="7">
        <f t="shared" si="3"/>
        <v>-7630887.2800000003</v>
      </c>
      <c r="F11" s="7">
        <f t="shared" si="3"/>
        <v>-7630887.2800000003</v>
      </c>
      <c r="G11" s="7">
        <f t="shared" si="3"/>
        <v>-23262134.440000001</v>
      </c>
      <c r="H11" s="171">
        <f t="shared" si="1"/>
        <v>304.84180392715746</v>
      </c>
    </row>
    <row r="12" spans="1:12" s="12" customFormat="1" ht="45" customHeight="1" x14ac:dyDescent="0.25">
      <c r="A12" s="5">
        <v>853</v>
      </c>
      <c r="B12" s="165" t="s">
        <v>369</v>
      </c>
      <c r="C12" s="208" t="s">
        <v>303</v>
      </c>
      <c r="D12" s="208"/>
      <c r="E12" s="7">
        <v>-7630887.2800000003</v>
      </c>
      <c r="F12" s="7">
        <v>-7630887.2800000003</v>
      </c>
      <c r="G12" s="7">
        <f>-(23254158.28+7976.16)</f>
        <v>-23262134.440000001</v>
      </c>
      <c r="H12" s="171">
        <f t="shared" si="1"/>
        <v>304.84180392715746</v>
      </c>
    </row>
    <row r="13" spans="1:12" s="12" customFormat="1" ht="33" customHeight="1" x14ac:dyDescent="0.25">
      <c r="A13" s="5">
        <v>853</v>
      </c>
      <c r="B13" s="165" t="s">
        <v>370</v>
      </c>
      <c r="C13" s="208" t="s">
        <v>304</v>
      </c>
      <c r="D13" s="208"/>
      <c r="E13" s="7">
        <f t="shared" ref="E13:G15" si="4">E14</f>
        <v>23254158.280000001</v>
      </c>
      <c r="F13" s="7">
        <f t="shared" si="4"/>
        <v>23254158.280000001</v>
      </c>
      <c r="G13" s="7">
        <f t="shared" si="4"/>
        <v>23254158.280000001</v>
      </c>
      <c r="H13" s="171">
        <f t="shared" si="1"/>
        <v>100</v>
      </c>
    </row>
    <row r="14" spans="1:12" s="12" customFormat="1" ht="36.75" customHeight="1" x14ac:dyDescent="0.25">
      <c r="A14" s="5">
        <v>853</v>
      </c>
      <c r="B14" s="165" t="s">
        <v>371</v>
      </c>
      <c r="C14" s="208" t="s">
        <v>305</v>
      </c>
      <c r="D14" s="208"/>
      <c r="E14" s="7">
        <f t="shared" si="4"/>
        <v>23254158.280000001</v>
      </c>
      <c r="F14" s="7">
        <f t="shared" si="4"/>
        <v>23254158.280000001</v>
      </c>
      <c r="G14" s="7">
        <f t="shared" si="4"/>
        <v>23254158.280000001</v>
      </c>
      <c r="H14" s="171">
        <f t="shared" si="1"/>
        <v>100</v>
      </c>
    </row>
    <row r="15" spans="1:12" s="12" customFormat="1" ht="35.25" customHeight="1" x14ac:dyDescent="0.25">
      <c r="A15" s="5">
        <v>853</v>
      </c>
      <c r="B15" s="165" t="s">
        <v>372</v>
      </c>
      <c r="C15" s="208" t="s">
        <v>306</v>
      </c>
      <c r="D15" s="208"/>
      <c r="E15" s="7">
        <f t="shared" si="4"/>
        <v>23254158.280000001</v>
      </c>
      <c r="F15" s="7">
        <f t="shared" si="4"/>
        <v>23254158.280000001</v>
      </c>
      <c r="G15" s="7">
        <f t="shared" si="4"/>
        <v>23254158.280000001</v>
      </c>
      <c r="H15" s="171">
        <f t="shared" si="1"/>
        <v>100</v>
      </c>
    </row>
    <row r="16" spans="1:12" s="12" customFormat="1" ht="48.75" customHeight="1" x14ac:dyDescent="0.25">
      <c r="A16" s="5">
        <v>853</v>
      </c>
      <c r="B16" s="165" t="s">
        <v>373</v>
      </c>
      <c r="C16" s="208" t="s">
        <v>307</v>
      </c>
      <c r="D16" s="208"/>
      <c r="E16" s="7">
        <v>23254158.280000001</v>
      </c>
      <c r="F16" s="7">
        <v>23254158.280000001</v>
      </c>
      <c r="G16" s="7">
        <v>23254158.280000001</v>
      </c>
      <c r="H16" s="171">
        <f>G16/F16*100</f>
        <v>100</v>
      </c>
    </row>
    <row r="17" spans="1:8" s="12" customFormat="1" ht="34.5" customHeight="1" x14ac:dyDescent="0.25">
      <c r="A17" s="172"/>
      <c r="B17" s="165"/>
      <c r="C17" s="208" t="s">
        <v>308</v>
      </c>
      <c r="D17" s="208"/>
      <c r="E17" s="7">
        <f>E9+E13</f>
        <v>15623271</v>
      </c>
      <c r="F17" s="7">
        <f>F9+F13</f>
        <v>15623271</v>
      </c>
      <c r="G17" s="7">
        <f t="shared" ref="G17" si="5">G9+G13</f>
        <v>-7976.160000000149</v>
      </c>
      <c r="H17" s="171">
        <f>G17/F17*100</f>
        <v>-5.1053073328883238E-2</v>
      </c>
    </row>
    <row r="19" spans="1:8" x14ac:dyDescent="0.25">
      <c r="E19" s="13"/>
      <c r="F19" s="13"/>
      <c r="G19" s="13"/>
      <c r="H19" s="46"/>
    </row>
    <row r="20" spans="1:8" x14ac:dyDescent="0.25">
      <c r="C20" s="47"/>
      <c r="D20" s="47" t="s">
        <v>374</v>
      </c>
      <c r="E20" s="48">
        <f>[1]Дох.!C131</f>
        <v>192134889.22999999</v>
      </c>
      <c r="F20" s="13"/>
      <c r="G20" s="48"/>
      <c r="H20" s="48">
        <f>[1]Дох.!D131</f>
        <v>193147789.22999999</v>
      </c>
    </row>
    <row r="21" spans="1:8" x14ac:dyDescent="0.25">
      <c r="C21" s="47"/>
      <c r="D21" s="47" t="s">
        <v>375</v>
      </c>
      <c r="E21" s="48">
        <f>[1]Функц.!P441</f>
        <v>201209350.22999999</v>
      </c>
      <c r="F21" s="48"/>
      <c r="G21" s="48"/>
      <c r="H21" s="48">
        <f>[1]Функц.!Q441</f>
        <v>202222250.22999999</v>
      </c>
    </row>
    <row r="22" spans="1:8" x14ac:dyDescent="0.25">
      <c r="C22" s="47"/>
      <c r="D22" s="47"/>
      <c r="E22" s="48">
        <f>E20-E21</f>
        <v>-9074461</v>
      </c>
      <c r="F22" s="48"/>
      <c r="G22" s="48"/>
      <c r="H22" s="48">
        <f>H20-H21</f>
        <v>-9074461</v>
      </c>
    </row>
    <row r="23" spans="1:8" x14ac:dyDescent="0.25">
      <c r="C23" s="47"/>
      <c r="D23" s="47"/>
      <c r="E23" s="47"/>
      <c r="F23" s="47"/>
      <c r="G23" s="47"/>
      <c r="H23" s="47"/>
    </row>
    <row r="24" spans="1:8" x14ac:dyDescent="0.25">
      <c r="C24" s="47"/>
      <c r="D24" s="47"/>
      <c r="E24" s="47"/>
      <c r="F24" s="47"/>
      <c r="G24" s="47"/>
      <c r="H24" s="47"/>
    </row>
    <row r="25" spans="1:8" x14ac:dyDescent="0.25">
      <c r="C25" s="47"/>
      <c r="D25" s="47"/>
      <c r="E25" s="47"/>
      <c r="F25" s="47"/>
      <c r="G25" s="47"/>
      <c r="H25" s="47"/>
    </row>
    <row r="26" spans="1:8" x14ac:dyDescent="0.25">
      <c r="C26" s="47"/>
      <c r="D26" s="47"/>
      <c r="E26" s="47"/>
      <c r="F26" s="47"/>
      <c r="G26" s="47"/>
      <c r="H26" s="47"/>
    </row>
    <row r="27" spans="1:8" x14ac:dyDescent="0.25">
      <c r="C27" s="47"/>
      <c r="D27" s="47"/>
      <c r="E27" s="47"/>
      <c r="F27" s="47"/>
      <c r="G27" s="47"/>
      <c r="H27" s="47"/>
    </row>
    <row r="28" spans="1:8" x14ac:dyDescent="0.25">
      <c r="C28" s="47"/>
      <c r="D28" s="49"/>
      <c r="E28" s="49"/>
      <c r="F28" s="49"/>
      <c r="G28" s="49"/>
      <c r="H28" s="47"/>
    </row>
    <row r="29" spans="1:8" x14ac:dyDescent="0.25">
      <c r="C29" s="47"/>
      <c r="D29" s="49"/>
      <c r="E29" s="49"/>
      <c r="F29" s="49"/>
      <c r="G29" s="49"/>
      <c r="H29" s="47"/>
    </row>
    <row r="30" spans="1:8" x14ac:dyDescent="0.25">
      <c r="C30" s="47"/>
      <c r="D30" s="47"/>
      <c r="E30" s="47"/>
      <c r="F30" s="47"/>
      <c r="G30" s="47"/>
      <c r="H30" s="47"/>
    </row>
    <row r="31" spans="1:8" x14ac:dyDescent="0.25">
      <c r="C31" s="47"/>
      <c r="D31" s="47"/>
      <c r="E31" s="47"/>
      <c r="F31" s="47"/>
      <c r="G31" s="47"/>
      <c r="H31" s="47"/>
    </row>
    <row r="33" spans="4:7" s="2" customFormat="1" x14ac:dyDescent="0.25">
      <c r="D33" s="50"/>
      <c r="E33" s="50"/>
      <c r="F33" s="50"/>
      <c r="G33" s="50"/>
    </row>
  </sheetData>
  <mergeCells count="16">
    <mergeCell ref="C8:D8"/>
    <mergeCell ref="A4:H4"/>
    <mergeCell ref="C14:D14"/>
    <mergeCell ref="C16:D16"/>
    <mergeCell ref="C17:D17"/>
    <mergeCell ref="C9:D9"/>
    <mergeCell ref="C10:D10"/>
    <mergeCell ref="C11:D11"/>
    <mergeCell ref="C12:D12"/>
    <mergeCell ref="C13:D13"/>
    <mergeCell ref="C15:D15"/>
    <mergeCell ref="E1:H1"/>
    <mergeCell ref="E2:H2"/>
    <mergeCell ref="A3:H3"/>
    <mergeCell ref="C6:D6"/>
    <mergeCell ref="C7:D7"/>
  </mergeCells>
  <pageMargins left="0.59055118110236227" right="0.39370078740157483" top="0.35433070866141736" bottom="0.15748031496062992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1.Дох</vt:lpstr>
      <vt:lpstr>6.ВС</vt:lpstr>
      <vt:lpstr>8.ПС</vt:lpstr>
      <vt:lpstr>11.Ист</vt:lpstr>
      <vt:lpstr>'1.Дох'!Заголовки_для_печати</vt:lpstr>
      <vt:lpstr>'6.ВС'!Заголовки_для_печати</vt:lpstr>
      <vt:lpstr>'8.ПС'!Заголовки_для_печати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2021-10-20T06:23:00Z</dcterms:modified>
</cp:coreProperties>
</file>