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45" windowWidth="14805" windowHeight="6270" firstSheet="1" activeTab="1"/>
  </bookViews>
  <sheets>
    <sheet name="6.ВС" sheetId="1" state="hidden" r:id="rId1"/>
    <sheet name="8.ПС" sheetId="2" r:id="rId2"/>
  </sheets>
  <definedNames>
    <definedName name="_xlnm.Print_Titles" localSheetId="0">'6.ВС'!$A:$G,'6.ВС'!$5:$5</definedName>
    <definedName name="_xlnm.Print_Titles" localSheetId="1">'8.ПС'!$5:$5</definedName>
  </definedNames>
  <calcPr calcId="145621" iterate="1"/>
</workbook>
</file>

<file path=xl/calcChain.xml><?xml version="1.0" encoding="utf-8"?>
<calcChain xmlns="http://schemas.openxmlformats.org/spreadsheetml/2006/main">
  <c r="J399" i="1" l="1"/>
  <c r="I302" i="2" l="1"/>
  <c r="J302" i="2"/>
  <c r="H302" i="2"/>
  <c r="I379" i="2"/>
  <c r="J379" i="2"/>
  <c r="H379" i="2"/>
  <c r="I326" i="2" l="1"/>
  <c r="J326" i="2"/>
  <c r="H326" i="2"/>
  <c r="G411" i="1"/>
  <c r="G410" i="1" s="1"/>
  <c r="G408" i="1"/>
  <c r="G405" i="1"/>
  <c r="G399" i="1"/>
  <c r="G397" i="1"/>
  <c r="G391" i="1"/>
  <c r="G387" i="1"/>
  <c r="G386" i="1" s="1"/>
  <c r="G382" i="1"/>
  <c r="G378" i="1"/>
  <c r="G377" i="1" s="1"/>
  <c r="G375" i="1"/>
  <c r="G373" i="1"/>
  <c r="G367" i="1"/>
  <c r="G364" i="1"/>
  <c r="G362" i="1"/>
  <c r="G358" i="1"/>
  <c r="G354" i="1"/>
  <c r="G351" i="1"/>
  <c r="G348" i="1"/>
  <c r="G343" i="1"/>
  <c r="G340" i="1"/>
  <c r="G339" i="1"/>
  <c r="G336" i="1"/>
  <c r="G333" i="1"/>
  <c r="G329" i="1"/>
  <c r="G327" i="1"/>
  <c r="G323" i="1"/>
  <c r="G320" i="1"/>
  <c r="G319" i="1" s="1"/>
  <c r="G317" i="1"/>
  <c r="G314" i="1"/>
  <c r="G311" i="1"/>
  <c r="G309" i="1"/>
  <c r="G304" i="1"/>
  <c r="G301" i="1"/>
  <c r="G299" i="1"/>
  <c r="G295" i="1"/>
  <c r="G294" i="1" s="1"/>
  <c r="G293" i="1"/>
  <c r="G289" i="1"/>
  <c r="G287" i="1"/>
  <c r="G283" i="1"/>
  <c r="G280" i="1"/>
  <c r="G277" i="1"/>
  <c r="G274" i="1"/>
  <c r="G271" i="1"/>
  <c r="G268" i="1"/>
  <c r="G264" i="1"/>
  <c r="G261" i="1"/>
  <c r="G260" i="1" s="1"/>
  <c r="G258" i="1"/>
  <c r="G255" i="1"/>
  <c r="G252" i="1"/>
  <c r="G251" i="1" s="1"/>
  <c r="G249" i="1"/>
  <c r="G246" i="1"/>
  <c r="G240" i="1"/>
  <c r="G237" i="1"/>
  <c r="G235" i="1"/>
  <c r="G232" i="1"/>
  <c r="G229" i="1"/>
  <c r="G227" i="1"/>
  <c r="G224" i="1"/>
  <c r="G222" i="1"/>
  <c r="G217" i="1"/>
  <c r="G216" i="1" s="1"/>
  <c r="G214" i="1"/>
  <c r="G212" i="1"/>
  <c r="G208" i="1"/>
  <c r="G205" i="1"/>
  <c r="G201" i="1"/>
  <c r="G196" i="1"/>
  <c r="G193" i="1"/>
  <c r="G189" i="1"/>
  <c r="G187" i="1"/>
  <c r="G184" i="1"/>
  <c r="G183" i="1" s="1"/>
  <c r="G181" i="1"/>
  <c r="G178" i="1"/>
  <c r="G175" i="1"/>
  <c r="G173" i="1"/>
  <c r="G170" i="1"/>
  <c r="G168" i="1"/>
  <c r="G164" i="1"/>
  <c r="G159" i="1"/>
  <c r="G156" i="1"/>
  <c r="G153" i="1"/>
  <c r="G150" i="1"/>
  <c r="G147" i="1"/>
  <c r="G142" i="1"/>
  <c r="G138" i="1"/>
  <c r="G135" i="1"/>
  <c r="G131" i="1"/>
  <c r="G128" i="1"/>
  <c r="G125" i="1"/>
  <c r="G122" i="1"/>
  <c r="G118" i="1"/>
  <c r="G115" i="1"/>
  <c r="G112" i="1"/>
  <c r="G107" i="1"/>
  <c r="G104" i="1"/>
  <c r="G101" i="1"/>
  <c r="G99" i="1"/>
  <c r="G95" i="1"/>
  <c r="G91" i="1"/>
  <c r="G88" i="1"/>
  <c r="G85" i="1"/>
  <c r="G79" i="1"/>
  <c r="G76" i="1"/>
  <c r="G74" i="1"/>
  <c r="G72" i="1"/>
  <c r="G67" i="1"/>
  <c r="G65" i="1"/>
  <c r="G63" i="1"/>
  <c r="G58" i="1"/>
  <c r="G55" i="1"/>
  <c r="G52" i="1"/>
  <c r="G50" i="1"/>
  <c r="G46" i="1"/>
  <c r="G43" i="1"/>
  <c r="G41" i="1"/>
  <c r="G39" i="1"/>
  <c r="G35" i="1"/>
  <c r="G31" i="1"/>
  <c r="G28" i="1"/>
  <c r="G25" i="1"/>
  <c r="G22" i="1"/>
  <c r="G19" i="1"/>
  <c r="G17" i="1"/>
  <c r="G16" i="1"/>
  <c r="G13" i="1"/>
  <c r="G10" i="1"/>
  <c r="J18" i="1"/>
  <c r="J23" i="1"/>
  <c r="J26" i="1"/>
  <c r="J29" i="1"/>
  <c r="J32" i="1"/>
  <c r="J36" i="1"/>
  <c r="J42" i="1"/>
  <c r="J44" i="1"/>
  <c r="J47" i="1"/>
  <c r="J53" i="1"/>
  <c r="J56" i="1"/>
  <c r="J59" i="1"/>
  <c r="J66" i="1"/>
  <c r="J68" i="1"/>
  <c r="J75" i="1"/>
  <c r="J77" i="1"/>
  <c r="J80" i="1"/>
  <c r="J89" i="1"/>
  <c r="J92" i="1"/>
  <c r="J96" i="1"/>
  <c r="J102" i="1"/>
  <c r="J105" i="1"/>
  <c r="J108" i="1"/>
  <c r="J113" i="1"/>
  <c r="J116" i="1"/>
  <c r="J119" i="1"/>
  <c r="J123" i="1"/>
  <c r="J126" i="1"/>
  <c r="J129" i="1"/>
  <c r="J132" i="1"/>
  <c r="J139" i="1"/>
  <c r="J143" i="1"/>
  <c r="J148" i="1"/>
  <c r="J151" i="1"/>
  <c r="J154" i="1"/>
  <c r="J157" i="1"/>
  <c r="J160" i="1"/>
  <c r="J165" i="1"/>
  <c r="J171" i="1"/>
  <c r="J174" i="1"/>
  <c r="J176" i="1"/>
  <c r="J179" i="1"/>
  <c r="J182" i="1"/>
  <c r="J190" i="1"/>
  <c r="J197" i="1"/>
  <c r="J202" i="1"/>
  <c r="J206" i="1"/>
  <c r="J209" i="1"/>
  <c r="J215" i="1"/>
  <c r="J218" i="1"/>
  <c r="J223" i="1"/>
  <c r="J225" i="1"/>
  <c r="J228" i="1"/>
  <c r="J230" i="1"/>
  <c r="J233" i="1"/>
  <c r="J236" i="1"/>
  <c r="J238" i="1"/>
  <c r="J241" i="1"/>
  <c r="J247" i="1"/>
  <c r="J250" i="1"/>
  <c r="J253" i="1"/>
  <c r="J256" i="1"/>
  <c r="J259" i="1"/>
  <c r="J262" i="1"/>
  <c r="J265" i="1"/>
  <c r="J269" i="1"/>
  <c r="J272" i="1"/>
  <c r="J275" i="1"/>
  <c r="J278" i="1"/>
  <c r="J281" i="1"/>
  <c r="J284" i="1"/>
  <c r="J290" i="1"/>
  <c r="J302" i="1"/>
  <c r="J312" i="1"/>
  <c r="J315" i="1"/>
  <c r="J318" i="1"/>
  <c r="J324" i="1"/>
  <c r="J328" i="1"/>
  <c r="J330" i="1"/>
  <c r="J344" i="1"/>
  <c r="J349" i="1"/>
  <c r="J352" i="1"/>
  <c r="J355" i="1"/>
  <c r="J356" i="1"/>
  <c r="J359" i="1"/>
  <c r="J365" i="1"/>
  <c r="J368" i="1"/>
  <c r="J376" i="1"/>
  <c r="J379" i="1"/>
  <c r="J383" i="1"/>
  <c r="J388" i="1"/>
  <c r="J392" i="1"/>
  <c r="J400" i="1"/>
  <c r="J406" i="1"/>
  <c r="J412" i="1"/>
  <c r="I11" i="2"/>
  <c r="I10" i="2" s="1"/>
  <c r="I13" i="2"/>
  <c r="I12" i="2" s="1"/>
  <c r="J13" i="2"/>
  <c r="I15" i="2"/>
  <c r="I14" i="2" s="1"/>
  <c r="J15" i="2"/>
  <c r="I18" i="2"/>
  <c r="I17" i="2" s="1"/>
  <c r="I20" i="2"/>
  <c r="I19" i="2" s="1"/>
  <c r="J20" i="2"/>
  <c r="I23" i="2"/>
  <c r="I22" i="2" s="1"/>
  <c r="I21" i="2" s="1"/>
  <c r="J23" i="2"/>
  <c r="I26" i="2"/>
  <c r="I25" i="2" s="1"/>
  <c r="I24" i="2" s="1"/>
  <c r="I29" i="2"/>
  <c r="I28" i="2" s="1"/>
  <c r="I33" i="2"/>
  <c r="I32" i="2" s="1"/>
  <c r="J33" i="2"/>
  <c r="I35" i="2"/>
  <c r="I34" i="2" s="1"/>
  <c r="I38" i="2"/>
  <c r="I37" i="2" s="1"/>
  <c r="I36" i="2" s="1"/>
  <c r="J38" i="2"/>
  <c r="I41" i="2"/>
  <c r="I40" i="2" s="1"/>
  <c r="I39" i="2" s="1"/>
  <c r="J41" i="2"/>
  <c r="J44" i="2"/>
  <c r="I47" i="2"/>
  <c r="I46" i="2" s="1"/>
  <c r="I45" i="2" s="1"/>
  <c r="J47" i="2"/>
  <c r="I50" i="2"/>
  <c r="I49" i="2" s="1"/>
  <c r="I48" i="2" s="1"/>
  <c r="J50" i="2"/>
  <c r="I53" i="2"/>
  <c r="I52" i="2" s="1"/>
  <c r="I51" i="2" s="1"/>
  <c r="J53" i="2"/>
  <c r="I56" i="2"/>
  <c r="I55" i="2" s="1"/>
  <c r="I54" i="2" s="1"/>
  <c r="J56" i="2"/>
  <c r="I59" i="2"/>
  <c r="I58" i="2" s="1"/>
  <c r="I57" i="2" s="1"/>
  <c r="J59" i="2"/>
  <c r="I64" i="2"/>
  <c r="I63" i="2" s="1"/>
  <c r="I66" i="2"/>
  <c r="I65" i="2" s="1"/>
  <c r="J66" i="2"/>
  <c r="I68" i="2"/>
  <c r="I67" i="2" s="1"/>
  <c r="J68" i="2"/>
  <c r="I71" i="2"/>
  <c r="I70" i="2" s="1"/>
  <c r="I69" i="2" s="1"/>
  <c r="J71" i="2"/>
  <c r="I76" i="2"/>
  <c r="I75" i="2" s="1"/>
  <c r="I74" i="2" s="1"/>
  <c r="J76" i="2"/>
  <c r="I79" i="2"/>
  <c r="I78" i="2" s="1"/>
  <c r="I77" i="2" s="1"/>
  <c r="J79" i="2"/>
  <c r="I84" i="2"/>
  <c r="I83" i="2" s="1"/>
  <c r="I86" i="2"/>
  <c r="I85" i="2" s="1"/>
  <c r="J86" i="2"/>
  <c r="I88" i="2"/>
  <c r="I87" i="2" s="1"/>
  <c r="J88" i="2"/>
  <c r="J93" i="2"/>
  <c r="I98" i="2"/>
  <c r="I97" i="2" s="1"/>
  <c r="I96" i="2" s="1"/>
  <c r="J98" i="2"/>
  <c r="I101" i="2"/>
  <c r="I100" i="2" s="1"/>
  <c r="I99" i="2" s="1"/>
  <c r="J101" i="2"/>
  <c r="I104" i="2"/>
  <c r="I103" i="2" s="1"/>
  <c r="I102" i="2" s="1"/>
  <c r="J104" i="2"/>
  <c r="I107" i="2"/>
  <c r="I106" i="2" s="1"/>
  <c r="I105" i="2" s="1"/>
  <c r="J107" i="2"/>
  <c r="I110" i="2"/>
  <c r="I109" i="2" s="1"/>
  <c r="I108" i="2" s="1"/>
  <c r="J110" i="2"/>
  <c r="I113" i="2"/>
  <c r="I112" i="2" s="1"/>
  <c r="I111" i="2" s="1"/>
  <c r="J113" i="2"/>
  <c r="I116" i="2"/>
  <c r="I115" i="2" s="1"/>
  <c r="I114" i="2" s="1"/>
  <c r="J116" i="2"/>
  <c r="J119" i="2"/>
  <c r="I124" i="2"/>
  <c r="I123" i="2" s="1"/>
  <c r="I122" i="2" s="1"/>
  <c r="I121" i="2" s="1"/>
  <c r="I120" i="2" s="1"/>
  <c r="J124" i="2"/>
  <c r="I129" i="2"/>
  <c r="I128" i="2" s="1"/>
  <c r="I127" i="2" s="1"/>
  <c r="J129" i="2"/>
  <c r="I132" i="2"/>
  <c r="I131" i="2" s="1"/>
  <c r="I130" i="2" s="1"/>
  <c r="J132" i="2"/>
  <c r="I137" i="2"/>
  <c r="I136" i="2" s="1"/>
  <c r="I135" i="2" s="1"/>
  <c r="I134" i="2" s="1"/>
  <c r="I133" i="2" s="1"/>
  <c r="J137" i="2"/>
  <c r="I142" i="2"/>
  <c r="I141" i="2" s="1"/>
  <c r="I140" i="2" s="1"/>
  <c r="I139" i="2" s="1"/>
  <c r="I138" i="2" s="1"/>
  <c r="J142" i="2"/>
  <c r="I147" i="2"/>
  <c r="I146" i="2" s="1"/>
  <c r="I145" i="2" s="1"/>
  <c r="J147" i="2"/>
  <c r="I150" i="2"/>
  <c r="I149" i="2" s="1"/>
  <c r="I148" i="2" s="1"/>
  <c r="J150" i="2"/>
  <c r="I153" i="2"/>
  <c r="I152" i="2" s="1"/>
  <c r="I151" i="2" s="1"/>
  <c r="J153" i="2"/>
  <c r="I158" i="2"/>
  <c r="I157" i="2" s="1"/>
  <c r="I156" i="2" s="1"/>
  <c r="I155" i="2" s="1"/>
  <c r="I154" i="2" s="1"/>
  <c r="J158" i="2"/>
  <c r="I163" i="2"/>
  <c r="I162" i="2" s="1"/>
  <c r="I161" i="2" s="1"/>
  <c r="I160" i="2" s="1"/>
  <c r="J163" i="2"/>
  <c r="I169" i="2"/>
  <c r="I168" i="2" s="1"/>
  <c r="I167" i="2" s="1"/>
  <c r="J169" i="2"/>
  <c r="J172" i="2"/>
  <c r="I175" i="2"/>
  <c r="I174" i="2" s="1"/>
  <c r="I173" i="2" s="1"/>
  <c r="J175" i="2"/>
  <c r="I178" i="2"/>
  <c r="I177" i="2" s="1"/>
  <c r="J178" i="2"/>
  <c r="I180" i="2"/>
  <c r="I179" i="2" s="1"/>
  <c r="J180" i="2"/>
  <c r="I183" i="2"/>
  <c r="I182" i="2" s="1"/>
  <c r="I181" i="2" s="1"/>
  <c r="J183" i="2"/>
  <c r="I186" i="2"/>
  <c r="I185" i="2" s="1"/>
  <c r="J186" i="2"/>
  <c r="I194" i="2"/>
  <c r="I193" i="2" s="1"/>
  <c r="I192" i="2" s="1"/>
  <c r="J194" i="2"/>
  <c r="J199" i="2"/>
  <c r="I205" i="2"/>
  <c r="I204" i="2" s="1"/>
  <c r="I203" i="2" s="1"/>
  <c r="I202" i="2" s="1"/>
  <c r="J205" i="2"/>
  <c r="I211" i="2"/>
  <c r="I210" i="2" s="1"/>
  <c r="J211" i="2"/>
  <c r="I213" i="2"/>
  <c r="I212" i="2" s="1"/>
  <c r="J213" i="2"/>
  <c r="I216" i="2"/>
  <c r="I215" i="2" s="1"/>
  <c r="J216" i="2"/>
  <c r="I218" i="2"/>
  <c r="I217" i="2" s="1"/>
  <c r="J218" i="2"/>
  <c r="I221" i="2"/>
  <c r="I220" i="2" s="1"/>
  <c r="I219" i="2" s="1"/>
  <c r="J221" i="2"/>
  <c r="I224" i="2"/>
  <c r="I223" i="2" s="1"/>
  <c r="J224" i="2"/>
  <c r="I226" i="2"/>
  <c r="I225" i="2" s="1"/>
  <c r="J226" i="2"/>
  <c r="I231" i="2"/>
  <c r="I230" i="2" s="1"/>
  <c r="I229" i="2" s="1"/>
  <c r="I228" i="2" s="1"/>
  <c r="I227" i="2" s="1"/>
  <c r="J231" i="2"/>
  <c r="I237" i="2"/>
  <c r="I236" i="2" s="1"/>
  <c r="I235" i="2" s="1"/>
  <c r="I234" i="2" s="1"/>
  <c r="I233" i="2" s="1"/>
  <c r="J237" i="2"/>
  <c r="I242" i="2"/>
  <c r="I241" i="2" s="1"/>
  <c r="I240" i="2" s="1"/>
  <c r="I239" i="2" s="1"/>
  <c r="J242" i="2"/>
  <c r="I248" i="2"/>
  <c r="I247" i="2" s="1"/>
  <c r="I246" i="2" s="1"/>
  <c r="I245" i="2" s="1"/>
  <c r="J248" i="2"/>
  <c r="I254" i="2"/>
  <c r="I253" i="2" s="1"/>
  <c r="I252" i="2" s="1"/>
  <c r="I251" i="2" s="1"/>
  <c r="I250" i="2" s="1"/>
  <c r="I259" i="2"/>
  <c r="I258" i="2" s="1"/>
  <c r="I257" i="2" s="1"/>
  <c r="J259" i="2"/>
  <c r="I262" i="2"/>
  <c r="I261" i="2" s="1"/>
  <c r="I260" i="2" s="1"/>
  <c r="J262" i="2"/>
  <c r="I265" i="2"/>
  <c r="I264" i="2" s="1"/>
  <c r="I263" i="2" s="1"/>
  <c r="J265" i="2"/>
  <c r="I268" i="2"/>
  <c r="I267" i="2" s="1"/>
  <c r="I266" i="2" s="1"/>
  <c r="J268" i="2"/>
  <c r="I271" i="2"/>
  <c r="I270" i="2" s="1"/>
  <c r="I269" i="2" s="1"/>
  <c r="J271" i="2"/>
  <c r="I274" i="2"/>
  <c r="I273" i="2" s="1"/>
  <c r="I272" i="2" s="1"/>
  <c r="J274" i="2"/>
  <c r="J277" i="2"/>
  <c r="I280" i="2"/>
  <c r="I279" i="2" s="1"/>
  <c r="I284" i="2"/>
  <c r="I283" i="2" s="1"/>
  <c r="I287" i="2"/>
  <c r="I286" i="2" s="1"/>
  <c r="I285" i="2" s="1"/>
  <c r="J287" i="2"/>
  <c r="I290" i="2"/>
  <c r="I289" i="2" s="1"/>
  <c r="I288" i="2" s="1"/>
  <c r="J290" i="2"/>
  <c r="I293" i="2"/>
  <c r="I292" i="2" s="1"/>
  <c r="I291" i="2" s="1"/>
  <c r="J293" i="2"/>
  <c r="I296" i="2"/>
  <c r="I295" i="2" s="1"/>
  <c r="I294" i="2" s="1"/>
  <c r="J296" i="2"/>
  <c r="I301" i="2"/>
  <c r="I300" i="2" s="1"/>
  <c r="J305" i="2"/>
  <c r="J308" i="2"/>
  <c r="J314" i="2"/>
  <c r="I319" i="2"/>
  <c r="I318" i="2" s="1"/>
  <c r="J319" i="2"/>
  <c r="I321" i="2"/>
  <c r="I320" i="2" s="1"/>
  <c r="J321" i="2"/>
  <c r="I325" i="2"/>
  <c r="I324" i="2" s="1"/>
  <c r="J325" i="2"/>
  <c r="I329" i="2"/>
  <c r="I328" i="2" s="1"/>
  <c r="I331" i="2"/>
  <c r="I330" i="2" s="1"/>
  <c r="J331" i="2"/>
  <c r="I334" i="2"/>
  <c r="I333" i="2" s="1"/>
  <c r="I332" i="2" s="1"/>
  <c r="J334" i="2"/>
  <c r="I337" i="2"/>
  <c r="J337" i="2"/>
  <c r="I338" i="2"/>
  <c r="J338" i="2"/>
  <c r="I343" i="2"/>
  <c r="I342" i="2" s="1"/>
  <c r="I341" i="2" s="1"/>
  <c r="I340" i="2" s="1"/>
  <c r="I339" i="2" s="1"/>
  <c r="J343" i="2"/>
  <c r="I348" i="2"/>
  <c r="I347" i="2" s="1"/>
  <c r="J348" i="2"/>
  <c r="J347" i="2" s="1"/>
  <c r="I350" i="2"/>
  <c r="I349" i="2" s="1"/>
  <c r="J350" i="2"/>
  <c r="J349" i="2" s="1"/>
  <c r="I355" i="2"/>
  <c r="I354" i="2" s="1"/>
  <c r="I353" i="2" s="1"/>
  <c r="I352" i="2" s="1"/>
  <c r="I351" i="2" s="1"/>
  <c r="I361" i="2"/>
  <c r="I360" i="2" s="1"/>
  <c r="I363" i="2"/>
  <c r="I362" i="2" s="1"/>
  <c r="J363" i="2"/>
  <c r="J362" i="2" s="1"/>
  <c r="K362" i="2" s="1"/>
  <c r="I366" i="2"/>
  <c r="I365" i="2" s="1"/>
  <c r="I364" i="2" s="1"/>
  <c r="J366" i="2"/>
  <c r="J365" i="2" s="1"/>
  <c r="J364" i="2" s="1"/>
  <c r="I371" i="2"/>
  <c r="I370" i="2" s="1"/>
  <c r="I369" i="2" s="1"/>
  <c r="J371" i="2"/>
  <c r="J370" i="2" s="1"/>
  <c r="J369" i="2" s="1"/>
  <c r="K369" i="2" s="1"/>
  <c r="I374" i="2"/>
  <c r="I373" i="2" s="1"/>
  <c r="I372" i="2" s="1"/>
  <c r="J374" i="2"/>
  <c r="J373" i="2" s="1"/>
  <c r="J372" i="2" s="1"/>
  <c r="I378" i="2"/>
  <c r="I377" i="2" s="1"/>
  <c r="I376" i="2" s="1"/>
  <c r="J378" i="2"/>
  <c r="J377" i="2" s="1"/>
  <c r="J376" i="2" s="1"/>
  <c r="K376" i="2" s="1"/>
  <c r="I383" i="2"/>
  <c r="I382" i="2" s="1"/>
  <c r="I381" i="2" s="1"/>
  <c r="I380" i="2" s="1"/>
  <c r="J383" i="2"/>
  <c r="J382" i="2" s="1"/>
  <c r="J381" i="2" s="1"/>
  <c r="J380" i="2" s="1"/>
  <c r="I387" i="2"/>
  <c r="I386" i="2" s="1"/>
  <c r="I389" i="2"/>
  <c r="I388" i="2" s="1"/>
  <c r="J389" i="2"/>
  <c r="J388" i="2" s="1"/>
  <c r="I393" i="2"/>
  <c r="I392" i="2" s="1"/>
  <c r="I391" i="2" s="1"/>
  <c r="J393" i="2"/>
  <c r="J392" i="2" s="1"/>
  <c r="J391" i="2" s="1"/>
  <c r="I396" i="2"/>
  <c r="I395" i="2" s="1"/>
  <c r="I394" i="2" s="1"/>
  <c r="I399" i="2"/>
  <c r="I398" i="2" s="1"/>
  <c r="I397" i="2" s="1"/>
  <c r="J399" i="2"/>
  <c r="J398" i="2" s="1"/>
  <c r="J397" i="2" s="1"/>
  <c r="I363" i="1"/>
  <c r="I213" i="1"/>
  <c r="H193" i="1"/>
  <c r="I187" i="1"/>
  <c r="H187" i="1"/>
  <c r="I184" i="1"/>
  <c r="H184" i="1"/>
  <c r="H168" i="1"/>
  <c r="I305" i="1"/>
  <c r="I299" i="1"/>
  <c r="I341" i="1"/>
  <c r="I339" i="1"/>
  <c r="H339" i="1"/>
  <c r="I337" i="1"/>
  <c r="I334" i="1"/>
  <c r="H321" i="1"/>
  <c r="H299" i="1"/>
  <c r="H293" i="1"/>
  <c r="H296" i="1"/>
  <c r="I287" i="1"/>
  <c r="H287" i="1"/>
  <c r="H112" i="1"/>
  <c r="H111" i="1" s="1"/>
  <c r="I112" i="1"/>
  <c r="H135" i="1"/>
  <c r="K349" i="2" l="1"/>
  <c r="K337" i="2"/>
  <c r="K397" i="2"/>
  <c r="K380" i="2"/>
  <c r="K372" i="2"/>
  <c r="K364" i="2"/>
  <c r="K347" i="2"/>
  <c r="K338" i="2"/>
  <c r="K388" i="2"/>
  <c r="K391" i="2"/>
  <c r="K326" i="2"/>
  <c r="J324" i="2"/>
  <c r="K324" i="2" s="1"/>
  <c r="K325" i="2"/>
  <c r="J318" i="2"/>
  <c r="K318" i="2" s="1"/>
  <c r="K319" i="2"/>
  <c r="J301" i="2"/>
  <c r="K302" i="2"/>
  <c r="J292" i="2"/>
  <c r="K293" i="2"/>
  <c r="J286" i="2"/>
  <c r="K287" i="2"/>
  <c r="J276" i="2"/>
  <c r="J241" i="2"/>
  <c r="K242" i="2"/>
  <c r="J230" i="2"/>
  <c r="K231" i="2"/>
  <c r="J223" i="2"/>
  <c r="K223" i="2" s="1"/>
  <c r="K224" i="2"/>
  <c r="J217" i="2"/>
  <c r="K217" i="2" s="1"/>
  <c r="K218" i="2"/>
  <c r="J212" i="2"/>
  <c r="K212" i="2" s="1"/>
  <c r="K213" i="2"/>
  <c r="J204" i="2"/>
  <c r="K205" i="2"/>
  <c r="J168" i="2"/>
  <c r="K169" i="2"/>
  <c r="J157" i="2"/>
  <c r="K158" i="2"/>
  <c r="J149" i="2"/>
  <c r="K150" i="2"/>
  <c r="J141" i="2"/>
  <c r="K142" i="2"/>
  <c r="J131" i="2"/>
  <c r="K132" i="2"/>
  <c r="J123" i="2"/>
  <c r="K124" i="2"/>
  <c r="J85" i="2"/>
  <c r="K85" i="2" s="1"/>
  <c r="K86" i="2"/>
  <c r="J55" i="2"/>
  <c r="K56" i="2"/>
  <c r="J49" i="2"/>
  <c r="K50" i="2"/>
  <c r="J43" i="2"/>
  <c r="J19" i="2"/>
  <c r="K19" i="2" s="1"/>
  <c r="K20" i="2"/>
  <c r="K383" i="2"/>
  <c r="K379" i="2"/>
  <c r="K371" i="2"/>
  <c r="K363" i="2"/>
  <c r="J342" i="2"/>
  <c r="K343" i="2"/>
  <c r="J330" i="2"/>
  <c r="K330" i="2" s="1"/>
  <c r="K331" i="2"/>
  <c r="J273" i="2"/>
  <c r="K274" i="2"/>
  <c r="J267" i="2"/>
  <c r="K268" i="2"/>
  <c r="J261" i="2"/>
  <c r="K262" i="2"/>
  <c r="J185" i="2"/>
  <c r="K185" i="2" s="1"/>
  <c r="K186" i="2"/>
  <c r="J179" i="2"/>
  <c r="K179" i="2" s="1"/>
  <c r="K180" i="2"/>
  <c r="J174" i="2"/>
  <c r="K175" i="2"/>
  <c r="J112" i="2"/>
  <c r="K113" i="2"/>
  <c r="J106" i="2"/>
  <c r="K107" i="2"/>
  <c r="J100" i="2"/>
  <c r="K101" i="2"/>
  <c r="J92" i="2"/>
  <c r="J75" i="2"/>
  <c r="K76" i="2"/>
  <c r="J67" i="2"/>
  <c r="K67" i="2" s="1"/>
  <c r="K68" i="2"/>
  <c r="J40" i="2"/>
  <c r="K41" i="2"/>
  <c r="J12" i="2"/>
  <c r="K12" i="2" s="1"/>
  <c r="K13" i="2"/>
  <c r="K398" i="2"/>
  <c r="K382" i="2"/>
  <c r="K378" i="2"/>
  <c r="K374" i="2"/>
  <c r="K370" i="2"/>
  <c r="K366" i="2"/>
  <c r="K350" i="2"/>
  <c r="J320" i="2"/>
  <c r="K320" i="2" s="1"/>
  <c r="K321" i="2"/>
  <c r="J313" i="2"/>
  <c r="J307" i="2"/>
  <c r="J295" i="2"/>
  <c r="K296" i="2"/>
  <c r="J289" i="2"/>
  <c r="K290" i="2"/>
  <c r="J247" i="2"/>
  <c r="K248" i="2"/>
  <c r="J236" i="2"/>
  <c r="K237" i="2"/>
  <c r="J225" i="2"/>
  <c r="K225" i="2" s="1"/>
  <c r="K226" i="2"/>
  <c r="J220" i="2"/>
  <c r="K221" i="2"/>
  <c r="J215" i="2"/>
  <c r="K215" i="2" s="1"/>
  <c r="K216" i="2"/>
  <c r="J210" i="2"/>
  <c r="K210" i="2" s="1"/>
  <c r="K211" i="2"/>
  <c r="J198" i="2"/>
  <c r="J162" i="2"/>
  <c r="K163" i="2"/>
  <c r="J152" i="2"/>
  <c r="K153" i="2"/>
  <c r="J146" i="2"/>
  <c r="K147" i="2"/>
  <c r="J136" i="2"/>
  <c r="K137" i="2"/>
  <c r="J128" i="2"/>
  <c r="K129" i="2"/>
  <c r="J118" i="2"/>
  <c r="J87" i="2"/>
  <c r="K87" i="2" s="1"/>
  <c r="K88" i="2"/>
  <c r="J58" i="2"/>
  <c r="K59" i="2"/>
  <c r="J52" i="2"/>
  <c r="K53" i="2"/>
  <c r="J46" i="2"/>
  <c r="K47" i="2"/>
  <c r="J32" i="2"/>
  <c r="K32" i="2" s="1"/>
  <c r="K33" i="2"/>
  <c r="J22" i="2"/>
  <c r="K23" i="2"/>
  <c r="K393" i="2"/>
  <c r="K389" i="2"/>
  <c r="K381" i="2"/>
  <c r="K377" i="2"/>
  <c r="K373" i="2"/>
  <c r="K365" i="2"/>
  <c r="J333" i="2"/>
  <c r="K334" i="2"/>
  <c r="J304" i="2"/>
  <c r="J270" i="2"/>
  <c r="K271" i="2"/>
  <c r="J264" i="2"/>
  <c r="K265" i="2"/>
  <c r="J258" i="2"/>
  <c r="K259" i="2"/>
  <c r="J193" i="2"/>
  <c r="K194" i="2"/>
  <c r="J182" i="2"/>
  <c r="K183" i="2"/>
  <c r="J177" i="2"/>
  <c r="K177" i="2" s="1"/>
  <c r="K178" i="2"/>
  <c r="J171" i="2"/>
  <c r="J115" i="2"/>
  <c r="K116" i="2"/>
  <c r="J109" i="2"/>
  <c r="K110" i="2"/>
  <c r="J103" i="2"/>
  <c r="K104" i="2"/>
  <c r="J97" i="2"/>
  <c r="K98" i="2"/>
  <c r="J78" i="2"/>
  <c r="K79" i="2"/>
  <c r="J70" i="2"/>
  <c r="K71" i="2"/>
  <c r="J65" i="2"/>
  <c r="K65" i="2" s="1"/>
  <c r="K66" i="2"/>
  <c r="J37" i="2"/>
  <c r="K38" i="2"/>
  <c r="J14" i="2"/>
  <c r="K14" i="2" s="1"/>
  <c r="K15" i="2"/>
  <c r="K399" i="2"/>
  <c r="K392" i="2"/>
  <c r="K348" i="2"/>
  <c r="I144" i="2"/>
  <c r="I126" i="2"/>
  <c r="I368" i="2"/>
  <c r="I367" i="2" s="1"/>
  <c r="J368" i="2"/>
  <c r="J367" i="2" s="1"/>
  <c r="G9" i="1"/>
  <c r="G27" i="1"/>
  <c r="I188" i="2"/>
  <c r="I187" i="2" s="1"/>
  <c r="I184" i="2" s="1"/>
  <c r="J193" i="1"/>
  <c r="J337" i="1"/>
  <c r="I299" i="2"/>
  <c r="I298" i="2" s="1"/>
  <c r="I297" i="2" s="1"/>
  <c r="I311" i="2"/>
  <c r="I310" i="2" s="1"/>
  <c r="I309" i="2" s="1"/>
  <c r="I282" i="2"/>
  <c r="I281" i="2" s="1"/>
  <c r="I278" i="2" s="1"/>
  <c r="I191" i="2"/>
  <c r="I190" i="2" s="1"/>
  <c r="I189" i="2" s="1"/>
  <c r="J135" i="1"/>
  <c r="J293" i="1"/>
  <c r="J213" i="1"/>
  <c r="G57" i="1"/>
  <c r="G84" i="1"/>
  <c r="G111" i="1"/>
  <c r="G121" i="1"/>
  <c r="G155" i="1"/>
  <c r="G167" i="1"/>
  <c r="G177" i="1"/>
  <c r="G186" i="1"/>
  <c r="G195" i="1"/>
  <c r="G207" i="1"/>
  <c r="G248" i="1"/>
  <c r="G254" i="1"/>
  <c r="G273" i="1"/>
  <c r="G279" i="1"/>
  <c r="G292" i="1"/>
  <c r="G303" i="1"/>
  <c r="G313" i="1"/>
  <c r="G326" i="1"/>
  <c r="G338" i="1"/>
  <c r="G350" i="1"/>
  <c r="G21" i="1"/>
  <c r="G30" i="1"/>
  <c r="G124" i="1"/>
  <c r="G134" i="1"/>
  <c r="G146" i="1"/>
  <c r="G200" i="1"/>
  <c r="G211" i="1"/>
  <c r="G221" i="1"/>
  <c r="G231" i="1"/>
  <c r="G239" i="1"/>
  <c r="G257" i="1"/>
  <c r="G263" i="1"/>
  <c r="G282" i="1"/>
  <c r="G308" i="1"/>
  <c r="G316" i="1"/>
  <c r="G353" i="1"/>
  <c r="G366" i="1"/>
  <c r="G381" i="1"/>
  <c r="G396" i="1"/>
  <c r="G15" i="1"/>
  <c r="G24" i="1"/>
  <c r="G34" i="1"/>
  <c r="G45" i="1"/>
  <c r="G90" i="1"/>
  <c r="G114" i="1"/>
  <c r="G149" i="1"/>
  <c r="G158" i="1"/>
  <c r="G188" i="1"/>
  <c r="G267" i="1"/>
  <c r="G286" i="1"/>
  <c r="G298" i="1"/>
  <c r="G332" i="1"/>
  <c r="G342" i="1"/>
  <c r="G357" i="1"/>
  <c r="G372" i="1"/>
  <c r="G404" i="1"/>
  <c r="G38" i="1"/>
  <c r="G54" i="1"/>
  <c r="G78" i="1"/>
  <c r="G94" i="1"/>
  <c r="G106" i="1"/>
  <c r="G117" i="1"/>
  <c r="G130" i="1"/>
  <c r="G152" i="1"/>
  <c r="G163" i="1"/>
  <c r="G192" i="1"/>
  <c r="G204" i="1"/>
  <c r="G245" i="1"/>
  <c r="G244" i="1" s="1"/>
  <c r="G270" i="1"/>
  <c r="G276" i="1"/>
  <c r="G288" i="1"/>
  <c r="G300" i="1"/>
  <c r="G310" i="1"/>
  <c r="G322" i="1"/>
  <c r="G347" i="1"/>
  <c r="G346" i="1" s="1"/>
  <c r="G390" i="1"/>
  <c r="G407" i="1"/>
  <c r="G380" i="1"/>
  <c r="G395" i="1"/>
  <c r="G93" i="1"/>
  <c r="G385" i="1"/>
  <c r="G83" i="1"/>
  <c r="G291" i="1"/>
  <c r="G210" i="1"/>
  <c r="G33" i="1"/>
  <c r="G169" i="1"/>
  <c r="G226" i="1"/>
  <c r="G234" i="1"/>
  <c r="G403" i="1"/>
  <c r="G12" i="1"/>
  <c r="G87" i="1"/>
  <c r="G141" i="1"/>
  <c r="G98" i="1"/>
  <c r="G172" i="1"/>
  <c r="G180" i="1"/>
  <c r="G361" i="1"/>
  <c r="G133" i="1"/>
  <c r="G62" i="1"/>
  <c r="G71" i="1"/>
  <c r="G49" i="1"/>
  <c r="G103" i="1"/>
  <c r="G127" i="1"/>
  <c r="G371" i="1"/>
  <c r="G51" i="1"/>
  <c r="G137" i="1"/>
  <c r="G136" i="1" s="1"/>
  <c r="G145" i="1"/>
  <c r="G194" i="1"/>
  <c r="I359" i="2"/>
  <c r="I358" i="2" s="1"/>
  <c r="I357" i="2" s="1"/>
  <c r="I305" i="2"/>
  <c r="I304" i="2" s="1"/>
  <c r="I303" i="2" s="1"/>
  <c r="J287" i="1"/>
  <c r="J299" i="2"/>
  <c r="J339" i="1"/>
  <c r="J282" i="2"/>
  <c r="J184" i="1"/>
  <c r="J188" i="2"/>
  <c r="J296" i="1"/>
  <c r="I308" i="2"/>
  <c r="I307" i="2" s="1"/>
  <c r="I306" i="2" s="1"/>
  <c r="J334" i="1"/>
  <c r="J254" i="2"/>
  <c r="J341" i="1"/>
  <c r="J284" i="2"/>
  <c r="J363" i="1"/>
  <c r="J329" i="2"/>
  <c r="J168" i="1"/>
  <c r="I172" i="2"/>
  <c r="I171" i="2" s="1"/>
  <c r="I170" i="2" s="1"/>
  <c r="J187" i="1"/>
  <c r="J191" i="2"/>
  <c r="J112" i="1"/>
  <c r="I111" i="1"/>
  <c r="J321" i="1"/>
  <c r="I314" i="2"/>
  <c r="I313" i="2" s="1"/>
  <c r="I312" i="2" s="1"/>
  <c r="J299" i="1"/>
  <c r="J311" i="2"/>
  <c r="J305" i="1"/>
  <c r="J355" i="2"/>
  <c r="J280" i="2"/>
  <c r="I199" i="2"/>
  <c r="I198" i="2" s="1"/>
  <c r="I197" i="2" s="1"/>
  <c r="I196" i="2" s="1"/>
  <c r="I195" i="2" s="1"/>
  <c r="I119" i="2"/>
  <c r="I118" i="2" s="1"/>
  <c r="I117" i="2" s="1"/>
  <c r="I73" i="2"/>
  <c r="I72" i="2" s="1"/>
  <c r="I336" i="2"/>
  <c r="I335" i="2" s="1"/>
  <c r="I385" i="2"/>
  <c r="I384" i="2" s="1"/>
  <c r="J336" i="2"/>
  <c r="I390" i="2"/>
  <c r="I346" i="2"/>
  <c r="I345" i="2" s="1"/>
  <c r="I344" i="2" s="1"/>
  <c r="I327" i="2"/>
  <c r="I317" i="2"/>
  <c r="I316" i="2" s="1"/>
  <c r="I315" i="2" s="1"/>
  <c r="J346" i="2"/>
  <c r="J209" i="2"/>
  <c r="I243" i="2"/>
  <c r="I244" i="2"/>
  <c r="I238" i="2"/>
  <c r="I232" i="2" s="1"/>
  <c r="I222" i="2"/>
  <c r="I214" i="2"/>
  <c r="I209" i="2"/>
  <c r="I200" i="2"/>
  <c r="I201" i="2"/>
  <c r="I82" i="2"/>
  <c r="I81" i="2" s="1"/>
  <c r="I80" i="2" s="1"/>
  <c r="I62" i="2"/>
  <c r="I61" i="2" s="1"/>
  <c r="I60" i="2" s="1"/>
  <c r="I176" i="2"/>
  <c r="I143" i="2"/>
  <c r="I125" i="2"/>
  <c r="I16" i="2"/>
  <c r="I9" i="2"/>
  <c r="I100" i="1"/>
  <c r="I73" i="1"/>
  <c r="I64" i="1"/>
  <c r="K367" i="2" l="1"/>
  <c r="J222" i="2"/>
  <c r="G120" i="1"/>
  <c r="G220" i="1"/>
  <c r="G110" i="1"/>
  <c r="G203" i="1"/>
  <c r="J176" i="2"/>
  <c r="K176" i="2" s="1"/>
  <c r="G8" i="1"/>
  <c r="J317" i="2"/>
  <c r="J316" i="2" s="1"/>
  <c r="J214" i="2"/>
  <c r="K214" i="2" s="1"/>
  <c r="J335" i="2"/>
  <c r="K335" i="2" s="1"/>
  <c r="K336" i="2"/>
  <c r="J354" i="2"/>
  <c r="K355" i="2"/>
  <c r="J190" i="2"/>
  <c r="K191" i="2"/>
  <c r="J328" i="2"/>
  <c r="K329" i="2"/>
  <c r="J253" i="2"/>
  <c r="K254" i="2"/>
  <c r="J187" i="2"/>
  <c r="K188" i="2"/>
  <c r="J298" i="2"/>
  <c r="K299" i="2"/>
  <c r="J36" i="2"/>
  <c r="K36" i="2" s="1"/>
  <c r="K37" i="2"/>
  <c r="J69" i="2"/>
  <c r="K69" i="2" s="1"/>
  <c r="K70" i="2"/>
  <c r="J96" i="2"/>
  <c r="K97" i="2"/>
  <c r="J108" i="2"/>
  <c r="K108" i="2" s="1"/>
  <c r="K109" i="2"/>
  <c r="J170" i="2"/>
  <c r="K170" i="2" s="1"/>
  <c r="K171" i="2"/>
  <c r="J181" i="2"/>
  <c r="K181" i="2" s="1"/>
  <c r="K182" i="2"/>
  <c r="J257" i="2"/>
  <c r="K257" i="2" s="1"/>
  <c r="K258" i="2"/>
  <c r="J269" i="2"/>
  <c r="K269" i="2" s="1"/>
  <c r="K270" i="2"/>
  <c r="J332" i="2"/>
  <c r="K332" i="2" s="1"/>
  <c r="K333" i="2"/>
  <c r="J21" i="2"/>
  <c r="K21" i="2" s="1"/>
  <c r="K22" i="2"/>
  <c r="J45" i="2"/>
  <c r="K45" i="2" s="1"/>
  <c r="K46" i="2"/>
  <c r="J57" i="2"/>
  <c r="K57" i="2" s="1"/>
  <c r="K58" i="2"/>
  <c r="J117" i="2"/>
  <c r="K117" i="2" s="1"/>
  <c r="K118" i="2"/>
  <c r="J135" i="2"/>
  <c r="K136" i="2"/>
  <c r="J151" i="2"/>
  <c r="K151" i="2" s="1"/>
  <c r="K152" i="2"/>
  <c r="J197" i="2"/>
  <c r="K198" i="2"/>
  <c r="J246" i="2"/>
  <c r="K247" i="2"/>
  <c r="J294" i="2"/>
  <c r="K294" i="2" s="1"/>
  <c r="K295" i="2"/>
  <c r="J312" i="2"/>
  <c r="K312" i="2" s="1"/>
  <c r="K313" i="2"/>
  <c r="K222" i="2"/>
  <c r="K317" i="2"/>
  <c r="K305" i="2"/>
  <c r="K308" i="2"/>
  <c r="J39" i="2"/>
  <c r="K39" i="2" s="1"/>
  <c r="K40" i="2"/>
  <c r="J74" i="2"/>
  <c r="K74" i="2" s="1"/>
  <c r="K75" i="2"/>
  <c r="J99" i="2"/>
  <c r="K99" i="2" s="1"/>
  <c r="K100" i="2"/>
  <c r="J111" i="2"/>
  <c r="K111" i="2" s="1"/>
  <c r="K112" i="2"/>
  <c r="J260" i="2"/>
  <c r="K260" i="2" s="1"/>
  <c r="K261" i="2"/>
  <c r="J272" i="2"/>
  <c r="K272" i="2" s="1"/>
  <c r="K273" i="2"/>
  <c r="J341" i="2"/>
  <c r="K342" i="2"/>
  <c r="J42" i="2"/>
  <c r="J54" i="2"/>
  <c r="K54" i="2" s="1"/>
  <c r="K55" i="2"/>
  <c r="J122" i="2"/>
  <c r="K123" i="2"/>
  <c r="J140" i="2"/>
  <c r="K141" i="2"/>
  <c r="J156" i="2"/>
  <c r="K157" i="2"/>
  <c r="J203" i="2"/>
  <c r="K204" i="2"/>
  <c r="J229" i="2"/>
  <c r="K230" i="2"/>
  <c r="J275" i="2"/>
  <c r="J291" i="2"/>
  <c r="K291" i="2" s="1"/>
  <c r="K292" i="2"/>
  <c r="J345" i="2"/>
  <c r="K346" i="2"/>
  <c r="J310" i="2"/>
  <c r="K311" i="2"/>
  <c r="J283" i="2"/>
  <c r="K283" i="2" s="1"/>
  <c r="K284" i="2"/>
  <c r="J281" i="2"/>
  <c r="K281" i="2" s="1"/>
  <c r="K282" i="2"/>
  <c r="J77" i="2"/>
  <c r="K78" i="2"/>
  <c r="J102" i="2"/>
  <c r="K102" i="2" s="1"/>
  <c r="K103" i="2"/>
  <c r="J114" i="2"/>
  <c r="K114" i="2" s="1"/>
  <c r="K115" i="2"/>
  <c r="J192" i="2"/>
  <c r="K192" i="2" s="1"/>
  <c r="K193" i="2"/>
  <c r="J263" i="2"/>
  <c r="K263" i="2" s="1"/>
  <c r="K264" i="2"/>
  <c r="J303" i="2"/>
  <c r="K303" i="2" s="1"/>
  <c r="K304" i="2"/>
  <c r="J51" i="2"/>
  <c r="K51" i="2" s="1"/>
  <c r="K52" i="2"/>
  <c r="J127" i="2"/>
  <c r="K128" i="2"/>
  <c r="J145" i="2"/>
  <c r="K146" i="2"/>
  <c r="J161" i="2"/>
  <c r="K162" i="2"/>
  <c r="J219" i="2"/>
  <c r="K219" i="2" s="1"/>
  <c r="K220" i="2"/>
  <c r="J235" i="2"/>
  <c r="K236" i="2"/>
  <c r="J288" i="2"/>
  <c r="K288" i="2" s="1"/>
  <c r="K289" i="2"/>
  <c r="J306" i="2"/>
  <c r="K306" i="2" s="1"/>
  <c r="K307" i="2"/>
  <c r="K209" i="2"/>
  <c r="J279" i="2"/>
  <c r="K279" i="2" s="1"/>
  <c r="K280" i="2"/>
  <c r="K368" i="2"/>
  <c r="K172" i="2"/>
  <c r="K119" i="2"/>
  <c r="K199" i="2"/>
  <c r="K314" i="2"/>
  <c r="J91" i="2"/>
  <c r="J105" i="2"/>
  <c r="K105" i="2" s="1"/>
  <c r="K106" i="2"/>
  <c r="J173" i="2"/>
  <c r="K173" i="2" s="1"/>
  <c r="K174" i="2"/>
  <c r="J266" i="2"/>
  <c r="K266" i="2" s="1"/>
  <c r="K267" i="2"/>
  <c r="J48" i="2"/>
  <c r="K48" i="2" s="1"/>
  <c r="K49" i="2"/>
  <c r="J130" i="2"/>
  <c r="K130" i="2" s="1"/>
  <c r="K131" i="2"/>
  <c r="J148" i="2"/>
  <c r="K148" i="2" s="1"/>
  <c r="K149" i="2"/>
  <c r="J167" i="2"/>
  <c r="K167" i="2" s="1"/>
  <c r="K168" i="2"/>
  <c r="J240" i="2"/>
  <c r="K241" i="2"/>
  <c r="J285" i="2"/>
  <c r="K285" i="2" s="1"/>
  <c r="K286" i="2"/>
  <c r="J300" i="2"/>
  <c r="K300" i="2" s="1"/>
  <c r="K301" i="2"/>
  <c r="I95" i="2"/>
  <c r="I94" i="2" s="1"/>
  <c r="I166" i="2"/>
  <c r="I165" i="2" s="1"/>
  <c r="I208" i="2"/>
  <c r="I207" i="2" s="1"/>
  <c r="I206" i="2" s="1"/>
  <c r="I356" i="2"/>
  <c r="G360" i="1"/>
  <c r="G389" i="1"/>
  <c r="G191" i="1"/>
  <c r="G199" i="1"/>
  <c r="G185" i="1"/>
  <c r="G166" i="1"/>
  <c r="J111" i="1"/>
  <c r="G285" i="1"/>
  <c r="G325" i="1"/>
  <c r="G297" i="1"/>
  <c r="G307" i="1"/>
  <c r="G335" i="1"/>
  <c r="G86" i="1"/>
  <c r="G82" i="1"/>
  <c r="G140" i="1"/>
  <c r="G402" i="1"/>
  <c r="G394" i="1"/>
  <c r="G48" i="1"/>
  <c r="G219" i="1"/>
  <c r="G70" i="1"/>
  <c r="G144" i="1"/>
  <c r="G370" i="1"/>
  <c r="G61" i="1"/>
  <c r="G97" i="1"/>
  <c r="I323" i="2"/>
  <c r="I322" i="2" s="1"/>
  <c r="I375" i="2"/>
  <c r="J73" i="1"/>
  <c r="J64" i="2"/>
  <c r="J100" i="1"/>
  <c r="J18" i="2"/>
  <c r="J64" i="1"/>
  <c r="J84" i="2"/>
  <c r="I40" i="1"/>
  <c r="I39" i="1" s="1"/>
  <c r="I409" i="1"/>
  <c r="I374" i="1"/>
  <c r="I20" i="1"/>
  <c r="H16" i="1"/>
  <c r="H15" i="1" s="1"/>
  <c r="I16" i="1"/>
  <c r="I14" i="1"/>
  <c r="I11" i="1"/>
  <c r="I398" i="1"/>
  <c r="I411" i="1"/>
  <c r="I405" i="1"/>
  <c r="I399" i="1"/>
  <c r="I391" i="1"/>
  <c r="I387" i="1"/>
  <c r="I382" i="1"/>
  <c r="I378" i="1"/>
  <c r="I375" i="1"/>
  <c r="I367" i="1"/>
  <c r="I364" i="1"/>
  <c r="I362" i="1"/>
  <c r="I358" i="1"/>
  <c r="I354" i="1"/>
  <c r="I351" i="1"/>
  <c r="I348" i="1"/>
  <c r="I343" i="1"/>
  <c r="I340" i="1"/>
  <c r="I338" i="1"/>
  <c r="I336" i="1"/>
  <c r="I333" i="1"/>
  <c r="I329" i="1"/>
  <c r="I327" i="1"/>
  <c r="I323" i="1"/>
  <c r="I320" i="1"/>
  <c r="I317" i="1"/>
  <c r="I314" i="1"/>
  <c r="I311" i="1"/>
  <c r="I308" i="1"/>
  <c r="I304" i="1"/>
  <c r="I301" i="1"/>
  <c r="I298" i="1"/>
  <c r="I295" i="1"/>
  <c r="I292" i="1"/>
  <c r="I289" i="1"/>
  <c r="I286" i="1"/>
  <c r="I283" i="1"/>
  <c r="I280" i="1"/>
  <c r="I277" i="1"/>
  <c r="I274" i="1"/>
  <c r="I271" i="1"/>
  <c r="I268" i="1"/>
  <c r="I264" i="1"/>
  <c r="I261" i="1"/>
  <c r="I258" i="1"/>
  <c r="I255" i="1"/>
  <c r="I252" i="1"/>
  <c r="I249" i="1"/>
  <c r="I246" i="1"/>
  <c r="I240" i="1"/>
  <c r="I237" i="1"/>
  <c r="I235" i="1"/>
  <c r="I232" i="1"/>
  <c r="I229" i="1"/>
  <c r="I227" i="1"/>
  <c r="I224" i="1"/>
  <c r="I222" i="1"/>
  <c r="I217" i="1"/>
  <c r="I214" i="1"/>
  <c r="I212" i="1"/>
  <c r="I208" i="1"/>
  <c r="I205" i="1"/>
  <c r="I201" i="1"/>
  <c r="I196" i="1"/>
  <c r="I192" i="1"/>
  <c r="I189" i="1"/>
  <c r="I186" i="1"/>
  <c r="I183" i="1"/>
  <c r="I181" i="1"/>
  <c r="I178" i="1"/>
  <c r="I175" i="1"/>
  <c r="I173" i="1"/>
  <c r="I170" i="1"/>
  <c r="I167" i="1"/>
  <c r="I164" i="1"/>
  <c r="I159" i="1"/>
  <c r="I156" i="1"/>
  <c r="I153" i="1"/>
  <c r="I150" i="1"/>
  <c r="I147" i="1"/>
  <c r="I142" i="1"/>
  <c r="I138" i="1"/>
  <c r="I134" i="1"/>
  <c r="I131" i="1"/>
  <c r="I128" i="1"/>
  <c r="I125" i="1"/>
  <c r="I122" i="1"/>
  <c r="I118" i="1"/>
  <c r="I115" i="1"/>
  <c r="I107" i="1"/>
  <c r="I104" i="1"/>
  <c r="I101" i="1"/>
  <c r="I99" i="1"/>
  <c r="I95" i="1"/>
  <c r="I91" i="1"/>
  <c r="I88" i="1"/>
  <c r="I84" i="1"/>
  <c r="I79" i="1"/>
  <c r="I76" i="1"/>
  <c r="I74" i="1"/>
  <c r="I72" i="1"/>
  <c r="I67" i="1"/>
  <c r="I65" i="1"/>
  <c r="I63" i="1"/>
  <c r="I58" i="1"/>
  <c r="I55" i="1"/>
  <c r="I52" i="1"/>
  <c r="I49" i="1"/>
  <c r="I46" i="1"/>
  <c r="I43" i="1"/>
  <c r="I41" i="1"/>
  <c r="I35" i="1"/>
  <c r="I31" i="1"/>
  <c r="I28" i="1"/>
  <c r="I25" i="1"/>
  <c r="I22" i="1"/>
  <c r="I17" i="1"/>
  <c r="I15" i="1"/>
  <c r="H411" i="1"/>
  <c r="H408" i="1"/>
  <c r="H405" i="1"/>
  <c r="H399" i="1"/>
  <c r="H397" i="1"/>
  <c r="H391" i="1"/>
  <c r="H387" i="1"/>
  <c r="H382" i="1"/>
  <c r="H378" i="1"/>
  <c r="H375" i="1"/>
  <c r="H373" i="1"/>
  <c r="H367" i="1"/>
  <c r="H364" i="1"/>
  <c r="H362" i="1"/>
  <c r="H358" i="1"/>
  <c r="H354" i="1"/>
  <c r="H351" i="1"/>
  <c r="H348" i="1"/>
  <c r="H343" i="1"/>
  <c r="H340" i="1"/>
  <c r="H338" i="1"/>
  <c r="H336" i="1"/>
  <c r="H333" i="1"/>
  <c r="H329" i="1"/>
  <c r="H327" i="1"/>
  <c r="H323" i="1"/>
  <c r="H320" i="1"/>
  <c r="H317" i="1"/>
  <c r="H314" i="1"/>
  <c r="H311" i="1"/>
  <c r="H309" i="1"/>
  <c r="H304" i="1"/>
  <c r="H301" i="1"/>
  <c r="H298" i="1"/>
  <c r="H295" i="1"/>
  <c r="H292" i="1"/>
  <c r="H289" i="1"/>
  <c r="H286" i="1"/>
  <c r="H283" i="1"/>
  <c r="H280" i="1"/>
  <c r="H277" i="1"/>
  <c r="H274" i="1"/>
  <c r="H271" i="1"/>
  <c r="H268" i="1"/>
  <c r="H264" i="1"/>
  <c r="H261" i="1"/>
  <c r="H258" i="1"/>
  <c r="H255" i="1"/>
  <c r="H252" i="1"/>
  <c r="H249" i="1"/>
  <c r="H246" i="1"/>
  <c r="H240" i="1"/>
  <c r="H237" i="1"/>
  <c r="H235" i="1"/>
  <c r="H232" i="1"/>
  <c r="H229" i="1"/>
  <c r="H227" i="1"/>
  <c r="H224" i="1"/>
  <c r="H222" i="1"/>
  <c r="H217" i="1"/>
  <c r="H214" i="1"/>
  <c r="H212" i="1"/>
  <c r="H208" i="1"/>
  <c r="H205" i="1"/>
  <c r="H201" i="1"/>
  <c r="H196" i="1"/>
  <c r="H192" i="1"/>
  <c r="H189" i="1"/>
  <c r="H186" i="1"/>
  <c r="H183" i="1"/>
  <c r="H181" i="1"/>
  <c r="H178" i="1"/>
  <c r="H175" i="1"/>
  <c r="H173" i="1"/>
  <c r="H170" i="1"/>
  <c r="H167" i="1"/>
  <c r="H164" i="1"/>
  <c r="H159" i="1"/>
  <c r="H156" i="1"/>
  <c r="H153" i="1"/>
  <c r="H150" i="1"/>
  <c r="H147" i="1"/>
  <c r="H142" i="1"/>
  <c r="H138" i="1"/>
  <c r="H134" i="1"/>
  <c r="H131" i="1"/>
  <c r="H128" i="1"/>
  <c r="H125" i="1"/>
  <c r="H122" i="1"/>
  <c r="H118" i="1"/>
  <c r="H115" i="1"/>
  <c r="H107" i="1"/>
  <c r="H104" i="1"/>
  <c r="H101" i="1"/>
  <c r="H99" i="1"/>
  <c r="H95" i="1"/>
  <c r="H91" i="1"/>
  <c r="H88" i="1"/>
  <c r="H85" i="1"/>
  <c r="H79" i="1"/>
  <c r="H76" i="1"/>
  <c r="H74" i="1"/>
  <c r="H72" i="1"/>
  <c r="H67" i="1"/>
  <c r="H65" i="1"/>
  <c r="H63" i="1"/>
  <c r="H58" i="1"/>
  <c r="H55" i="1"/>
  <c r="H52" i="1"/>
  <c r="H50" i="1"/>
  <c r="H46" i="1"/>
  <c r="H43" i="1"/>
  <c r="H41" i="1"/>
  <c r="H39" i="1"/>
  <c r="H35" i="1"/>
  <c r="H31" i="1"/>
  <c r="H28" i="1"/>
  <c r="H25" i="1"/>
  <c r="H22" i="1"/>
  <c r="H19" i="1"/>
  <c r="H17" i="1"/>
  <c r="H13" i="1"/>
  <c r="H10" i="1"/>
  <c r="G37" i="1" l="1"/>
  <c r="G198" i="1"/>
  <c r="G345" i="1"/>
  <c r="G266" i="1"/>
  <c r="G306" i="1"/>
  <c r="G384" i="1"/>
  <c r="G162" i="1"/>
  <c r="G161" i="1" s="1"/>
  <c r="J278" i="2"/>
  <c r="K278" i="2" s="1"/>
  <c r="J83" i="2"/>
  <c r="K84" i="2"/>
  <c r="J63" i="2"/>
  <c r="K64" i="2"/>
  <c r="J239" i="2"/>
  <c r="K240" i="2"/>
  <c r="J90" i="2"/>
  <c r="K145" i="2"/>
  <c r="J144" i="2"/>
  <c r="K77" i="2"/>
  <c r="J73" i="2"/>
  <c r="J344" i="2"/>
  <c r="K344" i="2" s="1"/>
  <c r="K345" i="2"/>
  <c r="J202" i="2"/>
  <c r="K203" i="2"/>
  <c r="J139" i="2"/>
  <c r="K140" i="2"/>
  <c r="J340" i="2"/>
  <c r="K341" i="2"/>
  <c r="J315" i="2"/>
  <c r="K315" i="2" s="1"/>
  <c r="K316" i="2"/>
  <c r="J245" i="2"/>
  <c r="K246" i="2"/>
  <c r="K96" i="2"/>
  <c r="J95" i="2"/>
  <c r="J184" i="2"/>
  <c r="K184" i="2" s="1"/>
  <c r="K187" i="2"/>
  <c r="J327" i="2"/>
  <c r="K328" i="2"/>
  <c r="J353" i="2"/>
  <c r="K354" i="2"/>
  <c r="J17" i="2"/>
  <c r="K18" i="2"/>
  <c r="J234" i="2"/>
  <c r="K235" i="2"/>
  <c r="J160" i="2"/>
  <c r="K160" i="2" s="1"/>
  <c r="K161" i="2"/>
  <c r="K127" i="2"/>
  <c r="J126" i="2"/>
  <c r="J309" i="2"/>
  <c r="K309" i="2" s="1"/>
  <c r="K310" i="2"/>
  <c r="J228" i="2"/>
  <c r="K229" i="2"/>
  <c r="J155" i="2"/>
  <c r="K156" i="2"/>
  <c r="J121" i="2"/>
  <c r="K122" i="2"/>
  <c r="J196" i="2"/>
  <c r="K197" i="2"/>
  <c r="J134" i="2"/>
  <c r="K135" i="2"/>
  <c r="J297" i="2"/>
  <c r="K297" i="2" s="1"/>
  <c r="K298" i="2"/>
  <c r="J252" i="2"/>
  <c r="K253" i="2"/>
  <c r="J189" i="2"/>
  <c r="K189" i="2" s="1"/>
  <c r="K190" i="2"/>
  <c r="J208" i="2"/>
  <c r="H27" i="1"/>
  <c r="H130" i="1"/>
  <c r="H137" i="1"/>
  <c r="H136" i="1" s="1"/>
  <c r="H166" i="1"/>
  <c r="H21" i="1"/>
  <c r="H34" i="1"/>
  <c r="H45" i="1"/>
  <c r="H51" i="1"/>
  <c r="H90" i="1"/>
  <c r="H103" i="1"/>
  <c r="H121" i="1"/>
  <c r="H141" i="1"/>
  <c r="H155" i="1"/>
  <c r="H169" i="1"/>
  <c r="H188" i="1"/>
  <c r="H248" i="1"/>
  <c r="H257" i="1"/>
  <c r="H267" i="1"/>
  <c r="H276" i="1"/>
  <c r="H288" i="1"/>
  <c r="H300" i="1"/>
  <c r="H310" i="1"/>
  <c r="H322" i="1"/>
  <c r="H347" i="1"/>
  <c r="H390" i="1"/>
  <c r="H407" i="1"/>
  <c r="I31" i="2"/>
  <c r="I30" i="2" s="1"/>
  <c r="I27" i="2" s="1"/>
  <c r="H24" i="1"/>
  <c r="H54" i="1"/>
  <c r="H78" i="1"/>
  <c r="H94" i="1"/>
  <c r="H106" i="1"/>
  <c r="H124" i="1"/>
  <c r="H133" i="1"/>
  <c r="H146" i="1"/>
  <c r="H158" i="1"/>
  <c r="H191" i="1"/>
  <c r="H204" i="1"/>
  <c r="H216" i="1"/>
  <c r="H270" i="1"/>
  <c r="H279" i="1"/>
  <c r="H291" i="1"/>
  <c r="H303" i="1"/>
  <c r="H313" i="1"/>
  <c r="H350" i="1"/>
  <c r="H377" i="1"/>
  <c r="H410" i="1"/>
  <c r="I24" i="1"/>
  <c r="I54" i="1"/>
  <c r="I78" i="1"/>
  <c r="I106" i="1"/>
  <c r="I124" i="1"/>
  <c r="I191" i="1"/>
  <c r="I204" i="1"/>
  <c r="G331" i="1"/>
  <c r="H57" i="1"/>
  <c r="H114" i="1"/>
  <c r="H127" i="1"/>
  <c r="I159" i="2"/>
  <c r="H149" i="1"/>
  <c r="H163" i="1"/>
  <c r="H185" i="1"/>
  <c r="H195" i="1"/>
  <c r="H207" i="1"/>
  <c r="H231" i="1"/>
  <c r="H239" i="1"/>
  <c r="H251" i="1"/>
  <c r="H260" i="1"/>
  <c r="H273" i="1"/>
  <c r="H282" i="1"/>
  <c r="H294" i="1"/>
  <c r="H316" i="1"/>
  <c r="H353" i="1"/>
  <c r="H366" i="1"/>
  <c r="H381" i="1"/>
  <c r="I282" i="1"/>
  <c r="H9" i="1"/>
  <c r="H30" i="1"/>
  <c r="H87" i="1"/>
  <c r="H117" i="1"/>
  <c r="H152" i="1"/>
  <c r="H177" i="1"/>
  <c r="H200" i="1"/>
  <c r="H245" i="1"/>
  <c r="H254" i="1"/>
  <c r="H263" i="1"/>
  <c r="H285" i="1"/>
  <c r="H297" i="1"/>
  <c r="H319" i="1"/>
  <c r="H332" i="1"/>
  <c r="H342" i="1"/>
  <c r="H357" i="1"/>
  <c r="H386" i="1"/>
  <c r="H404" i="1"/>
  <c r="I130" i="1"/>
  <c r="H396" i="1"/>
  <c r="G393" i="1"/>
  <c r="G401" i="1"/>
  <c r="G81" i="1"/>
  <c r="G369" i="1"/>
  <c r="G109" i="1"/>
  <c r="G60" i="1"/>
  <c r="G69" i="1"/>
  <c r="I408" i="1"/>
  <c r="H172" i="1"/>
  <c r="I397" i="1"/>
  <c r="H326" i="1"/>
  <c r="I164" i="2"/>
  <c r="H38" i="1"/>
  <c r="H226" i="1"/>
  <c r="H211" i="1"/>
  <c r="H98" i="1"/>
  <c r="H97" i="1" s="1"/>
  <c r="H84" i="1"/>
  <c r="H361" i="1"/>
  <c r="H221" i="1"/>
  <c r="J35" i="1"/>
  <c r="J134" i="1"/>
  <c r="J320" i="1"/>
  <c r="J95" i="1"/>
  <c r="J173" i="1"/>
  <c r="J183" i="1"/>
  <c r="J212" i="1"/>
  <c r="H335" i="1"/>
  <c r="J175" i="1"/>
  <c r="J192" i="1"/>
  <c r="J214" i="1"/>
  <c r="H234" i="1"/>
  <c r="H372" i="1"/>
  <c r="J17" i="1"/>
  <c r="I319" i="1"/>
  <c r="J329" i="1"/>
  <c r="J340" i="1"/>
  <c r="J391" i="1"/>
  <c r="J24" i="1"/>
  <c r="H203" i="1"/>
  <c r="J65" i="1"/>
  <c r="I87" i="1"/>
  <c r="J88" i="1"/>
  <c r="J130" i="1"/>
  <c r="I137" i="1"/>
  <c r="I136" i="1" s="1"/>
  <c r="J138" i="1"/>
  <c r="I158" i="1"/>
  <c r="J159" i="1"/>
  <c r="I251" i="1"/>
  <c r="J252" i="1"/>
  <c r="I279" i="1"/>
  <c r="J280" i="1"/>
  <c r="J375" i="1"/>
  <c r="J20" i="1"/>
  <c r="J35" i="2"/>
  <c r="I19" i="1"/>
  <c r="I38" i="1"/>
  <c r="J39" i="1"/>
  <c r="J55" i="1"/>
  <c r="J78" i="1"/>
  <c r="J99" i="1"/>
  <c r="J107" i="1"/>
  <c r="J131" i="1"/>
  <c r="I254" i="1"/>
  <c r="J255" i="1"/>
  <c r="J282" i="1"/>
  <c r="I353" i="1"/>
  <c r="J354" i="1"/>
  <c r="I377" i="1"/>
  <c r="J378" i="1"/>
  <c r="I410" i="1"/>
  <c r="J411" i="1"/>
  <c r="J374" i="1"/>
  <c r="J361" i="2"/>
  <c r="H62" i="1"/>
  <c r="J309" i="1"/>
  <c r="I277" i="2"/>
  <c r="J15" i="1"/>
  <c r="I34" i="1"/>
  <c r="J43" i="1"/>
  <c r="I51" i="1"/>
  <c r="J52" i="1"/>
  <c r="J63" i="1"/>
  <c r="J74" i="1"/>
  <c r="I83" i="1"/>
  <c r="I94" i="1"/>
  <c r="I103" i="1"/>
  <c r="J104" i="1"/>
  <c r="I117" i="1"/>
  <c r="J118" i="1"/>
  <c r="I127" i="1"/>
  <c r="J128" i="1"/>
  <c r="I133" i="1"/>
  <c r="I146" i="1"/>
  <c r="J147" i="1"/>
  <c r="J156" i="1"/>
  <c r="I169" i="1"/>
  <c r="J170" i="1"/>
  <c r="J181" i="1"/>
  <c r="I188" i="1"/>
  <c r="J189" i="1"/>
  <c r="I200" i="1"/>
  <c r="J201" i="1"/>
  <c r="I207" i="1"/>
  <c r="J208" i="1"/>
  <c r="J217" i="1"/>
  <c r="J222" i="1"/>
  <c r="I231" i="1"/>
  <c r="J232" i="1"/>
  <c r="J237" i="1"/>
  <c r="I270" i="1"/>
  <c r="J271" i="1"/>
  <c r="J277" i="1"/>
  <c r="I285" i="1"/>
  <c r="J286" i="1"/>
  <c r="I297" i="1"/>
  <c r="J298" i="1"/>
  <c r="I326" i="1"/>
  <c r="J327" i="1"/>
  <c r="J338" i="1"/>
  <c r="I347" i="1"/>
  <c r="J348" i="1"/>
  <c r="I361" i="1"/>
  <c r="J362" i="1"/>
  <c r="I373" i="1"/>
  <c r="I390" i="1"/>
  <c r="I404" i="1"/>
  <c r="J405" i="1"/>
  <c r="J398" i="1"/>
  <c r="J387" i="2"/>
  <c r="J40" i="1"/>
  <c r="J11" i="2"/>
  <c r="J25" i="1"/>
  <c r="I45" i="1"/>
  <c r="J46" i="1"/>
  <c r="I71" i="1"/>
  <c r="J76" i="1"/>
  <c r="I121" i="1"/>
  <c r="I120" i="1" s="1"/>
  <c r="J122" i="1"/>
  <c r="I149" i="1"/>
  <c r="J150" i="1"/>
  <c r="J224" i="1"/>
  <c r="I239" i="1"/>
  <c r="J240" i="1"/>
  <c r="I260" i="1"/>
  <c r="J261" i="1"/>
  <c r="I273" i="1"/>
  <c r="J274" i="1"/>
  <c r="I288" i="1"/>
  <c r="J289" i="1"/>
  <c r="I300" i="1"/>
  <c r="J301" i="1"/>
  <c r="I310" i="1"/>
  <c r="J311" i="1"/>
  <c r="I350" i="1"/>
  <c r="J351" i="1"/>
  <c r="J364" i="1"/>
  <c r="J11" i="1"/>
  <c r="J26" i="2"/>
  <c r="I10" i="1"/>
  <c r="I27" i="1"/>
  <c r="J28" i="1"/>
  <c r="I48" i="1"/>
  <c r="J67" i="1"/>
  <c r="I90" i="1"/>
  <c r="J91" i="1"/>
  <c r="I152" i="1"/>
  <c r="J153" i="1"/>
  <c r="I163" i="1"/>
  <c r="J164" i="1"/>
  <c r="I185" i="1"/>
  <c r="J186" i="1"/>
  <c r="J204" i="1"/>
  <c r="I226" i="1"/>
  <c r="J227" i="1"/>
  <c r="I245" i="1"/>
  <c r="J246" i="1"/>
  <c r="I263" i="1"/>
  <c r="J264" i="1"/>
  <c r="I291" i="1"/>
  <c r="J292" i="1"/>
  <c r="I303" i="1"/>
  <c r="J304" i="1"/>
  <c r="I313" i="1"/>
  <c r="J314" i="1"/>
  <c r="I332" i="1"/>
  <c r="J333" i="1"/>
  <c r="I342" i="1"/>
  <c r="J343" i="1"/>
  <c r="I366" i="1"/>
  <c r="J367" i="1"/>
  <c r="J14" i="1"/>
  <c r="J29" i="2"/>
  <c r="H49" i="1"/>
  <c r="J50" i="1"/>
  <c r="I44" i="2"/>
  <c r="J85" i="1"/>
  <c r="I93" i="2"/>
  <c r="H308" i="1"/>
  <c r="I13" i="1"/>
  <c r="I21" i="1"/>
  <c r="J22" i="1"/>
  <c r="I30" i="1"/>
  <c r="J31" i="1"/>
  <c r="J41" i="1"/>
  <c r="I57" i="1"/>
  <c r="J58" i="1"/>
  <c r="J72" i="1"/>
  <c r="J79" i="1"/>
  <c r="J101" i="1"/>
  <c r="I114" i="1"/>
  <c r="J115" i="1"/>
  <c r="J125" i="1"/>
  <c r="I141" i="1"/>
  <c r="J142" i="1"/>
  <c r="I155" i="1"/>
  <c r="I166" i="1"/>
  <c r="J167" i="1"/>
  <c r="I177" i="1"/>
  <c r="J178" i="1"/>
  <c r="I195" i="1"/>
  <c r="J196" i="1"/>
  <c r="J205" i="1"/>
  <c r="I216" i="1"/>
  <c r="J229" i="1"/>
  <c r="J235" i="1"/>
  <c r="I248" i="1"/>
  <c r="J249" i="1"/>
  <c r="I257" i="1"/>
  <c r="J258" i="1"/>
  <c r="I267" i="1"/>
  <c r="J268" i="1"/>
  <c r="I276" i="1"/>
  <c r="J283" i="1"/>
  <c r="I294" i="1"/>
  <c r="J295" i="1"/>
  <c r="I307" i="1"/>
  <c r="I316" i="1"/>
  <c r="J317" i="1"/>
  <c r="I322" i="1"/>
  <c r="J323" i="1"/>
  <c r="J336" i="1"/>
  <c r="I357" i="1"/>
  <c r="J358" i="1"/>
  <c r="I381" i="1"/>
  <c r="J382" i="1"/>
  <c r="I386" i="1"/>
  <c r="J387" i="1"/>
  <c r="J16" i="1"/>
  <c r="J31" i="2"/>
  <c r="J409" i="1"/>
  <c r="J396" i="2"/>
  <c r="I234" i="1"/>
  <c r="I221" i="1"/>
  <c r="I211" i="1"/>
  <c r="I180" i="1"/>
  <c r="H180" i="1"/>
  <c r="I172" i="1"/>
  <c r="I335" i="1"/>
  <c r="I98" i="1"/>
  <c r="H86" i="1"/>
  <c r="H71" i="1"/>
  <c r="I62" i="1"/>
  <c r="H12" i="1"/>
  <c r="H371" i="1"/>
  <c r="I37" i="1" l="1"/>
  <c r="H244" i="1"/>
  <c r="H120" i="1"/>
  <c r="I220" i="1"/>
  <c r="H220" i="1"/>
  <c r="H219" i="1" s="1"/>
  <c r="I244" i="1"/>
  <c r="I266" i="1"/>
  <c r="H266" i="1"/>
  <c r="I306" i="1"/>
  <c r="H145" i="1"/>
  <c r="J163" i="1"/>
  <c r="H346" i="1"/>
  <c r="J54" i="1"/>
  <c r="J159" i="2"/>
  <c r="K159" i="2" s="1"/>
  <c r="J191" i="1"/>
  <c r="H403" i="1"/>
  <c r="J124" i="1"/>
  <c r="I97" i="1"/>
  <c r="H110" i="1"/>
  <c r="I162" i="1"/>
  <c r="H162" i="1"/>
  <c r="J256" i="2"/>
  <c r="J255" i="2" s="1"/>
  <c r="J30" i="2"/>
  <c r="K30" i="2" s="1"/>
  <c r="K31" i="2"/>
  <c r="J195" i="2"/>
  <c r="K195" i="2" s="1"/>
  <c r="K196" i="2"/>
  <c r="J352" i="2"/>
  <c r="K353" i="2"/>
  <c r="K245" i="2"/>
  <c r="J244" i="2"/>
  <c r="K244" i="2" s="1"/>
  <c r="J243" i="2"/>
  <c r="K243" i="2" s="1"/>
  <c r="J339" i="2"/>
  <c r="K339" i="2" s="1"/>
  <c r="K340" i="2"/>
  <c r="K202" i="2"/>
  <c r="J200" i="2"/>
  <c r="K200" i="2" s="1"/>
  <c r="J201" i="2"/>
  <c r="K201" i="2" s="1"/>
  <c r="J72" i="2"/>
  <c r="K72" i="2" s="1"/>
  <c r="K73" i="2"/>
  <c r="I92" i="2"/>
  <c r="K93" i="2"/>
  <c r="J386" i="2"/>
  <c r="K387" i="2"/>
  <c r="J360" i="2"/>
  <c r="K361" i="2"/>
  <c r="J34" i="2"/>
  <c r="K34" i="2" s="1"/>
  <c r="K35" i="2"/>
  <c r="J154" i="2"/>
  <c r="K154" i="2" s="1"/>
  <c r="K155" i="2"/>
  <c r="J16" i="2"/>
  <c r="K16" i="2" s="1"/>
  <c r="K17" i="2"/>
  <c r="K95" i="2"/>
  <c r="J94" i="2"/>
  <c r="K94" i="2" s="1"/>
  <c r="J89" i="2"/>
  <c r="J62" i="2"/>
  <c r="K63" i="2"/>
  <c r="J395" i="2"/>
  <c r="K396" i="2"/>
  <c r="J28" i="2"/>
  <c r="K28" i="2" s="1"/>
  <c r="K29" i="2"/>
  <c r="I276" i="2"/>
  <c r="K277" i="2"/>
  <c r="J207" i="2"/>
  <c r="K208" i="2"/>
  <c r="J251" i="2"/>
  <c r="K252" i="2"/>
  <c r="J133" i="2"/>
  <c r="K133" i="2" s="1"/>
  <c r="K134" i="2"/>
  <c r="J125" i="2"/>
  <c r="K125" i="2" s="1"/>
  <c r="K126" i="2"/>
  <c r="J166" i="2"/>
  <c r="K327" i="2"/>
  <c r="J323" i="2"/>
  <c r="J138" i="2"/>
  <c r="K138" i="2" s="1"/>
  <c r="K139" i="2"/>
  <c r="J143" i="2"/>
  <c r="K143" i="2" s="1"/>
  <c r="K144" i="2"/>
  <c r="I43" i="2"/>
  <c r="K44" i="2"/>
  <c r="J25" i="2"/>
  <c r="K26" i="2"/>
  <c r="J10" i="2"/>
  <c r="K11" i="2"/>
  <c r="J120" i="2"/>
  <c r="K120" i="2" s="1"/>
  <c r="K121" i="2"/>
  <c r="J227" i="2"/>
  <c r="K227" i="2" s="1"/>
  <c r="K228" i="2"/>
  <c r="J233" i="2"/>
  <c r="K233" i="2" s="1"/>
  <c r="K234" i="2"/>
  <c r="K239" i="2"/>
  <c r="J238" i="2"/>
  <c r="J82" i="2"/>
  <c r="K83" i="2"/>
  <c r="J294" i="1"/>
  <c r="J166" i="1"/>
  <c r="J98" i="1"/>
  <c r="J335" i="1"/>
  <c r="H8" i="1"/>
  <c r="H144" i="1"/>
  <c r="J257" i="1"/>
  <c r="J177" i="1"/>
  <c r="J57" i="1"/>
  <c r="J30" i="1"/>
  <c r="H307" i="1"/>
  <c r="J366" i="1"/>
  <c r="J332" i="1"/>
  <c r="J245" i="1"/>
  <c r="J27" i="1"/>
  <c r="J310" i="1"/>
  <c r="J260" i="1"/>
  <c r="J45" i="1"/>
  <c r="J347" i="1"/>
  <c r="J270" i="1"/>
  <c r="J133" i="1"/>
  <c r="J117" i="1"/>
  <c r="J51" i="1"/>
  <c r="J319" i="1"/>
  <c r="H360" i="1"/>
  <c r="J322" i="1"/>
  <c r="J216" i="1"/>
  <c r="I140" i="1"/>
  <c r="H48" i="1"/>
  <c r="J185" i="1"/>
  <c r="J152" i="1"/>
  <c r="J149" i="1"/>
  <c r="I70" i="1"/>
  <c r="J285" i="1"/>
  <c r="J146" i="1"/>
  <c r="J377" i="1"/>
  <c r="J158" i="1"/>
  <c r="J106" i="1"/>
  <c r="H331" i="1"/>
  <c r="H83" i="1"/>
  <c r="H385" i="1"/>
  <c r="J342" i="1"/>
  <c r="J313" i="1"/>
  <c r="J291" i="1"/>
  <c r="J263" i="1"/>
  <c r="J350" i="1"/>
  <c r="J300" i="1"/>
  <c r="J273" i="1"/>
  <c r="J239" i="1"/>
  <c r="J404" i="1"/>
  <c r="J169" i="1"/>
  <c r="J127" i="1"/>
  <c r="J103" i="1"/>
  <c r="H61" i="1"/>
  <c r="J254" i="1"/>
  <c r="J279" i="1"/>
  <c r="H402" i="1"/>
  <c r="J408" i="1"/>
  <c r="G243" i="1"/>
  <c r="H380" i="1"/>
  <c r="H93" i="1"/>
  <c r="H33" i="1"/>
  <c r="J357" i="1"/>
  <c r="J267" i="1"/>
  <c r="J21" i="1"/>
  <c r="H70" i="1"/>
  <c r="J316" i="1"/>
  <c r="J155" i="1"/>
  <c r="J114" i="1"/>
  <c r="J13" i="1"/>
  <c r="J90" i="1"/>
  <c r="J297" i="1"/>
  <c r="J231" i="1"/>
  <c r="J207" i="1"/>
  <c r="J188" i="1"/>
  <c r="J410" i="1"/>
  <c r="J353" i="1"/>
  <c r="J19" i="1"/>
  <c r="I407" i="1"/>
  <c r="J87" i="1"/>
  <c r="H210" i="1"/>
  <c r="J397" i="1"/>
  <c r="H199" i="1"/>
  <c r="J248" i="1"/>
  <c r="J276" i="1"/>
  <c r="J303" i="1"/>
  <c r="J288" i="1"/>
  <c r="J251" i="1"/>
  <c r="H325" i="1"/>
  <c r="H395" i="1"/>
  <c r="H194" i="1"/>
  <c r="H389" i="1"/>
  <c r="H140" i="1"/>
  <c r="I145" i="1"/>
  <c r="J172" i="1"/>
  <c r="J234" i="1"/>
  <c r="I396" i="1"/>
  <c r="J396" i="1" s="1"/>
  <c r="G7" i="1"/>
  <c r="I12" i="1"/>
  <c r="J226" i="1"/>
  <c r="I110" i="1"/>
  <c r="J38" i="1"/>
  <c r="I86" i="1"/>
  <c r="J221" i="1"/>
  <c r="J121" i="1"/>
  <c r="I360" i="1"/>
  <c r="J361" i="1"/>
  <c r="J84" i="1"/>
  <c r="J49" i="1"/>
  <c r="J141" i="1"/>
  <c r="I61" i="1"/>
  <c r="J62" i="1"/>
  <c r="I210" i="1"/>
  <c r="J211" i="1"/>
  <c r="I9" i="1"/>
  <c r="J10" i="1"/>
  <c r="J94" i="1"/>
  <c r="I93" i="1"/>
  <c r="J97" i="1"/>
  <c r="J180" i="1"/>
  <c r="I385" i="1"/>
  <c r="J386" i="1"/>
  <c r="J308" i="1"/>
  <c r="I33" i="1"/>
  <c r="J34" i="1"/>
  <c r="J137" i="1"/>
  <c r="I346" i="1"/>
  <c r="I203" i="1"/>
  <c r="I389" i="1"/>
  <c r="J390" i="1"/>
  <c r="I325" i="1"/>
  <c r="J326" i="1"/>
  <c r="I199" i="1"/>
  <c r="J200" i="1"/>
  <c r="I82" i="1"/>
  <c r="J83" i="1"/>
  <c r="I69" i="1"/>
  <c r="I331" i="1"/>
  <c r="I380" i="1"/>
  <c r="J381" i="1"/>
  <c r="I194" i="1"/>
  <c r="J195" i="1"/>
  <c r="J71" i="1"/>
  <c r="J373" i="1"/>
  <c r="I372" i="1"/>
  <c r="J27" i="2" l="1"/>
  <c r="H37" i="1"/>
  <c r="H198" i="1"/>
  <c r="I198" i="1"/>
  <c r="J48" i="1"/>
  <c r="H306" i="1"/>
  <c r="J70" i="1"/>
  <c r="J12" i="1"/>
  <c r="J162" i="1"/>
  <c r="H370" i="1"/>
  <c r="K27" i="2"/>
  <c r="J232" i="2"/>
  <c r="K232" i="2" s="1"/>
  <c r="K238" i="2"/>
  <c r="K166" i="2"/>
  <c r="J165" i="2"/>
  <c r="K165" i="2" s="1"/>
  <c r="J164" i="2"/>
  <c r="K164" i="2" s="1"/>
  <c r="J206" i="2"/>
  <c r="K206" i="2" s="1"/>
  <c r="K207" i="2"/>
  <c r="J61" i="2"/>
  <c r="K62" i="2"/>
  <c r="J9" i="2"/>
  <c r="K10" i="2"/>
  <c r="I42" i="2"/>
  <c r="K43" i="2"/>
  <c r="J385" i="2"/>
  <c r="K386" i="2"/>
  <c r="J322" i="2"/>
  <c r="K322" i="2" s="1"/>
  <c r="K323" i="2"/>
  <c r="J250" i="2"/>
  <c r="K250" i="2" s="1"/>
  <c r="K251" i="2"/>
  <c r="I275" i="2"/>
  <c r="K276" i="2"/>
  <c r="J394" i="2"/>
  <c r="K395" i="2"/>
  <c r="J81" i="2"/>
  <c r="K82" i="2"/>
  <c r="J24" i="2"/>
  <c r="K24" i="2" s="1"/>
  <c r="K25" i="2"/>
  <c r="J359" i="2"/>
  <c r="K360" i="2"/>
  <c r="I91" i="2"/>
  <c r="K92" i="2"/>
  <c r="J351" i="2"/>
  <c r="K351" i="2" s="1"/>
  <c r="K352" i="2"/>
  <c r="J307" i="1"/>
  <c r="H345" i="1"/>
  <c r="J199" i="1"/>
  <c r="J389" i="1"/>
  <c r="J136" i="1"/>
  <c r="J93" i="1"/>
  <c r="J203" i="1"/>
  <c r="I219" i="1"/>
  <c r="J110" i="1"/>
  <c r="J407" i="1"/>
  <c r="J380" i="1"/>
  <c r="J331" i="1"/>
  <c r="J325" i="1"/>
  <c r="J33" i="1"/>
  <c r="I403" i="1"/>
  <c r="I402" i="1" s="1"/>
  <c r="J86" i="1"/>
  <c r="J360" i="1"/>
  <c r="J120" i="1"/>
  <c r="I144" i="1"/>
  <c r="G242" i="1"/>
  <c r="H82" i="1"/>
  <c r="J82" i="1" s="1"/>
  <c r="I395" i="1"/>
  <c r="J395" i="1" s="1"/>
  <c r="H161" i="1"/>
  <c r="J266" i="1"/>
  <c r="H7" i="1"/>
  <c r="H394" i="1"/>
  <c r="H401" i="1"/>
  <c r="H60" i="1"/>
  <c r="H384" i="1"/>
  <c r="J194" i="1"/>
  <c r="J244" i="1"/>
  <c r="H69" i="1"/>
  <c r="J145" i="1"/>
  <c r="G6" i="1"/>
  <c r="I345" i="1"/>
  <c r="J37" i="1"/>
  <c r="I243" i="1"/>
  <c r="I81" i="1"/>
  <c r="J372" i="1"/>
  <c r="I371" i="1"/>
  <c r="J385" i="1"/>
  <c r="I384" i="1"/>
  <c r="J220" i="1"/>
  <c r="I161" i="1"/>
  <c r="J210" i="1"/>
  <c r="J9" i="1"/>
  <c r="I8" i="1"/>
  <c r="J346" i="1"/>
  <c r="I60" i="1"/>
  <c r="J61" i="1"/>
  <c r="J306" i="1" l="1"/>
  <c r="I394" i="1"/>
  <c r="I393" i="1" s="1"/>
  <c r="J390" i="2"/>
  <c r="K390" i="2" s="1"/>
  <c r="K394" i="2"/>
  <c r="J384" i="2"/>
  <c r="K385" i="2"/>
  <c r="K9" i="2"/>
  <c r="J8" i="2"/>
  <c r="I90" i="2"/>
  <c r="K91" i="2"/>
  <c r="J249" i="2"/>
  <c r="K275" i="2"/>
  <c r="I256" i="2"/>
  <c r="K42" i="2"/>
  <c r="I8" i="2"/>
  <c r="I7" i="2" s="1"/>
  <c r="J60" i="2"/>
  <c r="K60" i="2" s="1"/>
  <c r="K61" i="2"/>
  <c r="J358" i="2"/>
  <c r="K359" i="2"/>
  <c r="J80" i="2"/>
  <c r="K80" i="2" s="1"/>
  <c r="K81" i="2"/>
  <c r="J403" i="1"/>
  <c r="J384" i="1"/>
  <c r="H369" i="1"/>
  <c r="J198" i="1"/>
  <c r="I370" i="1"/>
  <c r="J69" i="1"/>
  <c r="J161" i="1"/>
  <c r="J219" i="1"/>
  <c r="J345" i="1"/>
  <c r="H81" i="1"/>
  <c r="J144" i="1"/>
  <c r="H243" i="1"/>
  <c r="J243" i="1" s="1"/>
  <c r="H393" i="1"/>
  <c r="J60" i="1"/>
  <c r="G413" i="1"/>
  <c r="J371" i="1"/>
  <c r="J8" i="1"/>
  <c r="I7" i="1"/>
  <c r="I242" i="1"/>
  <c r="I401" i="1"/>
  <c r="J402" i="1"/>
  <c r="H314" i="2"/>
  <c r="H313" i="2" s="1"/>
  <c r="H312" i="2" s="1"/>
  <c r="J394" i="1" l="1"/>
  <c r="J357" i="2"/>
  <c r="K358" i="2"/>
  <c r="I255" i="2"/>
  <c r="K256" i="2"/>
  <c r="I89" i="2"/>
  <c r="K89" i="2" s="1"/>
  <c r="K90" i="2"/>
  <c r="K384" i="2"/>
  <c r="J375" i="2"/>
  <c r="K375" i="2" s="1"/>
  <c r="K8" i="2"/>
  <c r="J7" i="2"/>
  <c r="H242" i="1"/>
  <c r="J401" i="1"/>
  <c r="J7" i="1"/>
  <c r="J393" i="1"/>
  <c r="J81" i="1"/>
  <c r="J370" i="1"/>
  <c r="I369" i="1"/>
  <c r="I6" i="2" l="1"/>
  <c r="I249" i="2"/>
  <c r="K249" i="2" s="1"/>
  <c r="K255" i="2"/>
  <c r="K7" i="2"/>
  <c r="J6" i="2"/>
  <c r="J356" i="2"/>
  <c r="K356" i="2" s="1"/>
  <c r="K357" i="2"/>
  <c r="J242" i="1"/>
  <c r="J369" i="1"/>
  <c r="K6" i="2" l="1"/>
  <c r="R160" i="2"/>
  <c r="Q160" i="2"/>
  <c r="P160" i="2"/>
  <c r="O160" i="2"/>
  <c r="N160" i="2"/>
  <c r="M160" i="2"/>
  <c r="L160" i="2"/>
  <c r="H163" i="2" l="1"/>
  <c r="H162" i="2" l="1"/>
  <c r="H161" i="2" l="1"/>
  <c r="H160" i="2" s="1"/>
  <c r="H104" i="2" l="1"/>
  <c r="H103" i="2" s="1"/>
  <c r="H102" i="2" l="1"/>
  <c r="H153" i="2" l="1"/>
  <c r="H152" i="2" l="1"/>
  <c r="H151" i="2" l="1"/>
  <c r="H33" i="2" l="1"/>
  <c r="H32" i="2" s="1"/>
  <c r="H47" i="2"/>
  <c r="H107" i="2"/>
  <c r="H106" i="2" l="1"/>
  <c r="H46" i="2"/>
  <c r="H105" i="2" l="1"/>
  <c r="H45" i="2"/>
  <c r="H56" i="2"/>
  <c r="H55" i="2" l="1"/>
  <c r="H54" i="2" l="1"/>
  <c r="H199" i="2" l="1"/>
  <c r="H198" i="2" s="1"/>
  <c r="H197" i="2" s="1"/>
  <c r="H196" i="2" l="1"/>
  <c r="H195" i="2" l="1"/>
  <c r="H226" i="2" l="1"/>
  <c r="H293" i="2"/>
  <c r="H292" i="2" s="1"/>
  <c r="H79" i="2"/>
  <c r="H59" i="2"/>
  <c r="H224" i="2"/>
  <c r="H396" i="2"/>
  <c r="H389" i="2"/>
  <c r="H366" i="2"/>
  <c r="H361" i="2"/>
  <c r="H334" i="2"/>
  <c r="H343" i="2"/>
  <c r="H338" i="2"/>
  <c r="H321" i="2"/>
  <c r="H282" i="2"/>
  <c r="H254" i="2"/>
  <c r="H348" i="2"/>
  <c r="H188" i="2"/>
  <c r="H113" i="2"/>
  <c r="H98" i="2"/>
  <c r="H20" i="2"/>
  <c r="H137" i="2"/>
  <c r="H221" i="2"/>
  <c r="H218" i="2"/>
  <c r="H216" i="2"/>
  <c r="H213" i="2"/>
  <c r="H211" i="2"/>
  <c r="H248" i="2"/>
  <c r="H242" i="2"/>
  <c r="H237" i="2"/>
  <c r="H205" i="2"/>
  <c r="H194" i="2"/>
  <c r="H76" i="2"/>
  <c r="H53" i="2"/>
  <c r="H23" i="2"/>
  <c r="H50" i="2"/>
  <c r="H41" i="2"/>
  <c r="H38" i="2"/>
  <c r="H35" i="2"/>
  <c r="H31" i="2"/>
  <c r="H29" i="2"/>
  <c r="H26" i="2"/>
  <c r="H296" i="2"/>
  <c r="H355" i="2"/>
  <c r="H308" i="2"/>
  <c r="H274" i="2"/>
  <c r="H268" i="2"/>
  <c r="H142" i="2"/>
  <c r="H15" i="2"/>
  <c r="H13" i="2"/>
  <c r="H11" i="2"/>
  <c r="H124" i="2"/>
  <c r="H259" i="2"/>
  <c r="H305" i="2"/>
  <c r="H290" i="2"/>
  <c r="H287" i="2"/>
  <c r="H271" i="2"/>
  <c r="H262" i="2"/>
  <c r="H231" i="2"/>
  <c r="H186" i="2"/>
  <c r="H183" i="2"/>
  <c r="H180" i="2"/>
  <c r="H178" i="2"/>
  <c r="H175" i="2"/>
  <c r="H172" i="2"/>
  <c r="H169" i="2"/>
  <c r="H158" i="2"/>
  <c r="H150" i="2"/>
  <c r="H84" i="2"/>
  <c r="H399" i="2"/>
  <c r="H393" i="2"/>
  <c r="H387" i="2"/>
  <c r="H374" i="2"/>
  <c r="H371" i="2"/>
  <c r="H383" i="2"/>
  <c r="H363" i="2"/>
  <c r="H331" i="2"/>
  <c r="H329" i="2"/>
  <c r="H337" i="2"/>
  <c r="H265" i="2"/>
  <c r="H284" i="2"/>
  <c r="H280" i="2"/>
  <c r="H350" i="2"/>
  <c r="H319" i="2"/>
  <c r="H147" i="2"/>
  <c r="H119" i="2"/>
  <c r="H101" i="2"/>
  <c r="H116" i="2"/>
  <c r="H110" i="2"/>
  <c r="H18" i="2"/>
  <c r="H132" i="2"/>
  <c r="H129" i="2"/>
  <c r="H71" i="2"/>
  <c r="H68" i="2"/>
  <c r="H66" i="2"/>
  <c r="H64" i="2"/>
  <c r="H88" i="2"/>
  <c r="H86" i="2"/>
  <c r="H85" i="2" l="1"/>
  <c r="H63" i="2"/>
  <c r="H67" i="2"/>
  <c r="H128" i="2"/>
  <c r="H17" i="2"/>
  <c r="H115" i="2"/>
  <c r="H118" i="2"/>
  <c r="H146" i="2"/>
  <c r="H318" i="2"/>
  <c r="H279" i="2"/>
  <c r="H264" i="2"/>
  <c r="H328" i="2"/>
  <c r="H362" i="2"/>
  <c r="H370" i="2"/>
  <c r="H386" i="2"/>
  <c r="H385" i="2" s="1"/>
  <c r="H398" i="2"/>
  <c r="H149" i="2"/>
  <c r="H168" i="2"/>
  <c r="H174" i="2"/>
  <c r="H179" i="2"/>
  <c r="H185" i="2"/>
  <c r="H10" i="2"/>
  <c r="H14" i="2"/>
  <c r="H141" i="2"/>
  <c r="H267" i="2"/>
  <c r="H301" i="2"/>
  <c r="H354" i="2"/>
  <c r="H75" i="2"/>
  <c r="H223" i="2"/>
  <c r="H261" i="2"/>
  <c r="H289" i="2"/>
  <c r="H258" i="2"/>
  <c r="H28" i="2"/>
  <c r="H34" i="2"/>
  <c r="H40" i="2"/>
  <c r="H22" i="2"/>
  <c r="H193" i="2"/>
  <c r="H236" i="2"/>
  <c r="H241" i="2"/>
  <c r="H212" i="2"/>
  <c r="H217" i="2"/>
  <c r="H136" i="2"/>
  <c r="H97" i="2"/>
  <c r="H187" i="2"/>
  <c r="H253" i="2"/>
  <c r="H320" i="2"/>
  <c r="H333" i="2"/>
  <c r="H365" i="2"/>
  <c r="H388" i="2"/>
  <c r="H87" i="2"/>
  <c r="H65" i="2"/>
  <c r="H70" i="2"/>
  <c r="H131" i="2"/>
  <c r="H109" i="2"/>
  <c r="H100" i="2"/>
  <c r="H349" i="2"/>
  <c r="H283" i="2"/>
  <c r="H330" i="2"/>
  <c r="H382" i="2"/>
  <c r="H373" i="2"/>
  <c r="H392" i="2"/>
  <c r="H157" i="2"/>
  <c r="H171" i="2"/>
  <c r="H177" i="2"/>
  <c r="H182" i="2"/>
  <c r="H123" i="2"/>
  <c r="H12" i="2"/>
  <c r="H225" i="2"/>
  <c r="H273" i="2"/>
  <c r="H307" i="2"/>
  <c r="H295" i="2"/>
  <c r="H25" i="2"/>
  <c r="H52" i="2"/>
  <c r="H58" i="2"/>
  <c r="H83" i="2"/>
  <c r="H230" i="2"/>
  <c r="H270" i="2"/>
  <c r="H286" i="2"/>
  <c r="H304" i="2"/>
  <c r="H30" i="2"/>
  <c r="H37" i="2"/>
  <c r="H49" i="2"/>
  <c r="H204" i="2"/>
  <c r="H378" i="2"/>
  <c r="H247" i="2"/>
  <c r="H210" i="2"/>
  <c r="H215" i="2"/>
  <c r="H220" i="2"/>
  <c r="H19" i="2"/>
  <c r="H112" i="2"/>
  <c r="H291" i="2"/>
  <c r="H347" i="2"/>
  <c r="H281" i="2"/>
  <c r="H325" i="2"/>
  <c r="H342" i="2"/>
  <c r="H360" i="2"/>
  <c r="H395" i="2"/>
  <c r="H78" i="2"/>
  <c r="H336" i="2"/>
  <c r="H176" i="2" l="1"/>
  <c r="H317" i="2"/>
  <c r="H222" i="2"/>
  <c r="H209" i="2"/>
  <c r="H184" i="2"/>
  <c r="H82" i="2"/>
  <c r="H81" i="2" s="1"/>
  <c r="H214" i="2"/>
  <c r="H27" i="2"/>
  <c r="H327" i="2"/>
  <c r="H278" i="2"/>
  <c r="H62" i="2"/>
  <c r="H9" i="2"/>
  <c r="H384" i="2"/>
  <c r="H246" i="2"/>
  <c r="H203" i="2"/>
  <c r="H48" i="2"/>
  <c r="H303" i="2"/>
  <c r="H269" i="2"/>
  <c r="H57" i="2"/>
  <c r="H294" i="2"/>
  <c r="H272" i="2"/>
  <c r="H181" i="2"/>
  <c r="H170" i="2"/>
  <c r="H372" i="2"/>
  <c r="H364" i="2"/>
  <c r="H74" i="2"/>
  <c r="H353" i="2"/>
  <c r="H266" i="2"/>
  <c r="H173" i="2"/>
  <c r="H148" i="2"/>
  <c r="H359" i="2"/>
  <c r="H263" i="2"/>
  <c r="H117" i="2"/>
  <c r="H16" i="2"/>
  <c r="H316" i="2"/>
  <c r="H77" i="2"/>
  <c r="H341" i="2"/>
  <c r="H346" i="2"/>
  <c r="H99" i="2"/>
  <c r="H130" i="2"/>
  <c r="H96" i="2"/>
  <c r="H235" i="2"/>
  <c r="H21" i="2"/>
  <c r="H288" i="2"/>
  <c r="H260" i="2"/>
  <c r="H324" i="2"/>
  <c r="H111" i="2"/>
  <c r="H219" i="2"/>
  <c r="H377" i="2"/>
  <c r="H36" i="2"/>
  <c r="H285" i="2"/>
  <c r="H229" i="2"/>
  <c r="H51" i="2"/>
  <c r="H24" i="2"/>
  <c r="H306" i="2"/>
  <c r="H122" i="2"/>
  <c r="H156" i="2"/>
  <c r="H391" i="2"/>
  <c r="H381" i="2"/>
  <c r="H380" i="2" s="1"/>
  <c r="H332" i="2"/>
  <c r="H300" i="2"/>
  <c r="H140" i="2"/>
  <c r="H167" i="2"/>
  <c r="H397" i="2"/>
  <c r="H369" i="2"/>
  <c r="H145" i="2"/>
  <c r="H114" i="2"/>
  <c r="H127" i="2"/>
  <c r="H126" i="2" s="1"/>
  <c r="H335" i="2"/>
  <c r="H394" i="2"/>
  <c r="H108" i="2"/>
  <c r="H69" i="2"/>
  <c r="H252" i="2"/>
  <c r="H135" i="2"/>
  <c r="H240" i="2"/>
  <c r="H239" i="2" s="1"/>
  <c r="H192" i="2"/>
  <c r="H39" i="2"/>
  <c r="H257" i="2"/>
  <c r="H95" i="2" l="1"/>
  <c r="H144" i="2"/>
  <c r="H208" i="2"/>
  <c r="H207" i="2" s="1"/>
  <c r="H368" i="2"/>
  <c r="H134" i="2"/>
  <c r="H61" i="2"/>
  <c r="H139" i="2"/>
  <c r="H390" i="2"/>
  <c r="H121" i="2"/>
  <c r="H376" i="2"/>
  <c r="H323" i="2"/>
  <c r="H73" i="2"/>
  <c r="H80" i="2"/>
  <c r="H345" i="2"/>
  <c r="H358" i="2"/>
  <c r="H202" i="2"/>
  <c r="H228" i="2"/>
  <c r="H251" i="2"/>
  <c r="H155" i="2"/>
  <c r="H234" i="2"/>
  <c r="H340" i="2"/>
  <c r="H315" i="2"/>
  <c r="H352" i="2"/>
  <c r="H245" i="2"/>
  <c r="H244" i="2" l="1"/>
  <c r="H243" i="2"/>
  <c r="H154" i="2"/>
  <c r="H94" i="2"/>
  <c r="H367" i="2"/>
  <c r="H125" i="2"/>
  <c r="H351" i="2"/>
  <c r="H339" i="2"/>
  <c r="H250" i="2"/>
  <c r="H200" i="2"/>
  <c r="H201" i="2"/>
  <c r="H357" i="2"/>
  <c r="H72" i="2"/>
  <c r="H322" i="2"/>
  <c r="H138" i="2"/>
  <c r="H60" i="2"/>
  <c r="H344" i="2"/>
  <c r="H120" i="2"/>
  <c r="H133" i="2"/>
  <c r="H233" i="2"/>
  <c r="H227" i="2"/>
  <c r="H206" i="2" s="1"/>
  <c r="H238" i="2"/>
  <c r="H143" i="2"/>
  <c r="H375" i="2"/>
  <c r="H44" i="2"/>
  <c r="H43" i="2" l="1"/>
  <c r="H356" i="2"/>
  <c r="H232" i="2"/>
  <c r="H93" i="2"/>
  <c r="H92" i="2" l="1"/>
  <c r="H42" i="2"/>
  <c r="H8" i="2" s="1"/>
  <c r="H191" i="2"/>
  <c r="H91" i="2" l="1"/>
  <c r="H190" i="2"/>
  <c r="H311" i="2"/>
  <c r="H299" i="2"/>
  <c r="H277" i="2"/>
  <c r="H276" i="2" l="1"/>
  <c r="H298" i="2"/>
  <c r="H7" i="2"/>
  <c r="H189" i="2"/>
  <c r="H166" i="2" s="1"/>
  <c r="H90" i="2"/>
  <c r="H310" i="2"/>
  <c r="H89" i="2" l="1"/>
  <c r="H297" i="2"/>
  <c r="H309" i="2"/>
  <c r="H275" i="2"/>
  <c r="H256" i="2" l="1"/>
  <c r="H164" i="2"/>
  <c r="H165" i="2"/>
  <c r="H255" i="2" l="1"/>
  <c r="H249" i="2" l="1"/>
  <c r="H159" i="2" l="1"/>
  <c r="H6" i="2" s="1"/>
  <c r="L296" i="2"/>
  <c r="L295" i="2" s="1"/>
  <c r="L294" i="2" s="1"/>
  <c r="M296" i="2"/>
  <c r="M295" i="2" s="1"/>
  <c r="M294" i="2" s="1"/>
  <c r="N296" i="2"/>
  <c r="N295" i="2" s="1"/>
  <c r="N294" i="2" s="1"/>
  <c r="O296" i="2"/>
  <c r="O295" i="2" s="1"/>
  <c r="O294" i="2" s="1"/>
  <c r="P296" i="2"/>
  <c r="P295" i="2" s="1"/>
  <c r="P294" i="2" s="1"/>
  <c r="Q296" i="2"/>
  <c r="Q295" i="2" s="1"/>
  <c r="Q294" i="2" s="1"/>
  <c r="R296" i="2"/>
  <c r="R295" i="2" s="1"/>
  <c r="R294" i="2" s="1"/>
  <c r="H400" i="2" l="1"/>
  <c r="L95" i="2" l="1"/>
  <c r="N95" i="2"/>
  <c r="O95" i="2"/>
  <c r="L268" i="2"/>
  <c r="L267" i="2" s="1"/>
  <c r="L266" i="2" s="1"/>
  <c r="M268" i="2"/>
  <c r="M267" i="2" s="1"/>
  <c r="M266" i="2" s="1"/>
  <c r="N268" i="2"/>
  <c r="N267" i="2" s="1"/>
  <c r="N266" i="2" s="1"/>
  <c r="O268" i="2"/>
  <c r="O267" i="2" s="1"/>
  <c r="O266" i="2" s="1"/>
  <c r="P268" i="2"/>
  <c r="P267" i="2" s="1"/>
  <c r="P266" i="2" s="1"/>
  <c r="Q268" i="2"/>
  <c r="Q267" i="2" s="1"/>
  <c r="Q266" i="2" s="1"/>
  <c r="R268" i="2"/>
  <c r="R267" i="2" s="1"/>
  <c r="R266" i="2" s="1"/>
  <c r="L299" i="2"/>
  <c r="L298" i="2" s="1"/>
  <c r="L297" i="2" s="1"/>
  <c r="M299" i="2"/>
  <c r="M298" i="2" s="1"/>
  <c r="M297" i="2" s="1"/>
  <c r="N299" i="2"/>
  <c r="N298" i="2" s="1"/>
  <c r="N297" i="2" s="1"/>
  <c r="O299" i="2"/>
  <c r="O298" i="2" s="1"/>
  <c r="O297" i="2" s="1"/>
  <c r="P299" i="2"/>
  <c r="P298" i="2" s="1"/>
  <c r="P297" i="2" s="1"/>
  <c r="Q299" i="2"/>
  <c r="Q298" i="2" s="1"/>
  <c r="Q297" i="2" s="1"/>
  <c r="R299" i="2"/>
  <c r="R298" i="2" s="1"/>
  <c r="R297" i="2" s="1"/>
  <c r="L308" i="2"/>
  <c r="L307" i="2" s="1"/>
  <c r="L306" i="2" s="1"/>
  <c r="M308" i="2"/>
  <c r="M307" i="2" s="1"/>
  <c r="M306" i="2" s="1"/>
  <c r="N308" i="2"/>
  <c r="N307" i="2" s="1"/>
  <c r="N306" i="2" s="1"/>
  <c r="O308" i="2"/>
  <c r="O307" i="2" s="1"/>
  <c r="O306" i="2" s="1"/>
  <c r="P308" i="2"/>
  <c r="P307" i="2" s="1"/>
  <c r="P306" i="2" s="1"/>
  <c r="Q308" i="2"/>
  <c r="Q307" i="2" s="1"/>
  <c r="Q306" i="2" s="1"/>
  <c r="R308" i="2"/>
  <c r="R307" i="2" s="1"/>
  <c r="R306" i="2" s="1"/>
  <c r="L311" i="2"/>
  <c r="L310" i="2" s="1"/>
  <c r="L309" i="2" s="1"/>
  <c r="M311" i="2"/>
  <c r="M310" i="2" s="1"/>
  <c r="M309" i="2" s="1"/>
  <c r="N311" i="2"/>
  <c r="N310" i="2" s="1"/>
  <c r="N309" i="2" s="1"/>
  <c r="O311" i="2"/>
  <c r="O310" i="2" s="1"/>
  <c r="O309" i="2" s="1"/>
  <c r="P311" i="2"/>
  <c r="P310" i="2" s="1"/>
  <c r="P309" i="2" s="1"/>
  <c r="Q311" i="2"/>
  <c r="Q310" i="2" s="1"/>
  <c r="Q309" i="2" s="1"/>
  <c r="R311" i="2"/>
  <c r="R310" i="2" s="1"/>
  <c r="R309" i="2" s="1"/>
  <c r="L379" i="2"/>
  <c r="M379" i="2"/>
  <c r="N379" i="2"/>
  <c r="O379" i="2"/>
  <c r="P379" i="2"/>
  <c r="Q379" i="2"/>
  <c r="R379" i="2"/>
  <c r="L376" i="2"/>
  <c r="M376" i="2"/>
  <c r="N376" i="2"/>
  <c r="O376" i="2"/>
  <c r="P376" i="2"/>
  <c r="Q376" i="2"/>
  <c r="R376" i="2"/>
  <c r="Q256" i="2" l="1"/>
  <c r="M256" i="2"/>
  <c r="P256" i="2"/>
  <c r="L256" i="2"/>
  <c r="O256" i="2"/>
  <c r="R256" i="2"/>
  <c r="N256" i="2"/>
  <c r="P95" i="2" l="1"/>
  <c r="M95" i="2"/>
  <c r="R95" i="2"/>
  <c r="Q95" i="2" l="1"/>
  <c r="J400" i="2" l="1"/>
  <c r="I109" i="1" l="1"/>
  <c r="I6" i="1" l="1"/>
  <c r="I413" i="1" l="1"/>
  <c r="I400" i="2" l="1"/>
  <c r="K400" i="2" s="1"/>
  <c r="J140" i="1" l="1"/>
  <c r="H109" i="1"/>
  <c r="J109" i="1" l="1"/>
  <c r="H6" i="1"/>
  <c r="H413" i="1" l="1"/>
  <c r="J6" i="1"/>
  <c r="J413" i="1" l="1"/>
</calcChain>
</file>

<file path=xl/sharedStrings.xml><?xml version="1.0" encoding="utf-8"?>
<sst xmlns="http://schemas.openxmlformats.org/spreadsheetml/2006/main" count="3198" uniqueCount="455">
  <si>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</si>
  <si>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</si>
  <si>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</si>
  <si>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</si>
  <si>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</si>
  <si>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</si>
  <si>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</si>
  <si>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</si>
  <si>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</si>
  <si>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</si>
  <si>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</si>
  <si>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</si>
  <si>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</si>
  <si>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</si>
  <si>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</si>
  <si>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</si>
  <si>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</si>
  <si>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</si>
  <si>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</si>
  <si>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</si>
  <si>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</si>
  <si>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</si>
  <si>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</si>
  <si>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</si>
  <si>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</si>
  <si>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</si>
  <si>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</si>
  <si>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</si>
  <si>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</si>
  <si>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</si>
  <si>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</si>
  <si>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</si>
  <si>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</si>
  <si>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</si>
  <si>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</si>
  <si>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</si>
  <si>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</si>
  <si>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</si>
  <si>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</si>
  <si>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</si>
  <si>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</si>
  <si>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</si>
  <si>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</si>
  <si>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</si>
  <si>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</si>
  <si>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</si>
  <si>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</si>
  <si>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</si>
  <si>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</si>
  <si>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</si>
  <si>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</si>
  <si>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</si>
  <si>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</si>
  <si>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</si>
  <si>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</si>
  <si>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</si>
  <si>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</si>
  <si>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</si>
  <si>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</si>
  <si>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</si>
  <si>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</si>
  <si>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</si>
  <si>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</si>
  <si>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</si>
  <si>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</si>
  <si>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</si>
  <si>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</si>
  <si>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</si>
  <si>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</si>
  <si>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</si>
  <si>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</si>
  <si>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</si>
  <si>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</si>
  <si>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</si>
  <si>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</si>
  <si>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</si>
  <si>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</si>
  <si>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</si>
  <si>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</si>
  <si>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</si>
  <si>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</si>
  <si>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</si>
  <si>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</si>
  <si>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</si>
  <si>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</si>
  <si>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</si>
  <si>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</si>
  <si>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</si>
  <si>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</si>
  <si>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</si>
  <si>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</si>
  <si>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</si>
  <si>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</si>
  <si>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</si>
  <si>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</si>
  <si>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</si>
  <si>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</si>
  <si>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</si>
  <si>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</si>
  <si>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</si>
  <si>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</si>
  <si>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</si>
  <si>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</si>
  <si>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</si>
  <si>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</si>
  <si>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</si>
  <si>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</si>
  <si>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</si>
  <si>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</si>
  <si>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</si>
  <si>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</si>
  <si>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</si>
  <si>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</si>
  <si>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</si>
  <si>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</si>
  <si>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</si>
  <si>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</si>
  <si>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</si>
  <si>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</si>
  <si>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</si>
  <si>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</si>
  <si>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</si>
  <si>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</si>
  <si>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</si>
  <si>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</si>
  <si>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</si>
  <si>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</si>
  <si>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</si>
  <si>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</si>
  <si>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</si>
  <si>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</si>
  <si>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</si>
  <si>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</si>
  <si>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</si>
  <si>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</si>
  <si>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</si>
  <si>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</si>
  <si>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</si>
  <si>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</si>
  <si>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</si>
  <si>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</si>
  <si>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</si>
  <si>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</si>
  <si>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</si>
  <si>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</si>
  <si>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</si>
  <si>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</si>
  <si>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</si>
  <si>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</si>
  <si>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</si>
  <si>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</si>
  <si>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</si>
  <si>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</si>
  <si>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</si>
  <si>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</si>
  <si>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</si>
  <si>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</si>
  <si>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</si>
  <si>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</si>
  <si>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</si>
  <si>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</si>
  <si>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</si>
  <si>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</si>
  <si>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</si>
  <si>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</si>
  <si>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</si>
  <si>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</si>
  <si>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</si>
  <si>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</si>
  <si>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</si>
  <si>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</si>
  <si>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</si>
  <si>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</si>
  <si>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</si>
  <si>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</si>
  <si>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</si>
  <si>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</si>
  <si>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</si>
  <si>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</si>
  <si>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</si>
  <si>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</si>
  <si>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</si>
  <si>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</si>
  <si>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</si>
  <si>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</si>
  <si>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</si>
  <si>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</si>
  <si>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</si>
  <si>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</si>
  <si>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</si>
  <si>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</si>
  <si>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</si>
  <si>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</si>
  <si>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</si>
  <si>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</si>
  <si>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</si>
  <si>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</si>
  <si>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</si>
  <si>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</si>
  <si>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</si>
  <si>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</si>
  <si>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</si>
  <si>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</si>
  <si>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</si>
  <si>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</si>
  <si>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</si>
  <si>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</si>
  <si>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</si>
  <si>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</si>
  <si>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</si>
  <si>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</si>
  <si>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</si>
  <si>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</si>
  <si>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</si>
  <si>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</si>
  <si>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</si>
  <si>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</si>
  <si>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</si>
  <si>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</si>
  <si>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</si>
  <si>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</si>
  <si>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</si>
  <si>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</si>
  <si>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</si>
  <si>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</si>
  <si>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</si>
  <si>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</si>
  <si>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</si>
  <si>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</si>
  <si>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</si>
  <si>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</si>
  <si>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</si>
  <si>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</si>
  <si>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</si>
  <si>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</si>
  <si>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</si>
  <si>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</si>
  <si>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</si>
  <si>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</si>
  <si>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</si>
  <si>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</si>
  <si>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</si>
  <si>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</si>
  <si>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</si>
  <si>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</si>
  <si>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</si>
  <si>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</si>
  <si>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</si>
  <si>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</si>
  <si>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</si>
  <si>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</si>
  <si>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</si>
  <si>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</si>
  <si>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</si>
  <si>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</si>
  <si>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</si>
  <si>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</si>
  <si>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</si>
  <si>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</si>
  <si>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</si>
  <si>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</si>
  <si>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</si>
  <si>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</si>
  <si>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</si>
  <si>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</si>
  <si>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</si>
  <si>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</si>
  <si>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</si>
  <si>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</si>
  <si>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</si>
  <si>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</si>
  <si>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</si>
  <si>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</si>
  <si>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</si>
  <si>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</si>
  <si>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</si>
  <si>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</si>
  <si>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</si>
  <si>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</si>
  <si>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</si>
  <si>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</si>
  <si>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</si>
  <si>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</si>
  <si>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</si>
  <si>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</si>
  <si>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</si>
  <si>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</si>
  <si>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</si>
  <si>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</si>
  <si>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</si>
  <si>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</si>
  <si>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Повышение доступности и качества предоставления дошкольного, общего образования, дополнительного образования детей</t>
  </si>
  <si>
    <t>L4970</t>
  </si>
  <si>
    <t>51 6 11 L4970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</si>
  <si>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</si>
  <si>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</si>
  <si>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</si>
  <si>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</si>
  <si>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</si>
  <si>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</si>
  <si>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</si>
  <si>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</si>
  <si>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</si>
  <si>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</si>
  <si>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</si>
  <si>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Мероприятия по охране, сохранению и популяризации культурного наследия</t>
  </si>
  <si>
    <t>51 2 11 82410</t>
  </si>
  <si>
    <t>82410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</si>
  <si>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</si>
  <si>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</si>
  <si>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</si>
  <si>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</si>
  <si>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</si>
  <si>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</si>
  <si>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</si>
  <si>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</si>
  <si>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</si>
  <si>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</si>
  <si>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</si>
  <si>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</si>
  <si>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</si>
  <si>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</si>
  <si>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</si>
  <si>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</si>
  <si>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</si>
  <si>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</si>
  <si>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</si>
  <si>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</si>
  <si>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</si>
  <si>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</si>
  <si>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</si>
  <si>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</si>
  <si>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</si>
  <si>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</si>
  <si>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</si>
  <si>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</si>
  <si>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</si>
  <si>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</si>
  <si>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</si>
  <si>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</si>
  <si>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</si>
  <si>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</si>
  <si>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Оснащение объектов спортивной инфраструктуры спортивно-технологическим оборудованием</t>
  </si>
  <si>
    <t>851</t>
  </si>
  <si>
    <t>Благоустройство</t>
  </si>
  <si>
    <t>51 0 71 L2990</t>
  </si>
  <si>
    <t>71</t>
  </si>
  <si>
    <t>L2990</t>
  </si>
  <si>
    <t>52280</t>
  </si>
  <si>
    <t>Обустройство мест захоронения останков погибших при защите Отечества, обнаруженных в ходе проведений поисковых работ, восстановление (ремонт, реставрация, благоустройство) воинских захоронений на территории Клетнянского района, нанесение имен погибших при защите Отечества на мемориальные сооружения воинских захоронений по месту захоронения</t>
  </si>
  <si>
    <t>Р5</t>
  </si>
  <si>
    <t>Региональный проект "Спорт - норма жизни"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</si>
  <si>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</si>
  <si>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</si>
  <si>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</si>
  <si>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</si>
  <si>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</si>
  <si>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</si>
  <si>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</si>
  <si>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</si>
  <si>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</si>
  <si>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</si>
  <si>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</si>
  <si>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</si>
  <si>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</si>
  <si>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</si>
  <si>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</si>
  <si>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</si>
  <si>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</si>
  <si>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</si>
  <si>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</si>
  <si>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</si>
  <si>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</si>
  <si>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</si>
  <si>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</si>
  <si>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</si>
  <si>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</si>
  <si>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</si>
  <si>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</si>
  <si>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</si>
  <si>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</si>
  <si>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</si>
  <si>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</si>
  <si>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</si>
  <si>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S4860</t>
  </si>
  <si>
    <t>82430</t>
  </si>
  <si>
    <t>52 0 12 S4910</t>
  </si>
  <si>
    <t>S4910</t>
  </si>
  <si>
    <t>52 0 12 S4900</t>
  </si>
  <si>
    <t>S4900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</si>
  <si>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</si>
  <si>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</si>
  <si>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51 0 11 54690</t>
  </si>
  <si>
    <t>Проведение Всероссийской переписи населения 2020 года</t>
  </si>
  <si>
    <t>54690</t>
  </si>
  <si>
    <t>52 0 12 53030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</si>
  <si>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</si>
  <si>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</si>
  <si>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</si>
  <si>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0 12 L3040</t>
  </si>
  <si>
    <t>L3040</t>
  </si>
  <si>
    <t>14823</t>
  </si>
  <si>
    <t>Обеспечение функционирования модели персонифицированного финансирования дополнительного образования детей</t>
  </si>
  <si>
    <t>82610</t>
  </si>
  <si>
    <t>51 0 11 80100</t>
  </si>
  <si>
    <t>51 0 81 80320</t>
  </si>
  <si>
    <t>51 0 81 82330</t>
  </si>
  <si>
    <t>51 0 82 14723</t>
  </si>
  <si>
    <t>Повышение доступности и качества предоставления дополнительного образования детей</t>
  </si>
  <si>
    <t>81</t>
  </si>
  <si>
    <t>14723</t>
  </si>
  <si>
    <t>82</t>
  </si>
  <si>
    <t>80100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</si>
  <si>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</si>
  <si>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Приведение в соответствии с брендбуком "Точка роста" помещений муниципальных общеобразовательных организаций</t>
  </si>
  <si>
    <t>Защита населения и территории от чрезвычайных ситуаций природного и техногенного характера, пожарная безопасность</t>
  </si>
  <si>
    <t>Опубликование нормативных правовых актов муниципальных образований и иной официальной информации</t>
  </si>
  <si>
    <t>51 0 81 82610</t>
  </si>
  <si>
    <t>52 0 12 82610</t>
  </si>
  <si>
    <t>Повышение качества и доступности предоставления государственных и муниципальных услуг</t>
  </si>
  <si>
    <t>51 0 14 S8640</t>
  </si>
  <si>
    <t>Государственная поддержка отрасли культуры</t>
  </si>
  <si>
    <t>51 2 А2 55190</t>
  </si>
  <si>
    <t>А2</t>
  </si>
  <si>
    <t>55190</t>
  </si>
  <si>
    <t>Региональный проект "Творческие люди (Брянская область)"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</si>
  <si>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</si>
  <si>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51011 83750</t>
  </si>
  <si>
    <t>83750</t>
  </si>
  <si>
    <t>Мероприятия по землеустройству и землепользованию</t>
  </si>
  <si>
    <t>51 0 11 80910</t>
  </si>
  <si>
    <t>80910</t>
  </si>
  <si>
    <t>Подготовка объектов ЖКХ к зиме</t>
  </si>
  <si>
    <t>51 0 31 81800</t>
  </si>
  <si>
    <t>81800</t>
  </si>
  <si>
    <t>51 0 81 82430</t>
  </si>
  <si>
    <t>Мероприятия в сфере жилищного хозяйства</t>
  </si>
  <si>
    <t>51 0 31 81750</t>
  </si>
  <si>
    <t>81750</t>
  </si>
  <si>
    <t>51 0 F5 52430</t>
  </si>
  <si>
    <t>F5</t>
  </si>
  <si>
    <t>Региональный проект "Чистая вода (Брянская область)"</t>
  </si>
  <si>
    <t>Развитие материально-технической базы муниципальных образовательных организаций в сфере физической культуры и спорта</t>
  </si>
  <si>
    <t>52 0 12 S7670</t>
  </si>
  <si>
    <t>S7670</t>
  </si>
  <si>
    <t>Утверждено на 2021 год</t>
  </si>
  <si>
    <t>Уточненная бюджетная роспись на 2021 год</t>
  </si>
  <si>
    <t>Процент исполнения к уточненной бюджетной росписи</t>
  </si>
  <si>
    <t>Кассовое исполнение за 1 полугодие 2021 года</t>
  </si>
  <si>
    <t>Приложение 3</t>
  </si>
  <si>
    <t>Приложение 2</t>
  </si>
  <si>
    <t>к постановлению администрации Клетнянского района                                                                                                                       от  ____июля 2021 года №_____</t>
  </si>
  <si>
    <t>Расходы бюджета Клетнянского муниципального района Брянской области по ведомственной структуре за 1 полугодие 2021 года</t>
  </si>
  <si>
    <t xml:space="preserve">Расходы бюджета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за 1 полугодие 2021 год </t>
  </si>
  <si>
    <t>к постановлению администрации Клетнянского района                                                                                                                       от  21 июля 2021 года №385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</si>
</sst>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9" fillId="0" borderId="6">
      <alignment horizontal="left" wrapText="1" indent="2"/>
    </xf>
    <xf numFmtId="49" fontId="9" fillId="0" borderId="4">
      <alignment horizontal="center"/>
    </xf>
  </cellStyleXfs>
  <cellXfs count="61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49" fontId="3" fillId="0" borderId="1" xfId="0" applyNumberFormat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49" fontId="6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3" fontId="3" fillId="0" borderId="0" xfId="0" applyNumberFormat="1" applyFont="1" applyFill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top" wrapText="1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center" vertical="top"/>
    </xf>
    <xf numFmtId="2" fontId="8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" fontId="3" fillId="0" borderId="2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CCFF99"/>
      <color rgb="FFFFCCFF"/>
      <color rgb="FFFF0066"/>
      <color rgb="FFFFCC99"/>
      <color rgb="FFFFFFCC"/>
      <color rgb="FF66FFCC"/>
      <color rgb="FF0000FF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J928"/>
  <sheetViews>
    <sheetView zoomScale="80" zoomScaleNormal="80" workbookViewId="0">
      <pane xSplit="6" ySplit="5" topLeftCell="G397" activePane="bottomRight" state="frozen"/>
      <selection pane="topRight" activeCell="J1" sqref="J1"/>
      <selection pane="bottomLeft" activeCell="A6" sqref="A6"/>
      <selection pane="bottomRight" activeCell="R397" sqref="R397"/>
    </sheetView>
  </sheetViews>
  <sheetFormatPr defaultRowHeight="15" x14ac:dyDescent="0.25"/>
  <cols>
    <col min="1" max="1" width="26.42578125" style="34" customWidth="1"/>
    <col min="2" max="2" width="5.140625" style="40" customWidth="1"/>
    <col min="3" max="4" width="3.140625" style="40" customWidth="1"/>
    <col min="5" max="5" width="14.85546875" style="38" customWidth="1"/>
    <col min="6" max="6" width="4.42578125" style="40" customWidth="1"/>
    <col min="7" max="7" width="16.28515625" style="23" customWidth="1"/>
    <col min="8" max="9" width="14.28515625" style="9" customWidth="1"/>
    <col min="10" max="10" width="9.7109375" style="8" customWidth="1"/>
    <col min="11" max="109" width="9.140625" style="9"/>
    <col min="110" max="110" width="1.42578125" style="9" customWidth="1"/>
    <col min="111" max="111" width="59.5703125" style="9" customWidth="1"/>
    <col min="112" max="112" width="9.140625" style="9" customWidth="1"/>
    <col min="113" max="114" width="3.85546875" style="9" customWidth="1"/>
    <col min="115" max="115" width="10.5703125" style="9" customWidth="1"/>
    <col min="116" max="116" width="3.85546875" style="9" customWidth="1"/>
    <col min="117" max="119" width="14.42578125" style="9" customWidth="1"/>
    <col min="120" max="120" width="4.140625" style="9" customWidth="1"/>
    <col min="121" max="121" width="15" style="9" customWidth="1"/>
    <col min="122" max="123" width="9.140625" style="9" customWidth="1"/>
    <col min="124" max="124" width="11.5703125" style="9" customWidth="1"/>
    <col min="125" max="125" width="18.140625" style="9" customWidth="1"/>
    <col min="126" max="126" width="13.140625" style="9" customWidth="1"/>
    <col min="127" max="127" width="12.28515625" style="9" customWidth="1"/>
    <col min="128" max="365" width="9.140625" style="9"/>
    <col min="366" max="366" width="1.42578125" style="9" customWidth="1"/>
    <col min="367" max="367" width="59.5703125" style="9" customWidth="1"/>
    <col min="368" max="368" width="9.140625" style="9" customWidth="1"/>
    <col min="369" max="370" width="3.85546875" style="9" customWidth="1"/>
    <col min="371" max="371" width="10.5703125" style="9" customWidth="1"/>
    <col min="372" max="372" width="3.85546875" style="9" customWidth="1"/>
    <col min="373" max="375" width="14.42578125" style="9" customWidth="1"/>
    <col min="376" max="376" width="4.140625" style="9" customWidth="1"/>
    <col min="377" max="377" width="15" style="9" customWidth="1"/>
    <col min="378" max="379" width="9.140625" style="9" customWidth="1"/>
    <col min="380" max="380" width="11.5703125" style="9" customWidth="1"/>
    <col min="381" max="381" width="18.140625" style="9" customWidth="1"/>
    <col min="382" max="382" width="13.140625" style="9" customWidth="1"/>
    <col min="383" max="383" width="12.28515625" style="9" customWidth="1"/>
    <col min="384" max="621" width="9.140625" style="9"/>
    <col min="622" max="622" width="1.42578125" style="9" customWidth="1"/>
    <col min="623" max="623" width="59.5703125" style="9" customWidth="1"/>
    <col min="624" max="624" width="9.140625" style="9" customWidth="1"/>
    <col min="625" max="626" width="3.85546875" style="9" customWidth="1"/>
    <col min="627" max="627" width="10.5703125" style="9" customWidth="1"/>
    <col min="628" max="628" width="3.85546875" style="9" customWidth="1"/>
    <col min="629" max="631" width="14.42578125" style="9" customWidth="1"/>
    <col min="632" max="632" width="4.140625" style="9" customWidth="1"/>
    <col min="633" max="633" width="15" style="9" customWidth="1"/>
    <col min="634" max="635" width="9.140625" style="9" customWidth="1"/>
    <col min="636" max="636" width="11.5703125" style="9" customWidth="1"/>
    <col min="637" max="637" width="18.140625" style="9" customWidth="1"/>
    <col min="638" max="638" width="13.140625" style="9" customWidth="1"/>
    <col min="639" max="639" width="12.28515625" style="9" customWidth="1"/>
    <col min="640" max="877" width="9.140625" style="9"/>
    <col min="878" max="878" width="1.42578125" style="9" customWidth="1"/>
    <col min="879" max="879" width="59.5703125" style="9" customWidth="1"/>
    <col min="880" max="880" width="9.140625" style="9" customWidth="1"/>
    <col min="881" max="882" width="3.85546875" style="9" customWidth="1"/>
    <col min="883" max="883" width="10.5703125" style="9" customWidth="1"/>
    <col min="884" max="884" width="3.85546875" style="9" customWidth="1"/>
    <col min="885" max="887" width="14.42578125" style="9" customWidth="1"/>
    <col min="888" max="888" width="4.140625" style="9" customWidth="1"/>
    <col min="889" max="889" width="15" style="9" customWidth="1"/>
    <col min="890" max="891" width="9.140625" style="9" customWidth="1"/>
    <col min="892" max="892" width="11.5703125" style="9" customWidth="1"/>
    <col min="893" max="893" width="18.140625" style="9" customWidth="1"/>
    <col min="894" max="894" width="13.140625" style="9" customWidth="1"/>
    <col min="895" max="895" width="12.28515625" style="9" customWidth="1"/>
    <col min="896" max="1133" width="9.140625" style="9"/>
    <col min="1134" max="1134" width="1.42578125" style="9" customWidth="1"/>
    <col min="1135" max="1135" width="59.5703125" style="9" customWidth="1"/>
    <col min="1136" max="1136" width="9.140625" style="9" customWidth="1"/>
    <col min="1137" max="1138" width="3.85546875" style="9" customWidth="1"/>
    <col min="1139" max="1139" width="10.5703125" style="9" customWidth="1"/>
    <col min="1140" max="1140" width="3.85546875" style="9" customWidth="1"/>
    <col min="1141" max="1143" width="14.42578125" style="9" customWidth="1"/>
    <col min="1144" max="1144" width="4.140625" style="9" customWidth="1"/>
    <col min="1145" max="1145" width="15" style="9" customWidth="1"/>
    <col min="1146" max="1147" width="9.140625" style="9" customWidth="1"/>
    <col min="1148" max="1148" width="11.5703125" style="9" customWidth="1"/>
    <col min="1149" max="1149" width="18.140625" style="9" customWidth="1"/>
    <col min="1150" max="1150" width="13.140625" style="9" customWidth="1"/>
    <col min="1151" max="1151" width="12.28515625" style="9" customWidth="1"/>
    <col min="1152" max="1389" width="9.140625" style="9"/>
    <col min="1390" max="1390" width="1.42578125" style="9" customWidth="1"/>
    <col min="1391" max="1391" width="59.5703125" style="9" customWidth="1"/>
    <col min="1392" max="1392" width="9.140625" style="9" customWidth="1"/>
    <col min="1393" max="1394" width="3.85546875" style="9" customWidth="1"/>
    <col min="1395" max="1395" width="10.5703125" style="9" customWidth="1"/>
    <col min="1396" max="1396" width="3.85546875" style="9" customWidth="1"/>
    <col min="1397" max="1399" width="14.42578125" style="9" customWidth="1"/>
    <col min="1400" max="1400" width="4.140625" style="9" customWidth="1"/>
    <col min="1401" max="1401" width="15" style="9" customWidth="1"/>
    <col min="1402" max="1403" width="9.140625" style="9" customWidth="1"/>
    <col min="1404" max="1404" width="11.5703125" style="9" customWidth="1"/>
    <col min="1405" max="1405" width="18.140625" style="9" customWidth="1"/>
    <col min="1406" max="1406" width="13.140625" style="9" customWidth="1"/>
    <col min="1407" max="1407" width="12.28515625" style="9" customWidth="1"/>
    <col min="1408" max="1645" width="9.140625" style="9"/>
    <col min="1646" max="1646" width="1.42578125" style="9" customWidth="1"/>
    <col min="1647" max="1647" width="59.5703125" style="9" customWidth="1"/>
    <col min="1648" max="1648" width="9.140625" style="9" customWidth="1"/>
    <col min="1649" max="1650" width="3.85546875" style="9" customWidth="1"/>
    <col min="1651" max="1651" width="10.5703125" style="9" customWidth="1"/>
    <col min="1652" max="1652" width="3.85546875" style="9" customWidth="1"/>
    <col min="1653" max="1655" width="14.42578125" style="9" customWidth="1"/>
    <col min="1656" max="1656" width="4.140625" style="9" customWidth="1"/>
    <col min="1657" max="1657" width="15" style="9" customWidth="1"/>
    <col min="1658" max="1659" width="9.140625" style="9" customWidth="1"/>
    <col min="1660" max="1660" width="11.5703125" style="9" customWidth="1"/>
    <col min="1661" max="1661" width="18.140625" style="9" customWidth="1"/>
    <col min="1662" max="1662" width="13.140625" style="9" customWidth="1"/>
    <col min="1663" max="1663" width="12.28515625" style="9" customWidth="1"/>
    <col min="1664" max="1901" width="9.140625" style="9"/>
    <col min="1902" max="1902" width="1.42578125" style="9" customWidth="1"/>
    <col min="1903" max="1903" width="59.5703125" style="9" customWidth="1"/>
    <col min="1904" max="1904" width="9.140625" style="9" customWidth="1"/>
    <col min="1905" max="1906" width="3.85546875" style="9" customWidth="1"/>
    <col min="1907" max="1907" width="10.5703125" style="9" customWidth="1"/>
    <col min="1908" max="1908" width="3.85546875" style="9" customWidth="1"/>
    <col min="1909" max="1911" width="14.42578125" style="9" customWidth="1"/>
    <col min="1912" max="1912" width="4.140625" style="9" customWidth="1"/>
    <col min="1913" max="1913" width="15" style="9" customWidth="1"/>
    <col min="1914" max="1915" width="9.140625" style="9" customWidth="1"/>
    <col min="1916" max="1916" width="11.5703125" style="9" customWidth="1"/>
    <col min="1917" max="1917" width="18.140625" style="9" customWidth="1"/>
    <col min="1918" max="1918" width="13.140625" style="9" customWidth="1"/>
    <col min="1919" max="1919" width="12.28515625" style="9" customWidth="1"/>
    <col min="1920" max="2157" width="9.140625" style="9"/>
    <col min="2158" max="2158" width="1.42578125" style="9" customWidth="1"/>
    <col min="2159" max="2159" width="59.5703125" style="9" customWidth="1"/>
    <col min="2160" max="2160" width="9.140625" style="9" customWidth="1"/>
    <col min="2161" max="2162" width="3.85546875" style="9" customWidth="1"/>
    <col min="2163" max="2163" width="10.5703125" style="9" customWidth="1"/>
    <col min="2164" max="2164" width="3.85546875" style="9" customWidth="1"/>
    <col min="2165" max="2167" width="14.42578125" style="9" customWidth="1"/>
    <col min="2168" max="2168" width="4.140625" style="9" customWidth="1"/>
    <col min="2169" max="2169" width="15" style="9" customWidth="1"/>
    <col min="2170" max="2171" width="9.140625" style="9" customWidth="1"/>
    <col min="2172" max="2172" width="11.5703125" style="9" customWidth="1"/>
    <col min="2173" max="2173" width="18.140625" style="9" customWidth="1"/>
    <col min="2174" max="2174" width="13.140625" style="9" customWidth="1"/>
    <col min="2175" max="2175" width="12.28515625" style="9" customWidth="1"/>
    <col min="2176" max="2413" width="9.140625" style="9"/>
    <col min="2414" max="2414" width="1.42578125" style="9" customWidth="1"/>
    <col min="2415" max="2415" width="59.5703125" style="9" customWidth="1"/>
    <col min="2416" max="2416" width="9.140625" style="9" customWidth="1"/>
    <col min="2417" max="2418" width="3.85546875" style="9" customWidth="1"/>
    <col min="2419" max="2419" width="10.5703125" style="9" customWidth="1"/>
    <col min="2420" max="2420" width="3.85546875" style="9" customWidth="1"/>
    <col min="2421" max="2423" width="14.42578125" style="9" customWidth="1"/>
    <col min="2424" max="2424" width="4.140625" style="9" customWidth="1"/>
    <col min="2425" max="2425" width="15" style="9" customWidth="1"/>
    <col min="2426" max="2427" width="9.140625" style="9" customWidth="1"/>
    <col min="2428" max="2428" width="11.5703125" style="9" customWidth="1"/>
    <col min="2429" max="2429" width="18.140625" style="9" customWidth="1"/>
    <col min="2430" max="2430" width="13.140625" style="9" customWidth="1"/>
    <col min="2431" max="2431" width="12.28515625" style="9" customWidth="1"/>
    <col min="2432" max="2669" width="9.140625" style="9"/>
    <col min="2670" max="2670" width="1.42578125" style="9" customWidth="1"/>
    <col min="2671" max="2671" width="59.5703125" style="9" customWidth="1"/>
    <col min="2672" max="2672" width="9.140625" style="9" customWidth="1"/>
    <col min="2673" max="2674" width="3.85546875" style="9" customWidth="1"/>
    <col min="2675" max="2675" width="10.5703125" style="9" customWidth="1"/>
    <col min="2676" max="2676" width="3.85546875" style="9" customWidth="1"/>
    <col min="2677" max="2679" width="14.42578125" style="9" customWidth="1"/>
    <col min="2680" max="2680" width="4.140625" style="9" customWidth="1"/>
    <col min="2681" max="2681" width="15" style="9" customWidth="1"/>
    <col min="2682" max="2683" width="9.140625" style="9" customWidth="1"/>
    <col min="2684" max="2684" width="11.5703125" style="9" customWidth="1"/>
    <col min="2685" max="2685" width="18.140625" style="9" customWidth="1"/>
    <col min="2686" max="2686" width="13.140625" style="9" customWidth="1"/>
    <col min="2687" max="2687" width="12.28515625" style="9" customWidth="1"/>
    <col min="2688" max="2925" width="9.140625" style="9"/>
    <col min="2926" max="2926" width="1.42578125" style="9" customWidth="1"/>
    <col min="2927" max="2927" width="59.5703125" style="9" customWidth="1"/>
    <col min="2928" max="2928" width="9.140625" style="9" customWidth="1"/>
    <col min="2929" max="2930" width="3.85546875" style="9" customWidth="1"/>
    <col min="2931" max="2931" width="10.5703125" style="9" customWidth="1"/>
    <col min="2932" max="2932" width="3.85546875" style="9" customWidth="1"/>
    <col min="2933" max="2935" width="14.42578125" style="9" customWidth="1"/>
    <col min="2936" max="2936" width="4.140625" style="9" customWidth="1"/>
    <col min="2937" max="2937" width="15" style="9" customWidth="1"/>
    <col min="2938" max="2939" width="9.140625" style="9" customWidth="1"/>
    <col min="2940" max="2940" width="11.5703125" style="9" customWidth="1"/>
    <col min="2941" max="2941" width="18.140625" style="9" customWidth="1"/>
    <col min="2942" max="2942" width="13.140625" style="9" customWidth="1"/>
    <col min="2943" max="2943" width="12.28515625" style="9" customWidth="1"/>
    <col min="2944" max="3181" width="9.140625" style="9"/>
    <col min="3182" max="3182" width="1.42578125" style="9" customWidth="1"/>
    <col min="3183" max="3183" width="59.5703125" style="9" customWidth="1"/>
    <col min="3184" max="3184" width="9.140625" style="9" customWidth="1"/>
    <col min="3185" max="3186" width="3.85546875" style="9" customWidth="1"/>
    <col min="3187" max="3187" width="10.5703125" style="9" customWidth="1"/>
    <col min="3188" max="3188" width="3.85546875" style="9" customWidth="1"/>
    <col min="3189" max="3191" width="14.42578125" style="9" customWidth="1"/>
    <col min="3192" max="3192" width="4.140625" style="9" customWidth="1"/>
    <col min="3193" max="3193" width="15" style="9" customWidth="1"/>
    <col min="3194" max="3195" width="9.140625" style="9" customWidth="1"/>
    <col min="3196" max="3196" width="11.5703125" style="9" customWidth="1"/>
    <col min="3197" max="3197" width="18.140625" style="9" customWidth="1"/>
    <col min="3198" max="3198" width="13.140625" style="9" customWidth="1"/>
    <col min="3199" max="3199" width="12.28515625" style="9" customWidth="1"/>
    <col min="3200" max="3437" width="9.140625" style="9"/>
    <col min="3438" max="3438" width="1.42578125" style="9" customWidth="1"/>
    <col min="3439" max="3439" width="59.5703125" style="9" customWidth="1"/>
    <col min="3440" max="3440" width="9.140625" style="9" customWidth="1"/>
    <col min="3441" max="3442" width="3.85546875" style="9" customWidth="1"/>
    <col min="3443" max="3443" width="10.5703125" style="9" customWidth="1"/>
    <col min="3444" max="3444" width="3.85546875" style="9" customWidth="1"/>
    <col min="3445" max="3447" width="14.42578125" style="9" customWidth="1"/>
    <col min="3448" max="3448" width="4.140625" style="9" customWidth="1"/>
    <col min="3449" max="3449" width="15" style="9" customWidth="1"/>
    <col min="3450" max="3451" width="9.140625" style="9" customWidth="1"/>
    <col min="3452" max="3452" width="11.5703125" style="9" customWidth="1"/>
    <col min="3453" max="3453" width="18.140625" style="9" customWidth="1"/>
    <col min="3454" max="3454" width="13.140625" style="9" customWidth="1"/>
    <col min="3455" max="3455" width="12.28515625" style="9" customWidth="1"/>
    <col min="3456" max="3693" width="9.140625" style="9"/>
    <col min="3694" max="3694" width="1.42578125" style="9" customWidth="1"/>
    <col min="3695" max="3695" width="59.5703125" style="9" customWidth="1"/>
    <col min="3696" max="3696" width="9.140625" style="9" customWidth="1"/>
    <col min="3697" max="3698" width="3.85546875" style="9" customWidth="1"/>
    <col min="3699" max="3699" width="10.5703125" style="9" customWidth="1"/>
    <col min="3700" max="3700" width="3.85546875" style="9" customWidth="1"/>
    <col min="3701" max="3703" width="14.42578125" style="9" customWidth="1"/>
    <col min="3704" max="3704" width="4.140625" style="9" customWidth="1"/>
    <col min="3705" max="3705" width="15" style="9" customWidth="1"/>
    <col min="3706" max="3707" width="9.140625" style="9" customWidth="1"/>
    <col min="3708" max="3708" width="11.5703125" style="9" customWidth="1"/>
    <col min="3709" max="3709" width="18.140625" style="9" customWidth="1"/>
    <col min="3710" max="3710" width="13.140625" style="9" customWidth="1"/>
    <col min="3711" max="3711" width="12.28515625" style="9" customWidth="1"/>
    <col min="3712" max="3949" width="9.140625" style="9"/>
    <col min="3950" max="3950" width="1.42578125" style="9" customWidth="1"/>
    <col min="3951" max="3951" width="59.5703125" style="9" customWidth="1"/>
    <col min="3952" max="3952" width="9.140625" style="9" customWidth="1"/>
    <col min="3953" max="3954" width="3.85546875" style="9" customWidth="1"/>
    <col min="3955" max="3955" width="10.5703125" style="9" customWidth="1"/>
    <col min="3956" max="3956" width="3.85546875" style="9" customWidth="1"/>
    <col min="3957" max="3959" width="14.42578125" style="9" customWidth="1"/>
    <col min="3960" max="3960" width="4.140625" style="9" customWidth="1"/>
    <col min="3961" max="3961" width="15" style="9" customWidth="1"/>
    <col min="3962" max="3963" width="9.140625" style="9" customWidth="1"/>
    <col min="3964" max="3964" width="11.5703125" style="9" customWidth="1"/>
    <col min="3965" max="3965" width="18.140625" style="9" customWidth="1"/>
    <col min="3966" max="3966" width="13.140625" style="9" customWidth="1"/>
    <col min="3967" max="3967" width="12.28515625" style="9" customWidth="1"/>
    <col min="3968" max="4205" width="9.140625" style="9"/>
    <col min="4206" max="4206" width="1.42578125" style="9" customWidth="1"/>
    <col min="4207" max="4207" width="59.5703125" style="9" customWidth="1"/>
    <col min="4208" max="4208" width="9.140625" style="9" customWidth="1"/>
    <col min="4209" max="4210" width="3.85546875" style="9" customWidth="1"/>
    <col min="4211" max="4211" width="10.5703125" style="9" customWidth="1"/>
    <col min="4212" max="4212" width="3.85546875" style="9" customWidth="1"/>
    <col min="4213" max="4215" width="14.42578125" style="9" customWidth="1"/>
    <col min="4216" max="4216" width="4.140625" style="9" customWidth="1"/>
    <col min="4217" max="4217" width="15" style="9" customWidth="1"/>
    <col min="4218" max="4219" width="9.140625" style="9" customWidth="1"/>
    <col min="4220" max="4220" width="11.5703125" style="9" customWidth="1"/>
    <col min="4221" max="4221" width="18.140625" style="9" customWidth="1"/>
    <col min="4222" max="4222" width="13.140625" style="9" customWidth="1"/>
    <col min="4223" max="4223" width="12.28515625" style="9" customWidth="1"/>
    <col min="4224" max="4461" width="9.140625" style="9"/>
    <col min="4462" max="4462" width="1.42578125" style="9" customWidth="1"/>
    <col min="4463" max="4463" width="59.5703125" style="9" customWidth="1"/>
    <col min="4464" max="4464" width="9.140625" style="9" customWidth="1"/>
    <col min="4465" max="4466" width="3.85546875" style="9" customWidth="1"/>
    <col min="4467" max="4467" width="10.5703125" style="9" customWidth="1"/>
    <col min="4468" max="4468" width="3.85546875" style="9" customWidth="1"/>
    <col min="4469" max="4471" width="14.42578125" style="9" customWidth="1"/>
    <col min="4472" max="4472" width="4.140625" style="9" customWidth="1"/>
    <col min="4473" max="4473" width="15" style="9" customWidth="1"/>
    <col min="4474" max="4475" width="9.140625" style="9" customWidth="1"/>
    <col min="4476" max="4476" width="11.5703125" style="9" customWidth="1"/>
    <col min="4477" max="4477" width="18.140625" style="9" customWidth="1"/>
    <col min="4478" max="4478" width="13.140625" style="9" customWidth="1"/>
    <col min="4479" max="4479" width="12.28515625" style="9" customWidth="1"/>
    <col min="4480" max="4717" width="9.140625" style="9"/>
    <col min="4718" max="4718" width="1.42578125" style="9" customWidth="1"/>
    <col min="4719" max="4719" width="59.5703125" style="9" customWidth="1"/>
    <col min="4720" max="4720" width="9.140625" style="9" customWidth="1"/>
    <col min="4721" max="4722" width="3.85546875" style="9" customWidth="1"/>
    <col min="4723" max="4723" width="10.5703125" style="9" customWidth="1"/>
    <col min="4724" max="4724" width="3.85546875" style="9" customWidth="1"/>
    <col min="4725" max="4727" width="14.42578125" style="9" customWidth="1"/>
    <col min="4728" max="4728" width="4.140625" style="9" customWidth="1"/>
    <col min="4729" max="4729" width="15" style="9" customWidth="1"/>
    <col min="4730" max="4731" width="9.140625" style="9" customWidth="1"/>
    <col min="4732" max="4732" width="11.5703125" style="9" customWidth="1"/>
    <col min="4733" max="4733" width="18.140625" style="9" customWidth="1"/>
    <col min="4734" max="4734" width="13.140625" style="9" customWidth="1"/>
    <col min="4735" max="4735" width="12.28515625" style="9" customWidth="1"/>
    <col min="4736" max="4973" width="9.140625" style="9"/>
    <col min="4974" max="4974" width="1.42578125" style="9" customWidth="1"/>
    <col min="4975" max="4975" width="59.5703125" style="9" customWidth="1"/>
    <col min="4976" max="4976" width="9.140625" style="9" customWidth="1"/>
    <col min="4977" max="4978" width="3.85546875" style="9" customWidth="1"/>
    <col min="4979" max="4979" width="10.5703125" style="9" customWidth="1"/>
    <col min="4980" max="4980" width="3.85546875" style="9" customWidth="1"/>
    <col min="4981" max="4983" width="14.42578125" style="9" customWidth="1"/>
    <col min="4984" max="4984" width="4.140625" style="9" customWidth="1"/>
    <col min="4985" max="4985" width="15" style="9" customWidth="1"/>
    <col min="4986" max="4987" width="9.140625" style="9" customWidth="1"/>
    <col min="4988" max="4988" width="11.5703125" style="9" customWidth="1"/>
    <col min="4989" max="4989" width="18.140625" style="9" customWidth="1"/>
    <col min="4990" max="4990" width="13.140625" style="9" customWidth="1"/>
    <col min="4991" max="4991" width="12.28515625" style="9" customWidth="1"/>
    <col min="4992" max="5229" width="9.140625" style="9"/>
    <col min="5230" max="5230" width="1.42578125" style="9" customWidth="1"/>
    <col min="5231" max="5231" width="59.5703125" style="9" customWidth="1"/>
    <col min="5232" max="5232" width="9.140625" style="9" customWidth="1"/>
    <col min="5233" max="5234" width="3.85546875" style="9" customWidth="1"/>
    <col min="5235" max="5235" width="10.5703125" style="9" customWidth="1"/>
    <col min="5236" max="5236" width="3.85546875" style="9" customWidth="1"/>
    <col min="5237" max="5239" width="14.42578125" style="9" customWidth="1"/>
    <col min="5240" max="5240" width="4.140625" style="9" customWidth="1"/>
    <col min="5241" max="5241" width="15" style="9" customWidth="1"/>
    <col min="5242" max="5243" width="9.140625" style="9" customWidth="1"/>
    <col min="5244" max="5244" width="11.5703125" style="9" customWidth="1"/>
    <col min="5245" max="5245" width="18.140625" style="9" customWidth="1"/>
    <col min="5246" max="5246" width="13.140625" style="9" customWidth="1"/>
    <col min="5247" max="5247" width="12.28515625" style="9" customWidth="1"/>
    <col min="5248" max="5485" width="9.140625" style="9"/>
    <col min="5486" max="5486" width="1.42578125" style="9" customWidth="1"/>
    <col min="5487" max="5487" width="59.5703125" style="9" customWidth="1"/>
    <col min="5488" max="5488" width="9.140625" style="9" customWidth="1"/>
    <col min="5489" max="5490" width="3.85546875" style="9" customWidth="1"/>
    <col min="5491" max="5491" width="10.5703125" style="9" customWidth="1"/>
    <col min="5492" max="5492" width="3.85546875" style="9" customWidth="1"/>
    <col min="5493" max="5495" width="14.42578125" style="9" customWidth="1"/>
    <col min="5496" max="5496" width="4.140625" style="9" customWidth="1"/>
    <col min="5497" max="5497" width="15" style="9" customWidth="1"/>
    <col min="5498" max="5499" width="9.140625" style="9" customWidth="1"/>
    <col min="5500" max="5500" width="11.5703125" style="9" customWidth="1"/>
    <col min="5501" max="5501" width="18.140625" style="9" customWidth="1"/>
    <col min="5502" max="5502" width="13.140625" style="9" customWidth="1"/>
    <col min="5503" max="5503" width="12.28515625" style="9" customWidth="1"/>
    <col min="5504" max="5741" width="9.140625" style="9"/>
    <col min="5742" max="5742" width="1.42578125" style="9" customWidth="1"/>
    <col min="5743" max="5743" width="59.5703125" style="9" customWidth="1"/>
    <col min="5744" max="5744" width="9.140625" style="9" customWidth="1"/>
    <col min="5745" max="5746" width="3.85546875" style="9" customWidth="1"/>
    <col min="5747" max="5747" width="10.5703125" style="9" customWidth="1"/>
    <col min="5748" max="5748" width="3.85546875" style="9" customWidth="1"/>
    <col min="5749" max="5751" width="14.42578125" style="9" customWidth="1"/>
    <col min="5752" max="5752" width="4.140625" style="9" customWidth="1"/>
    <col min="5753" max="5753" width="15" style="9" customWidth="1"/>
    <col min="5754" max="5755" width="9.140625" style="9" customWidth="1"/>
    <col min="5756" max="5756" width="11.5703125" style="9" customWidth="1"/>
    <col min="5757" max="5757" width="18.140625" style="9" customWidth="1"/>
    <col min="5758" max="5758" width="13.140625" style="9" customWidth="1"/>
    <col min="5759" max="5759" width="12.28515625" style="9" customWidth="1"/>
    <col min="5760" max="5997" width="9.140625" style="9"/>
    <col min="5998" max="5998" width="1.42578125" style="9" customWidth="1"/>
    <col min="5999" max="5999" width="59.5703125" style="9" customWidth="1"/>
    <col min="6000" max="6000" width="9.140625" style="9" customWidth="1"/>
    <col min="6001" max="6002" width="3.85546875" style="9" customWidth="1"/>
    <col min="6003" max="6003" width="10.5703125" style="9" customWidth="1"/>
    <col min="6004" max="6004" width="3.85546875" style="9" customWidth="1"/>
    <col min="6005" max="6007" width="14.42578125" style="9" customWidth="1"/>
    <col min="6008" max="6008" width="4.140625" style="9" customWidth="1"/>
    <col min="6009" max="6009" width="15" style="9" customWidth="1"/>
    <col min="6010" max="6011" width="9.140625" style="9" customWidth="1"/>
    <col min="6012" max="6012" width="11.5703125" style="9" customWidth="1"/>
    <col min="6013" max="6013" width="18.140625" style="9" customWidth="1"/>
    <col min="6014" max="6014" width="13.140625" style="9" customWidth="1"/>
    <col min="6015" max="6015" width="12.28515625" style="9" customWidth="1"/>
    <col min="6016" max="6253" width="9.140625" style="9"/>
    <col min="6254" max="6254" width="1.42578125" style="9" customWidth="1"/>
    <col min="6255" max="6255" width="59.5703125" style="9" customWidth="1"/>
    <col min="6256" max="6256" width="9.140625" style="9" customWidth="1"/>
    <col min="6257" max="6258" width="3.85546875" style="9" customWidth="1"/>
    <col min="6259" max="6259" width="10.5703125" style="9" customWidth="1"/>
    <col min="6260" max="6260" width="3.85546875" style="9" customWidth="1"/>
    <col min="6261" max="6263" width="14.42578125" style="9" customWidth="1"/>
    <col min="6264" max="6264" width="4.140625" style="9" customWidth="1"/>
    <col min="6265" max="6265" width="15" style="9" customWidth="1"/>
    <col min="6266" max="6267" width="9.140625" style="9" customWidth="1"/>
    <col min="6268" max="6268" width="11.5703125" style="9" customWidth="1"/>
    <col min="6269" max="6269" width="18.140625" style="9" customWidth="1"/>
    <col min="6270" max="6270" width="13.140625" style="9" customWidth="1"/>
    <col min="6271" max="6271" width="12.28515625" style="9" customWidth="1"/>
    <col min="6272" max="6509" width="9.140625" style="9"/>
    <col min="6510" max="6510" width="1.42578125" style="9" customWidth="1"/>
    <col min="6511" max="6511" width="59.5703125" style="9" customWidth="1"/>
    <col min="6512" max="6512" width="9.140625" style="9" customWidth="1"/>
    <col min="6513" max="6514" width="3.85546875" style="9" customWidth="1"/>
    <col min="6515" max="6515" width="10.5703125" style="9" customWidth="1"/>
    <col min="6516" max="6516" width="3.85546875" style="9" customWidth="1"/>
    <col min="6517" max="6519" width="14.42578125" style="9" customWidth="1"/>
    <col min="6520" max="6520" width="4.140625" style="9" customWidth="1"/>
    <col min="6521" max="6521" width="15" style="9" customWidth="1"/>
    <col min="6522" max="6523" width="9.140625" style="9" customWidth="1"/>
    <col min="6524" max="6524" width="11.5703125" style="9" customWidth="1"/>
    <col min="6525" max="6525" width="18.140625" style="9" customWidth="1"/>
    <col min="6526" max="6526" width="13.140625" style="9" customWidth="1"/>
    <col min="6527" max="6527" width="12.28515625" style="9" customWidth="1"/>
    <col min="6528" max="6765" width="9.140625" style="9"/>
    <col min="6766" max="6766" width="1.42578125" style="9" customWidth="1"/>
    <col min="6767" max="6767" width="59.5703125" style="9" customWidth="1"/>
    <col min="6768" max="6768" width="9.140625" style="9" customWidth="1"/>
    <col min="6769" max="6770" width="3.85546875" style="9" customWidth="1"/>
    <col min="6771" max="6771" width="10.5703125" style="9" customWidth="1"/>
    <col min="6772" max="6772" width="3.85546875" style="9" customWidth="1"/>
    <col min="6773" max="6775" width="14.42578125" style="9" customWidth="1"/>
    <col min="6776" max="6776" width="4.140625" style="9" customWidth="1"/>
    <col min="6777" max="6777" width="15" style="9" customWidth="1"/>
    <col min="6778" max="6779" width="9.140625" style="9" customWidth="1"/>
    <col min="6780" max="6780" width="11.5703125" style="9" customWidth="1"/>
    <col min="6781" max="6781" width="18.140625" style="9" customWidth="1"/>
    <col min="6782" max="6782" width="13.140625" style="9" customWidth="1"/>
    <col min="6783" max="6783" width="12.28515625" style="9" customWidth="1"/>
    <col min="6784" max="7021" width="9.140625" style="9"/>
    <col min="7022" max="7022" width="1.42578125" style="9" customWidth="1"/>
    <col min="7023" max="7023" width="59.5703125" style="9" customWidth="1"/>
    <col min="7024" max="7024" width="9.140625" style="9" customWidth="1"/>
    <col min="7025" max="7026" width="3.85546875" style="9" customWidth="1"/>
    <col min="7027" max="7027" width="10.5703125" style="9" customWidth="1"/>
    <col min="7028" max="7028" width="3.85546875" style="9" customWidth="1"/>
    <col min="7029" max="7031" width="14.42578125" style="9" customWidth="1"/>
    <col min="7032" max="7032" width="4.140625" style="9" customWidth="1"/>
    <col min="7033" max="7033" width="15" style="9" customWidth="1"/>
    <col min="7034" max="7035" width="9.140625" style="9" customWidth="1"/>
    <col min="7036" max="7036" width="11.5703125" style="9" customWidth="1"/>
    <col min="7037" max="7037" width="18.140625" style="9" customWidth="1"/>
    <col min="7038" max="7038" width="13.140625" style="9" customWidth="1"/>
    <col min="7039" max="7039" width="12.28515625" style="9" customWidth="1"/>
    <col min="7040" max="7277" width="9.140625" style="9"/>
    <col min="7278" max="7278" width="1.42578125" style="9" customWidth="1"/>
    <col min="7279" max="7279" width="59.5703125" style="9" customWidth="1"/>
    <col min="7280" max="7280" width="9.140625" style="9" customWidth="1"/>
    <col min="7281" max="7282" width="3.85546875" style="9" customWidth="1"/>
    <col min="7283" max="7283" width="10.5703125" style="9" customWidth="1"/>
    <col min="7284" max="7284" width="3.85546875" style="9" customWidth="1"/>
    <col min="7285" max="7287" width="14.42578125" style="9" customWidth="1"/>
    <col min="7288" max="7288" width="4.140625" style="9" customWidth="1"/>
    <col min="7289" max="7289" width="15" style="9" customWidth="1"/>
    <col min="7290" max="7291" width="9.140625" style="9" customWidth="1"/>
    <col min="7292" max="7292" width="11.5703125" style="9" customWidth="1"/>
    <col min="7293" max="7293" width="18.140625" style="9" customWidth="1"/>
    <col min="7294" max="7294" width="13.140625" style="9" customWidth="1"/>
    <col min="7295" max="7295" width="12.28515625" style="9" customWidth="1"/>
    <col min="7296" max="7533" width="9.140625" style="9"/>
    <col min="7534" max="7534" width="1.42578125" style="9" customWidth="1"/>
    <col min="7535" max="7535" width="59.5703125" style="9" customWidth="1"/>
    <col min="7536" max="7536" width="9.140625" style="9" customWidth="1"/>
    <col min="7537" max="7538" width="3.85546875" style="9" customWidth="1"/>
    <col min="7539" max="7539" width="10.5703125" style="9" customWidth="1"/>
    <col min="7540" max="7540" width="3.85546875" style="9" customWidth="1"/>
    <col min="7541" max="7543" width="14.42578125" style="9" customWidth="1"/>
    <col min="7544" max="7544" width="4.140625" style="9" customWidth="1"/>
    <col min="7545" max="7545" width="15" style="9" customWidth="1"/>
    <col min="7546" max="7547" width="9.140625" style="9" customWidth="1"/>
    <col min="7548" max="7548" width="11.5703125" style="9" customWidth="1"/>
    <col min="7549" max="7549" width="18.140625" style="9" customWidth="1"/>
    <col min="7550" max="7550" width="13.140625" style="9" customWidth="1"/>
    <col min="7551" max="7551" width="12.28515625" style="9" customWidth="1"/>
    <col min="7552" max="7789" width="9.140625" style="9"/>
    <col min="7790" max="7790" width="1.42578125" style="9" customWidth="1"/>
    <col min="7791" max="7791" width="59.5703125" style="9" customWidth="1"/>
    <col min="7792" max="7792" width="9.140625" style="9" customWidth="1"/>
    <col min="7793" max="7794" width="3.85546875" style="9" customWidth="1"/>
    <col min="7795" max="7795" width="10.5703125" style="9" customWidth="1"/>
    <col min="7796" max="7796" width="3.85546875" style="9" customWidth="1"/>
    <col min="7797" max="7799" width="14.42578125" style="9" customWidth="1"/>
    <col min="7800" max="7800" width="4.140625" style="9" customWidth="1"/>
    <col min="7801" max="7801" width="15" style="9" customWidth="1"/>
    <col min="7802" max="7803" width="9.140625" style="9" customWidth="1"/>
    <col min="7804" max="7804" width="11.5703125" style="9" customWidth="1"/>
    <col min="7805" max="7805" width="18.140625" style="9" customWidth="1"/>
    <col min="7806" max="7806" width="13.140625" style="9" customWidth="1"/>
    <col min="7807" max="7807" width="12.28515625" style="9" customWidth="1"/>
    <col min="7808" max="8045" width="9.140625" style="9"/>
    <col min="8046" max="8046" width="1.42578125" style="9" customWidth="1"/>
    <col min="8047" max="8047" width="59.5703125" style="9" customWidth="1"/>
    <col min="8048" max="8048" width="9.140625" style="9" customWidth="1"/>
    <col min="8049" max="8050" width="3.85546875" style="9" customWidth="1"/>
    <col min="8051" max="8051" width="10.5703125" style="9" customWidth="1"/>
    <col min="8052" max="8052" width="3.85546875" style="9" customWidth="1"/>
    <col min="8053" max="8055" width="14.42578125" style="9" customWidth="1"/>
    <col min="8056" max="8056" width="4.140625" style="9" customWidth="1"/>
    <col min="8057" max="8057" width="15" style="9" customWidth="1"/>
    <col min="8058" max="8059" width="9.140625" style="9" customWidth="1"/>
    <col min="8060" max="8060" width="11.5703125" style="9" customWidth="1"/>
    <col min="8061" max="8061" width="18.140625" style="9" customWidth="1"/>
    <col min="8062" max="8062" width="13.140625" style="9" customWidth="1"/>
    <col min="8063" max="8063" width="12.28515625" style="9" customWidth="1"/>
    <col min="8064" max="8301" width="9.140625" style="9"/>
    <col min="8302" max="8302" width="1.42578125" style="9" customWidth="1"/>
    <col min="8303" max="8303" width="59.5703125" style="9" customWidth="1"/>
    <col min="8304" max="8304" width="9.140625" style="9" customWidth="1"/>
    <col min="8305" max="8306" width="3.85546875" style="9" customWidth="1"/>
    <col min="8307" max="8307" width="10.5703125" style="9" customWidth="1"/>
    <col min="8308" max="8308" width="3.85546875" style="9" customWidth="1"/>
    <col min="8309" max="8311" width="14.42578125" style="9" customWidth="1"/>
    <col min="8312" max="8312" width="4.140625" style="9" customWidth="1"/>
    <col min="8313" max="8313" width="15" style="9" customWidth="1"/>
    <col min="8314" max="8315" width="9.140625" style="9" customWidth="1"/>
    <col min="8316" max="8316" width="11.5703125" style="9" customWidth="1"/>
    <col min="8317" max="8317" width="18.140625" style="9" customWidth="1"/>
    <col min="8318" max="8318" width="13.140625" style="9" customWidth="1"/>
    <col min="8319" max="8319" width="12.28515625" style="9" customWidth="1"/>
    <col min="8320" max="8557" width="9.140625" style="9"/>
    <col min="8558" max="8558" width="1.42578125" style="9" customWidth="1"/>
    <col min="8559" max="8559" width="59.5703125" style="9" customWidth="1"/>
    <col min="8560" max="8560" width="9.140625" style="9" customWidth="1"/>
    <col min="8561" max="8562" width="3.85546875" style="9" customWidth="1"/>
    <col min="8563" max="8563" width="10.5703125" style="9" customWidth="1"/>
    <col min="8564" max="8564" width="3.85546875" style="9" customWidth="1"/>
    <col min="8565" max="8567" width="14.42578125" style="9" customWidth="1"/>
    <col min="8568" max="8568" width="4.140625" style="9" customWidth="1"/>
    <col min="8569" max="8569" width="15" style="9" customWidth="1"/>
    <col min="8570" max="8571" width="9.140625" style="9" customWidth="1"/>
    <col min="8572" max="8572" width="11.5703125" style="9" customWidth="1"/>
    <col min="8573" max="8573" width="18.140625" style="9" customWidth="1"/>
    <col min="8574" max="8574" width="13.140625" style="9" customWidth="1"/>
    <col min="8575" max="8575" width="12.28515625" style="9" customWidth="1"/>
    <col min="8576" max="8813" width="9.140625" style="9"/>
    <col min="8814" max="8814" width="1.42578125" style="9" customWidth="1"/>
    <col min="8815" max="8815" width="59.5703125" style="9" customWidth="1"/>
    <col min="8816" max="8816" width="9.140625" style="9" customWidth="1"/>
    <col min="8817" max="8818" width="3.85546875" style="9" customWidth="1"/>
    <col min="8819" max="8819" width="10.5703125" style="9" customWidth="1"/>
    <col min="8820" max="8820" width="3.85546875" style="9" customWidth="1"/>
    <col min="8821" max="8823" width="14.42578125" style="9" customWidth="1"/>
    <col min="8824" max="8824" width="4.140625" style="9" customWidth="1"/>
    <col min="8825" max="8825" width="15" style="9" customWidth="1"/>
    <col min="8826" max="8827" width="9.140625" style="9" customWidth="1"/>
    <col min="8828" max="8828" width="11.5703125" style="9" customWidth="1"/>
    <col min="8829" max="8829" width="18.140625" style="9" customWidth="1"/>
    <col min="8830" max="8830" width="13.140625" style="9" customWidth="1"/>
    <col min="8831" max="8831" width="12.28515625" style="9" customWidth="1"/>
    <col min="8832" max="9069" width="9.140625" style="9"/>
    <col min="9070" max="9070" width="1.42578125" style="9" customWidth="1"/>
    <col min="9071" max="9071" width="59.5703125" style="9" customWidth="1"/>
    <col min="9072" max="9072" width="9.140625" style="9" customWidth="1"/>
    <col min="9073" max="9074" width="3.85546875" style="9" customWidth="1"/>
    <col min="9075" max="9075" width="10.5703125" style="9" customWidth="1"/>
    <col min="9076" max="9076" width="3.85546875" style="9" customWidth="1"/>
    <col min="9077" max="9079" width="14.42578125" style="9" customWidth="1"/>
    <col min="9080" max="9080" width="4.140625" style="9" customWidth="1"/>
    <col min="9081" max="9081" width="15" style="9" customWidth="1"/>
    <col min="9082" max="9083" width="9.140625" style="9" customWidth="1"/>
    <col min="9084" max="9084" width="11.5703125" style="9" customWidth="1"/>
    <col min="9085" max="9085" width="18.140625" style="9" customWidth="1"/>
    <col min="9086" max="9086" width="13.140625" style="9" customWidth="1"/>
    <col min="9087" max="9087" width="12.28515625" style="9" customWidth="1"/>
    <col min="9088" max="9325" width="9.140625" style="9"/>
    <col min="9326" max="9326" width="1.42578125" style="9" customWidth="1"/>
    <col min="9327" max="9327" width="59.5703125" style="9" customWidth="1"/>
    <col min="9328" max="9328" width="9.140625" style="9" customWidth="1"/>
    <col min="9329" max="9330" width="3.85546875" style="9" customWidth="1"/>
    <col min="9331" max="9331" width="10.5703125" style="9" customWidth="1"/>
    <col min="9332" max="9332" width="3.85546875" style="9" customWidth="1"/>
    <col min="9333" max="9335" width="14.42578125" style="9" customWidth="1"/>
    <col min="9336" max="9336" width="4.140625" style="9" customWidth="1"/>
    <col min="9337" max="9337" width="15" style="9" customWidth="1"/>
    <col min="9338" max="9339" width="9.140625" style="9" customWidth="1"/>
    <col min="9340" max="9340" width="11.5703125" style="9" customWidth="1"/>
    <col min="9341" max="9341" width="18.140625" style="9" customWidth="1"/>
    <col min="9342" max="9342" width="13.140625" style="9" customWidth="1"/>
    <col min="9343" max="9343" width="12.28515625" style="9" customWidth="1"/>
    <col min="9344" max="9581" width="9.140625" style="9"/>
    <col min="9582" max="9582" width="1.42578125" style="9" customWidth="1"/>
    <col min="9583" max="9583" width="59.5703125" style="9" customWidth="1"/>
    <col min="9584" max="9584" width="9.140625" style="9" customWidth="1"/>
    <col min="9585" max="9586" width="3.85546875" style="9" customWidth="1"/>
    <col min="9587" max="9587" width="10.5703125" style="9" customWidth="1"/>
    <col min="9588" max="9588" width="3.85546875" style="9" customWidth="1"/>
    <col min="9589" max="9591" width="14.42578125" style="9" customWidth="1"/>
    <col min="9592" max="9592" width="4.140625" style="9" customWidth="1"/>
    <col min="9593" max="9593" width="15" style="9" customWidth="1"/>
    <col min="9594" max="9595" width="9.140625" style="9" customWidth="1"/>
    <col min="9596" max="9596" width="11.5703125" style="9" customWidth="1"/>
    <col min="9597" max="9597" width="18.140625" style="9" customWidth="1"/>
    <col min="9598" max="9598" width="13.140625" style="9" customWidth="1"/>
    <col min="9599" max="9599" width="12.28515625" style="9" customWidth="1"/>
    <col min="9600" max="9837" width="9.140625" style="9"/>
    <col min="9838" max="9838" width="1.42578125" style="9" customWidth="1"/>
    <col min="9839" max="9839" width="59.5703125" style="9" customWidth="1"/>
    <col min="9840" max="9840" width="9.140625" style="9" customWidth="1"/>
    <col min="9841" max="9842" width="3.85546875" style="9" customWidth="1"/>
    <col min="9843" max="9843" width="10.5703125" style="9" customWidth="1"/>
    <col min="9844" max="9844" width="3.85546875" style="9" customWidth="1"/>
    <col min="9845" max="9847" width="14.42578125" style="9" customWidth="1"/>
    <col min="9848" max="9848" width="4.140625" style="9" customWidth="1"/>
    <col min="9849" max="9849" width="15" style="9" customWidth="1"/>
    <col min="9850" max="9851" width="9.140625" style="9" customWidth="1"/>
    <col min="9852" max="9852" width="11.5703125" style="9" customWidth="1"/>
    <col min="9853" max="9853" width="18.140625" style="9" customWidth="1"/>
    <col min="9854" max="9854" width="13.140625" style="9" customWidth="1"/>
    <col min="9855" max="9855" width="12.28515625" style="9" customWidth="1"/>
    <col min="9856" max="10093" width="9.140625" style="9"/>
    <col min="10094" max="10094" width="1.42578125" style="9" customWidth="1"/>
    <col min="10095" max="10095" width="59.5703125" style="9" customWidth="1"/>
    <col min="10096" max="10096" width="9.140625" style="9" customWidth="1"/>
    <col min="10097" max="10098" width="3.85546875" style="9" customWidth="1"/>
    <col min="10099" max="10099" width="10.5703125" style="9" customWidth="1"/>
    <col min="10100" max="10100" width="3.85546875" style="9" customWidth="1"/>
    <col min="10101" max="10103" width="14.42578125" style="9" customWidth="1"/>
    <col min="10104" max="10104" width="4.140625" style="9" customWidth="1"/>
    <col min="10105" max="10105" width="15" style="9" customWidth="1"/>
    <col min="10106" max="10107" width="9.140625" style="9" customWidth="1"/>
    <col min="10108" max="10108" width="11.5703125" style="9" customWidth="1"/>
    <col min="10109" max="10109" width="18.140625" style="9" customWidth="1"/>
    <col min="10110" max="10110" width="13.140625" style="9" customWidth="1"/>
    <col min="10111" max="10111" width="12.28515625" style="9" customWidth="1"/>
    <col min="10112" max="10349" width="9.140625" style="9"/>
    <col min="10350" max="10350" width="1.42578125" style="9" customWidth="1"/>
    <col min="10351" max="10351" width="59.5703125" style="9" customWidth="1"/>
    <col min="10352" max="10352" width="9.140625" style="9" customWidth="1"/>
    <col min="10353" max="10354" width="3.85546875" style="9" customWidth="1"/>
    <col min="10355" max="10355" width="10.5703125" style="9" customWidth="1"/>
    <col min="10356" max="10356" width="3.85546875" style="9" customWidth="1"/>
    <col min="10357" max="10359" width="14.42578125" style="9" customWidth="1"/>
    <col min="10360" max="10360" width="4.140625" style="9" customWidth="1"/>
    <col min="10361" max="10361" width="15" style="9" customWidth="1"/>
    <col min="10362" max="10363" width="9.140625" style="9" customWidth="1"/>
    <col min="10364" max="10364" width="11.5703125" style="9" customWidth="1"/>
    <col min="10365" max="10365" width="18.140625" style="9" customWidth="1"/>
    <col min="10366" max="10366" width="13.140625" style="9" customWidth="1"/>
    <col min="10367" max="10367" width="12.28515625" style="9" customWidth="1"/>
    <col min="10368" max="10605" width="9.140625" style="9"/>
    <col min="10606" max="10606" width="1.42578125" style="9" customWidth="1"/>
    <col min="10607" max="10607" width="59.5703125" style="9" customWidth="1"/>
    <col min="10608" max="10608" width="9.140625" style="9" customWidth="1"/>
    <col min="10609" max="10610" width="3.85546875" style="9" customWidth="1"/>
    <col min="10611" max="10611" width="10.5703125" style="9" customWidth="1"/>
    <col min="10612" max="10612" width="3.85546875" style="9" customWidth="1"/>
    <col min="10613" max="10615" width="14.42578125" style="9" customWidth="1"/>
    <col min="10616" max="10616" width="4.140625" style="9" customWidth="1"/>
    <col min="10617" max="10617" width="15" style="9" customWidth="1"/>
    <col min="10618" max="10619" width="9.140625" style="9" customWidth="1"/>
    <col min="10620" max="10620" width="11.5703125" style="9" customWidth="1"/>
    <col min="10621" max="10621" width="18.140625" style="9" customWidth="1"/>
    <col min="10622" max="10622" width="13.140625" style="9" customWidth="1"/>
    <col min="10623" max="10623" width="12.28515625" style="9" customWidth="1"/>
    <col min="10624" max="10861" width="9.140625" style="9"/>
    <col min="10862" max="10862" width="1.42578125" style="9" customWidth="1"/>
    <col min="10863" max="10863" width="59.5703125" style="9" customWidth="1"/>
    <col min="10864" max="10864" width="9.140625" style="9" customWidth="1"/>
    <col min="10865" max="10866" width="3.85546875" style="9" customWidth="1"/>
    <col min="10867" max="10867" width="10.5703125" style="9" customWidth="1"/>
    <col min="10868" max="10868" width="3.85546875" style="9" customWidth="1"/>
    <col min="10869" max="10871" width="14.42578125" style="9" customWidth="1"/>
    <col min="10872" max="10872" width="4.140625" style="9" customWidth="1"/>
    <col min="10873" max="10873" width="15" style="9" customWidth="1"/>
    <col min="10874" max="10875" width="9.140625" style="9" customWidth="1"/>
    <col min="10876" max="10876" width="11.5703125" style="9" customWidth="1"/>
    <col min="10877" max="10877" width="18.140625" style="9" customWidth="1"/>
    <col min="10878" max="10878" width="13.140625" style="9" customWidth="1"/>
    <col min="10879" max="10879" width="12.28515625" style="9" customWidth="1"/>
    <col min="10880" max="11117" width="9.140625" style="9"/>
    <col min="11118" max="11118" width="1.42578125" style="9" customWidth="1"/>
    <col min="11119" max="11119" width="59.5703125" style="9" customWidth="1"/>
    <col min="11120" max="11120" width="9.140625" style="9" customWidth="1"/>
    <col min="11121" max="11122" width="3.85546875" style="9" customWidth="1"/>
    <col min="11123" max="11123" width="10.5703125" style="9" customWidth="1"/>
    <col min="11124" max="11124" width="3.85546875" style="9" customWidth="1"/>
    <col min="11125" max="11127" width="14.42578125" style="9" customWidth="1"/>
    <col min="11128" max="11128" width="4.140625" style="9" customWidth="1"/>
    <col min="11129" max="11129" width="15" style="9" customWidth="1"/>
    <col min="11130" max="11131" width="9.140625" style="9" customWidth="1"/>
    <col min="11132" max="11132" width="11.5703125" style="9" customWidth="1"/>
    <col min="11133" max="11133" width="18.140625" style="9" customWidth="1"/>
    <col min="11134" max="11134" width="13.140625" style="9" customWidth="1"/>
    <col min="11135" max="11135" width="12.28515625" style="9" customWidth="1"/>
    <col min="11136" max="11373" width="9.140625" style="9"/>
    <col min="11374" max="11374" width="1.42578125" style="9" customWidth="1"/>
    <col min="11375" max="11375" width="59.5703125" style="9" customWidth="1"/>
    <col min="11376" max="11376" width="9.140625" style="9" customWidth="1"/>
    <col min="11377" max="11378" width="3.85546875" style="9" customWidth="1"/>
    <col min="11379" max="11379" width="10.5703125" style="9" customWidth="1"/>
    <col min="11380" max="11380" width="3.85546875" style="9" customWidth="1"/>
    <col min="11381" max="11383" width="14.42578125" style="9" customWidth="1"/>
    <col min="11384" max="11384" width="4.140625" style="9" customWidth="1"/>
    <col min="11385" max="11385" width="15" style="9" customWidth="1"/>
    <col min="11386" max="11387" width="9.140625" style="9" customWidth="1"/>
    <col min="11388" max="11388" width="11.5703125" style="9" customWidth="1"/>
    <col min="11389" max="11389" width="18.140625" style="9" customWidth="1"/>
    <col min="11390" max="11390" width="13.140625" style="9" customWidth="1"/>
    <col min="11391" max="11391" width="12.28515625" style="9" customWidth="1"/>
    <col min="11392" max="11629" width="9.140625" style="9"/>
    <col min="11630" max="11630" width="1.42578125" style="9" customWidth="1"/>
    <col min="11631" max="11631" width="59.5703125" style="9" customWidth="1"/>
    <col min="11632" max="11632" width="9.140625" style="9" customWidth="1"/>
    <col min="11633" max="11634" width="3.85546875" style="9" customWidth="1"/>
    <col min="11635" max="11635" width="10.5703125" style="9" customWidth="1"/>
    <col min="11636" max="11636" width="3.85546875" style="9" customWidth="1"/>
    <col min="11637" max="11639" width="14.42578125" style="9" customWidth="1"/>
    <col min="11640" max="11640" width="4.140625" style="9" customWidth="1"/>
    <col min="11641" max="11641" width="15" style="9" customWidth="1"/>
    <col min="11642" max="11643" width="9.140625" style="9" customWidth="1"/>
    <col min="11644" max="11644" width="11.5703125" style="9" customWidth="1"/>
    <col min="11645" max="11645" width="18.140625" style="9" customWidth="1"/>
    <col min="11646" max="11646" width="13.140625" style="9" customWidth="1"/>
    <col min="11647" max="11647" width="12.28515625" style="9" customWidth="1"/>
    <col min="11648" max="11885" width="9.140625" style="9"/>
    <col min="11886" max="11886" width="1.42578125" style="9" customWidth="1"/>
    <col min="11887" max="11887" width="59.5703125" style="9" customWidth="1"/>
    <col min="11888" max="11888" width="9.140625" style="9" customWidth="1"/>
    <col min="11889" max="11890" width="3.85546875" style="9" customWidth="1"/>
    <col min="11891" max="11891" width="10.5703125" style="9" customWidth="1"/>
    <col min="11892" max="11892" width="3.85546875" style="9" customWidth="1"/>
    <col min="11893" max="11895" width="14.42578125" style="9" customWidth="1"/>
    <col min="11896" max="11896" width="4.140625" style="9" customWidth="1"/>
    <col min="11897" max="11897" width="15" style="9" customWidth="1"/>
    <col min="11898" max="11899" width="9.140625" style="9" customWidth="1"/>
    <col min="11900" max="11900" width="11.5703125" style="9" customWidth="1"/>
    <col min="11901" max="11901" width="18.140625" style="9" customWidth="1"/>
    <col min="11902" max="11902" width="13.140625" style="9" customWidth="1"/>
    <col min="11903" max="11903" width="12.28515625" style="9" customWidth="1"/>
    <col min="11904" max="12141" width="9.140625" style="9"/>
    <col min="12142" max="12142" width="1.42578125" style="9" customWidth="1"/>
    <col min="12143" max="12143" width="59.5703125" style="9" customWidth="1"/>
    <col min="12144" max="12144" width="9.140625" style="9" customWidth="1"/>
    <col min="12145" max="12146" width="3.85546875" style="9" customWidth="1"/>
    <col min="12147" max="12147" width="10.5703125" style="9" customWidth="1"/>
    <col min="12148" max="12148" width="3.85546875" style="9" customWidth="1"/>
    <col min="12149" max="12151" width="14.42578125" style="9" customWidth="1"/>
    <col min="12152" max="12152" width="4.140625" style="9" customWidth="1"/>
    <col min="12153" max="12153" width="15" style="9" customWidth="1"/>
    <col min="12154" max="12155" width="9.140625" style="9" customWidth="1"/>
    <col min="12156" max="12156" width="11.5703125" style="9" customWidth="1"/>
    <col min="12157" max="12157" width="18.140625" style="9" customWidth="1"/>
    <col min="12158" max="12158" width="13.140625" style="9" customWidth="1"/>
    <col min="12159" max="12159" width="12.28515625" style="9" customWidth="1"/>
    <col min="12160" max="12397" width="9.140625" style="9"/>
    <col min="12398" max="12398" width="1.42578125" style="9" customWidth="1"/>
    <col min="12399" max="12399" width="59.5703125" style="9" customWidth="1"/>
    <col min="12400" max="12400" width="9.140625" style="9" customWidth="1"/>
    <col min="12401" max="12402" width="3.85546875" style="9" customWidth="1"/>
    <col min="12403" max="12403" width="10.5703125" style="9" customWidth="1"/>
    <col min="12404" max="12404" width="3.85546875" style="9" customWidth="1"/>
    <col min="12405" max="12407" width="14.42578125" style="9" customWidth="1"/>
    <col min="12408" max="12408" width="4.140625" style="9" customWidth="1"/>
    <col min="12409" max="12409" width="15" style="9" customWidth="1"/>
    <col min="12410" max="12411" width="9.140625" style="9" customWidth="1"/>
    <col min="12412" max="12412" width="11.5703125" style="9" customWidth="1"/>
    <col min="12413" max="12413" width="18.140625" style="9" customWidth="1"/>
    <col min="12414" max="12414" width="13.140625" style="9" customWidth="1"/>
    <col min="12415" max="12415" width="12.28515625" style="9" customWidth="1"/>
    <col min="12416" max="12653" width="9.140625" style="9"/>
    <col min="12654" max="12654" width="1.42578125" style="9" customWidth="1"/>
    <col min="12655" max="12655" width="59.5703125" style="9" customWidth="1"/>
    <col min="12656" max="12656" width="9.140625" style="9" customWidth="1"/>
    <col min="12657" max="12658" width="3.85546875" style="9" customWidth="1"/>
    <col min="12659" max="12659" width="10.5703125" style="9" customWidth="1"/>
    <col min="12660" max="12660" width="3.85546875" style="9" customWidth="1"/>
    <col min="12661" max="12663" width="14.42578125" style="9" customWidth="1"/>
    <col min="12664" max="12664" width="4.140625" style="9" customWidth="1"/>
    <col min="12665" max="12665" width="15" style="9" customWidth="1"/>
    <col min="12666" max="12667" width="9.140625" style="9" customWidth="1"/>
    <col min="12668" max="12668" width="11.5703125" style="9" customWidth="1"/>
    <col min="12669" max="12669" width="18.140625" style="9" customWidth="1"/>
    <col min="12670" max="12670" width="13.140625" style="9" customWidth="1"/>
    <col min="12671" max="12671" width="12.28515625" style="9" customWidth="1"/>
    <col min="12672" max="12909" width="9.140625" style="9"/>
    <col min="12910" max="12910" width="1.42578125" style="9" customWidth="1"/>
    <col min="12911" max="12911" width="59.5703125" style="9" customWidth="1"/>
    <col min="12912" max="12912" width="9.140625" style="9" customWidth="1"/>
    <col min="12913" max="12914" width="3.85546875" style="9" customWidth="1"/>
    <col min="12915" max="12915" width="10.5703125" style="9" customWidth="1"/>
    <col min="12916" max="12916" width="3.85546875" style="9" customWidth="1"/>
    <col min="12917" max="12919" width="14.42578125" style="9" customWidth="1"/>
    <col min="12920" max="12920" width="4.140625" style="9" customWidth="1"/>
    <col min="12921" max="12921" width="15" style="9" customWidth="1"/>
    <col min="12922" max="12923" width="9.140625" style="9" customWidth="1"/>
    <col min="12924" max="12924" width="11.5703125" style="9" customWidth="1"/>
    <col min="12925" max="12925" width="18.140625" style="9" customWidth="1"/>
    <col min="12926" max="12926" width="13.140625" style="9" customWidth="1"/>
    <col min="12927" max="12927" width="12.28515625" style="9" customWidth="1"/>
    <col min="12928" max="13165" width="9.140625" style="9"/>
    <col min="13166" max="13166" width="1.42578125" style="9" customWidth="1"/>
    <col min="13167" max="13167" width="59.5703125" style="9" customWidth="1"/>
    <col min="13168" max="13168" width="9.140625" style="9" customWidth="1"/>
    <col min="13169" max="13170" width="3.85546875" style="9" customWidth="1"/>
    <col min="13171" max="13171" width="10.5703125" style="9" customWidth="1"/>
    <col min="13172" max="13172" width="3.85546875" style="9" customWidth="1"/>
    <col min="13173" max="13175" width="14.42578125" style="9" customWidth="1"/>
    <col min="13176" max="13176" width="4.140625" style="9" customWidth="1"/>
    <col min="13177" max="13177" width="15" style="9" customWidth="1"/>
    <col min="13178" max="13179" width="9.140625" style="9" customWidth="1"/>
    <col min="13180" max="13180" width="11.5703125" style="9" customWidth="1"/>
    <col min="13181" max="13181" width="18.140625" style="9" customWidth="1"/>
    <col min="13182" max="13182" width="13.140625" style="9" customWidth="1"/>
    <col min="13183" max="13183" width="12.28515625" style="9" customWidth="1"/>
    <col min="13184" max="13421" width="9.140625" style="9"/>
    <col min="13422" max="13422" width="1.42578125" style="9" customWidth="1"/>
    <col min="13423" max="13423" width="59.5703125" style="9" customWidth="1"/>
    <col min="13424" max="13424" width="9.140625" style="9" customWidth="1"/>
    <col min="13425" max="13426" width="3.85546875" style="9" customWidth="1"/>
    <col min="13427" max="13427" width="10.5703125" style="9" customWidth="1"/>
    <col min="13428" max="13428" width="3.85546875" style="9" customWidth="1"/>
    <col min="13429" max="13431" width="14.42578125" style="9" customWidth="1"/>
    <col min="13432" max="13432" width="4.140625" style="9" customWidth="1"/>
    <col min="13433" max="13433" width="15" style="9" customWidth="1"/>
    <col min="13434" max="13435" width="9.140625" style="9" customWidth="1"/>
    <col min="13436" max="13436" width="11.5703125" style="9" customWidth="1"/>
    <col min="13437" max="13437" width="18.140625" style="9" customWidth="1"/>
    <col min="13438" max="13438" width="13.140625" style="9" customWidth="1"/>
    <col min="13439" max="13439" width="12.28515625" style="9" customWidth="1"/>
    <col min="13440" max="13677" width="9.140625" style="9"/>
    <col min="13678" max="13678" width="1.42578125" style="9" customWidth="1"/>
    <col min="13679" max="13679" width="59.5703125" style="9" customWidth="1"/>
    <col min="13680" max="13680" width="9.140625" style="9" customWidth="1"/>
    <col min="13681" max="13682" width="3.85546875" style="9" customWidth="1"/>
    <col min="13683" max="13683" width="10.5703125" style="9" customWidth="1"/>
    <col min="13684" max="13684" width="3.85546875" style="9" customWidth="1"/>
    <col min="13685" max="13687" width="14.42578125" style="9" customWidth="1"/>
    <col min="13688" max="13688" width="4.140625" style="9" customWidth="1"/>
    <col min="13689" max="13689" width="15" style="9" customWidth="1"/>
    <col min="13690" max="13691" width="9.140625" style="9" customWidth="1"/>
    <col min="13692" max="13692" width="11.5703125" style="9" customWidth="1"/>
    <col min="13693" max="13693" width="18.140625" style="9" customWidth="1"/>
    <col min="13694" max="13694" width="13.140625" style="9" customWidth="1"/>
    <col min="13695" max="13695" width="12.28515625" style="9" customWidth="1"/>
    <col min="13696" max="13933" width="9.140625" style="9"/>
    <col min="13934" max="13934" width="1.42578125" style="9" customWidth="1"/>
    <col min="13935" max="13935" width="59.5703125" style="9" customWidth="1"/>
    <col min="13936" max="13936" width="9.140625" style="9" customWidth="1"/>
    <col min="13937" max="13938" width="3.85546875" style="9" customWidth="1"/>
    <col min="13939" max="13939" width="10.5703125" style="9" customWidth="1"/>
    <col min="13940" max="13940" width="3.85546875" style="9" customWidth="1"/>
    <col min="13941" max="13943" width="14.42578125" style="9" customWidth="1"/>
    <col min="13944" max="13944" width="4.140625" style="9" customWidth="1"/>
    <col min="13945" max="13945" width="15" style="9" customWidth="1"/>
    <col min="13946" max="13947" width="9.140625" style="9" customWidth="1"/>
    <col min="13948" max="13948" width="11.5703125" style="9" customWidth="1"/>
    <col min="13949" max="13949" width="18.140625" style="9" customWidth="1"/>
    <col min="13950" max="13950" width="13.140625" style="9" customWidth="1"/>
    <col min="13951" max="13951" width="12.28515625" style="9" customWidth="1"/>
    <col min="13952" max="14189" width="9.140625" style="9"/>
    <col min="14190" max="14190" width="1.42578125" style="9" customWidth="1"/>
    <col min="14191" max="14191" width="59.5703125" style="9" customWidth="1"/>
    <col min="14192" max="14192" width="9.140625" style="9" customWidth="1"/>
    <col min="14193" max="14194" width="3.85546875" style="9" customWidth="1"/>
    <col min="14195" max="14195" width="10.5703125" style="9" customWidth="1"/>
    <col min="14196" max="14196" width="3.85546875" style="9" customWidth="1"/>
    <col min="14197" max="14199" width="14.42578125" style="9" customWidth="1"/>
    <col min="14200" max="14200" width="4.140625" style="9" customWidth="1"/>
    <col min="14201" max="14201" width="15" style="9" customWidth="1"/>
    <col min="14202" max="14203" width="9.140625" style="9" customWidth="1"/>
    <col min="14204" max="14204" width="11.5703125" style="9" customWidth="1"/>
    <col min="14205" max="14205" width="18.140625" style="9" customWidth="1"/>
    <col min="14206" max="14206" width="13.140625" style="9" customWidth="1"/>
    <col min="14207" max="14207" width="12.28515625" style="9" customWidth="1"/>
    <col min="14208" max="14445" width="9.140625" style="9"/>
    <col min="14446" max="14446" width="1.42578125" style="9" customWidth="1"/>
    <col min="14447" max="14447" width="59.5703125" style="9" customWidth="1"/>
    <col min="14448" max="14448" width="9.140625" style="9" customWidth="1"/>
    <col min="14449" max="14450" width="3.85546875" style="9" customWidth="1"/>
    <col min="14451" max="14451" width="10.5703125" style="9" customWidth="1"/>
    <col min="14452" max="14452" width="3.85546875" style="9" customWidth="1"/>
    <col min="14453" max="14455" width="14.42578125" style="9" customWidth="1"/>
    <col min="14456" max="14456" width="4.140625" style="9" customWidth="1"/>
    <col min="14457" max="14457" width="15" style="9" customWidth="1"/>
    <col min="14458" max="14459" width="9.140625" style="9" customWidth="1"/>
    <col min="14460" max="14460" width="11.5703125" style="9" customWidth="1"/>
    <col min="14461" max="14461" width="18.140625" style="9" customWidth="1"/>
    <col min="14462" max="14462" width="13.140625" style="9" customWidth="1"/>
    <col min="14463" max="14463" width="12.28515625" style="9" customWidth="1"/>
    <col min="14464" max="14701" width="9.140625" style="9"/>
    <col min="14702" max="14702" width="1.42578125" style="9" customWidth="1"/>
    <col min="14703" max="14703" width="59.5703125" style="9" customWidth="1"/>
    <col min="14704" max="14704" width="9.140625" style="9" customWidth="1"/>
    <col min="14705" max="14706" width="3.85546875" style="9" customWidth="1"/>
    <col min="14707" max="14707" width="10.5703125" style="9" customWidth="1"/>
    <col min="14708" max="14708" width="3.85546875" style="9" customWidth="1"/>
    <col min="14709" max="14711" width="14.42578125" style="9" customWidth="1"/>
    <col min="14712" max="14712" width="4.140625" style="9" customWidth="1"/>
    <col min="14713" max="14713" width="15" style="9" customWidth="1"/>
    <col min="14714" max="14715" width="9.140625" style="9" customWidth="1"/>
    <col min="14716" max="14716" width="11.5703125" style="9" customWidth="1"/>
    <col min="14717" max="14717" width="18.140625" style="9" customWidth="1"/>
    <col min="14718" max="14718" width="13.140625" style="9" customWidth="1"/>
    <col min="14719" max="14719" width="12.28515625" style="9" customWidth="1"/>
    <col min="14720" max="14957" width="9.140625" style="9"/>
    <col min="14958" max="14958" width="1.42578125" style="9" customWidth="1"/>
    <col min="14959" max="14959" width="59.5703125" style="9" customWidth="1"/>
    <col min="14960" max="14960" width="9.140625" style="9" customWidth="1"/>
    <col min="14961" max="14962" width="3.85546875" style="9" customWidth="1"/>
    <col min="14963" max="14963" width="10.5703125" style="9" customWidth="1"/>
    <col min="14964" max="14964" width="3.85546875" style="9" customWidth="1"/>
    <col min="14965" max="14967" width="14.42578125" style="9" customWidth="1"/>
    <col min="14968" max="14968" width="4.140625" style="9" customWidth="1"/>
    <col min="14969" max="14969" width="15" style="9" customWidth="1"/>
    <col min="14970" max="14971" width="9.140625" style="9" customWidth="1"/>
    <col min="14972" max="14972" width="11.5703125" style="9" customWidth="1"/>
    <col min="14973" max="14973" width="18.140625" style="9" customWidth="1"/>
    <col min="14974" max="14974" width="13.140625" style="9" customWidth="1"/>
    <col min="14975" max="14975" width="12.28515625" style="9" customWidth="1"/>
    <col min="14976" max="15213" width="9.140625" style="9"/>
    <col min="15214" max="15214" width="1.42578125" style="9" customWidth="1"/>
    <col min="15215" max="15215" width="59.5703125" style="9" customWidth="1"/>
    <col min="15216" max="15216" width="9.140625" style="9" customWidth="1"/>
    <col min="15217" max="15218" width="3.85546875" style="9" customWidth="1"/>
    <col min="15219" max="15219" width="10.5703125" style="9" customWidth="1"/>
    <col min="15220" max="15220" width="3.85546875" style="9" customWidth="1"/>
    <col min="15221" max="15223" width="14.42578125" style="9" customWidth="1"/>
    <col min="15224" max="15224" width="4.140625" style="9" customWidth="1"/>
    <col min="15225" max="15225" width="15" style="9" customWidth="1"/>
    <col min="15226" max="15227" width="9.140625" style="9" customWidth="1"/>
    <col min="15228" max="15228" width="11.5703125" style="9" customWidth="1"/>
    <col min="15229" max="15229" width="18.140625" style="9" customWidth="1"/>
    <col min="15230" max="15230" width="13.140625" style="9" customWidth="1"/>
    <col min="15231" max="15231" width="12.28515625" style="9" customWidth="1"/>
    <col min="15232" max="15469" width="9.140625" style="9"/>
    <col min="15470" max="15470" width="1.42578125" style="9" customWidth="1"/>
    <col min="15471" max="15471" width="59.5703125" style="9" customWidth="1"/>
    <col min="15472" max="15472" width="9.140625" style="9" customWidth="1"/>
    <col min="15473" max="15474" width="3.85546875" style="9" customWidth="1"/>
    <col min="15475" max="15475" width="10.5703125" style="9" customWidth="1"/>
    <col min="15476" max="15476" width="3.85546875" style="9" customWidth="1"/>
    <col min="15477" max="15479" width="14.42578125" style="9" customWidth="1"/>
    <col min="15480" max="15480" width="4.140625" style="9" customWidth="1"/>
    <col min="15481" max="15481" width="15" style="9" customWidth="1"/>
    <col min="15482" max="15483" width="9.140625" style="9" customWidth="1"/>
    <col min="15484" max="15484" width="11.5703125" style="9" customWidth="1"/>
    <col min="15485" max="15485" width="18.140625" style="9" customWidth="1"/>
    <col min="15486" max="15486" width="13.140625" style="9" customWidth="1"/>
    <col min="15487" max="15487" width="12.28515625" style="9" customWidth="1"/>
    <col min="15488" max="15725" width="9.140625" style="9"/>
    <col min="15726" max="15726" width="1.42578125" style="9" customWidth="1"/>
    <col min="15727" max="15727" width="59.5703125" style="9" customWidth="1"/>
    <col min="15728" max="15728" width="9.140625" style="9" customWidth="1"/>
    <col min="15729" max="15730" width="3.85546875" style="9" customWidth="1"/>
    <col min="15731" max="15731" width="10.5703125" style="9" customWidth="1"/>
    <col min="15732" max="15732" width="3.85546875" style="9" customWidth="1"/>
    <col min="15733" max="15735" width="14.42578125" style="9" customWidth="1"/>
    <col min="15736" max="15736" width="4.140625" style="9" customWidth="1"/>
    <col min="15737" max="15737" width="15" style="9" customWidth="1"/>
    <col min="15738" max="15739" width="9.140625" style="9" customWidth="1"/>
    <col min="15740" max="15740" width="11.5703125" style="9" customWidth="1"/>
    <col min="15741" max="15741" width="18.140625" style="9" customWidth="1"/>
    <col min="15742" max="15742" width="13.140625" style="9" customWidth="1"/>
    <col min="15743" max="15743" width="12.28515625" style="9" customWidth="1"/>
    <col min="15744" max="15981" width="9.140625" style="9"/>
    <col min="15982" max="15982" width="1.42578125" style="9" customWidth="1"/>
    <col min="15983" max="15983" width="59.5703125" style="9" customWidth="1"/>
    <col min="15984" max="15984" width="9.140625" style="9" customWidth="1"/>
    <col min="15985" max="15986" width="3.85546875" style="9" customWidth="1"/>
    <col min="15987" max="15987" width="10.5703125" style="9" customWidth="1"/>
    <col min="15988" max="15988" width="3.85546875" style="9" customWidth="1"/>
    <col min="15989" max="15991" width="14.42578125" style="9" customWidth="1"/>
    <col min="15992" max="15992" width="4.140625" style="9" customWidth="1"/>
    <col min="15993" max="15993" width="15" style="9" customWidth="1"/>
    <col min="15994" max="15995" width="9.140625" style="9" customWidth="1"/>
    <col min="15996" max="15996" width="11.5703125" style="9" customWidth="1"/>
    <col min="15997" max="15997" width="18.140625" style="9" customWidth="1"/>
    <col min="15998" max="15998" width="13.140625" style="9" customWidth="1"/>
    <col min="15999" max="15999" width="12.28515625" style="9" customWidth="1"/>
    <col min="16000" max="16384" width="9.140625" style="9"/>
  </cols>
  <sheetData>
    <row r="1" spans="1:10" ht="15.75" customHeight="1" x14ac:dyDescent="0.25">
      <c r="A1" s="44"/>
      <c r="B1" s="15"/>
      <c r="C1" s="15"/>
      <c r="D1" s="15"/>
      <c r="E1" s="10"/>
      <c r="F1" s="15"/>
      <c r="G1" s="59" t="s">
        <v>450</v>
      </c>
      <c r="H1" s="59"/>
      <c r="I1" s="59"/>
      <c r="J1" s="59"/>
    </row>
    <row r="2" spans="1:10" ht="43.5" customHeight="1" x14ac:dyDescent="0.25">
      <c r="A2" s="2"/>
      <c r="B2" s="15"/>
      <c r="C2" s="10"/>
      <c r="D2" s="10"/>
      <c r="E2" s="10"/>
      <c r="F2" s="10"/>
      <c r="G2" s="59" t="s">
        <v>451</v>
      </c>
      <c r="H2" s="59"/>
      <c r="I2" s="59"/>
      <c r="J2" s="59"/>
    </row>
    <row r="3" spans="1:10" ht="32.25" customHeight="1" x14ac:dyDescent="0.25">
      <c r="A3" s="58" t="s">
        <v>452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15" customFormat="1" ht="19.5" customHeight="1" x14ac:dyDescent="0.25">
      <c r="A4" s="16"/>
      <c r="B4" s="14"/>
      <c r="C4" s="14"/>
      <c r="D4" s="14"/>
      <c r="E4" s="16"/>
      <c r="F4" s="14"/>
      <c r="G4" s="26"/>
      <c r="H4" s="45"/>
      <c r="I4" s="45" t="s">
        <v>289</v>
      </c>
      <c r="J4" s="47"/>
    </row>
    <row r="5" spans="1:10" ht="90" customHeight="1" x14ac:dyDescent="0.25">
      <c r="A5" s="53" t="s">
        <v>0</v>
      </c>
      <c r="B5" s="24" t="s">
        <v>1</v>
      </c>
      <c r="C5" s="32" t="s">
        <v>2</v>
      </c>
      <c r="D5" s="32" t="s">
        <v>3</v>
      </c>
      <c r="E5" s="24" t="s">
        <v>4</v>
      </c>
      <c r="F5" s="32" t="s">
        <v>5</v>
      </c>
      <c r="G5" s="53" t="s">
        <v>445</v>
      </c>
      <c r="H5" s="53" t="s">
        <v>446</v>
      </c>
      <c r="I5" s="53" t="s">
        <v>448</v>
      </c>
      <c r="J5" s="53" t="s">
        <v>447</v>
      </c>
    </row>
    <row r="6" spans="1:10" ht="30" x14ac:dyDescent="0.25">
      <c r="A6" s="54" t="s">
        <v>6</v>
      </c>
      <c r="B6" s="3">
        <v>851</v>
      </c>
      <c r="C6" s="3"/>
      <c r="D6" s="3"/>
      <c r="E6" s="57" t="s">
        <v>58</v>
      </c>
      <c r="F6" s="3"/>
      <c r="G6" s="19">
        <f>G7+G60+G69+G81+G109+G144+G161+G198+G219</f>
        <v>121570342.00999999</v>
      </c>
      <c r="H6" s="19">
        <f>H7+H60+H69+H81+H109+H144+H161+H198+H219</f>
        <v>121593342.00999999</v>
      </c>
      <c r="I6" s="19">
        <f>I7+I60+I69+I81+I109+I144+I161+I198+I219</f>
        <v>47208970.440000005</v>
      </c>
      <c r="J6" s="55">
        <f t="shared" ref="J6:J60" si="0">I6/H6*100</f>
        <v>38.825292289537927</v>
      </c>
    </row>
    <row r="7" spans="1:10" ht="30" x14ac:dyDescent="0.25">
      <c r="A7" s="52" t="s">
        <v>10</v>
      </c>
      <c r="B7" s="4">
        <v>851</v>
      </c>
      <c r="C7" s="3" t="s">
        <v>11</v>
      </c>
      <c r="D7" s="3"/>
      <c r="E7" s="4" t="s">
        <v>58</v>
      </c>
      <c r="F7" s="3"/>
      <c r="G7" s="12">
        <f t="shared" ref="G7:H7" si="1">G8+G33+G37</f>
        <v>26752955.77</v>
      </c>
      <c r="H7" s="12">
        <f t="shared" si="1"/>
        <v>26752955.77</v>
      </c>
      <c r="I7" s="12">
        <f t="shared" ref="I7" si="2">I8+I33+I37</f>
        <v>12147910.370000001</v>
      </c>
      <c r="J7" s="55">
        <f t="shared" si="0"/>
        <v>45.407731670615334</v>
      </c>
    </row>
    <row r="8" spans="1:10" ht="120" x14ac:dyDescent="0.25">
      <c r="A8" s="52" t="s">
        <v>12</v>
      </c>
      <c r="B8" s="4">
        <v>851</v>
      </c>
      <c r="C8" s="3" t="s">
        <v>11</v>
      </c>
      <c r="D8" s="3" t="s">
        <v>13</v>
      </c>
      <c r="E8" s="4" t="s">
        <v>58</v>
      </c>
      <c r="F8" s="3"/>
      <c r="G8" s="12">
        <f>G9+G12+G30+G21+G24+G27</f>
        <v>22624316.77</v>
      </c>
      <c r="H8" s="12">
        <f>H9+H12+H30+H21+H24+H27</f>
        <v>22624316.77</v>
      </c>
      <c r="I8" s="12">
        <f>I9+I12+I30+I21+I24+I27</f>
        <v>10417517.100000001</v>
      </c>
      <c r="J8" s="55">
        <f t="shared" si="0"/>
        <v>46.04566496263746</v>
      </c>
    </row>
    <row r="9" spans="1:10" ht="105" x14ac:dyDescent="0.25">
      <c r="A9" s="54" t="s">
        <v>352</v>
      </c>
      <c r="B9" s="4">
        <v>851</v>
      </c>
      <c r="C9" s="3" t="s">
        <v>11</v>
      </c>
      <c r="D9" s="3" t="s">
        <v>13</v>
      </c>
      <c r="E9" s="4" t="s">
        <v>15</v>
      </c>
      <c r="F9" s="3"/>
      <c r="G9" s="12">
        <f t="shared" ref="G9:I10" si="3">G10</f>
        <v>1490700</v>
      </c>
      <c r="H9" s="12">
        <f t="shared" si="3"/>
        <v>1490700</v>
      </c>
      <c r="I9" s="12">
        <f t="shared" si="3"/>
        <v>498209.88</v>
      </c>
      <c r="J9" s="55">
        <f t="shared" si="0"/>
        <v>33.421203461461054</v>
      </c>
    </row>
    <row r="10" spans="1:10" ht="150" x14ac:dyDescent="0.25">
      <c r="A10" s="54" t="s">
        <v>16</v>
      </c>
      <c r="B10" s="4">
        <v>851</v>
      </c>
      <c r="C10" s="3" t="s">
        <v>17</v>
      </c>
      <c r="D10" s="3" t="s">
        <v>13</v>
      </c>
      <c r="E10" s="4" t="s">
        <v>15</v>
      </c>
      <c r="F10" s="3" t="s">
        <v>18</v>
      </c>
      <c r="G10" s="12">
        <f t="shared" si="3"/>
        <v>1490700</v>
      </c>
      <c r="H10" s="12">
        <f t="shared" si="3"/>
        <v>1490700</v>
      </c>
      <c r="I10" s="12">
        <f t="shared" si="3"/>
        <v>498209.88</v>
      </c>
      <c r="J10" s="55">
        <f t="shared" si="0"/>
        <v>33.421203461461054</v>
      </c>
    </row>
    <row r="11" spans="1:10" ht="60" x14ac:dyDescent="0.25">
      <c r="A11" s="54" t="s">
        <v>353</v>
      </c>
      <c r="B11" s="4">
        <v>851</v>
      </c>
      <c r="C11" s="3" t="s">
        <v>11</v>
      </c>
      <c r="D11" s="3" t="s">
        <v>13</v>
      </c>
      <c r="E11" s="4" t="s">
        <v>15</v>
      </c>
      <c r="F11" s="3" t="s">
        <v>19</v>
      </c>
      <c r="G11" s="12">
        <v>1490700</v>
      </c>
      <c r="H11" s="12">
        <v>1490700</v>
      </c>
      <c r="I11" s="12">
        <f>387810.96+110398.92</f>
        <v>498209.88</v>
      </c>
      <c r="J11" s="55">
        <f t="shared" si="0"/>
        <v>33.421203461461054</v>
      </c>
    </row>
    <row r="12" spans="1:10" ht="60" x14ac:dyDescent="0.25">
      <c r="A12" s="54" t="s">
        <v>20</v>
      </c>
      <c r="B12" s="4">
        <v>851</v>
      </c>
      <c r="C12" s="3" t="s">
        <v>17</v>
      </c>
      <c r="D12" s="3" t="s">
        <v>13</v>
      </c>
      <c r="E12" s="4" t="s">
        <v>21</v>
      </c>
      <c r="F12" s="3"/>
      <c r="G12" s="12">
        <f>G13+G15+G17+G19</f>
        <v>20866116.77</v>
      </c>
      <c r="H12" s="12">
        <f>H13+H15+H17+H19</f>
        <v>20866116.77</v>
      </c>
      <c r="I12" s="12">
        <f>I13+I15+I17+I19</f>
        <v>9757416.3800000008</v>
      </c>
      <c r="J12" s="55">
        <f t="shared" si="0"/>
        <v>46.762013687322046</v>
      </c>
    </row>
    <row r="13" spans="1:10" ht="150" x14ac:dyDescent="0.25">
      <c r="A13" s="54" t="s">
        <v>16</v>
      </c>
      <c r="B13" s="4">
        <v>851</v>
      </c>
      <c r="C13" s="3" t="s">
        <v>11</v>
      </c>
      <c r="D13" s="3" t="s">
        <v>13</v>
      </c>
      <c r="E13" s="4" t="s">
        <v>21</v>
      </c>
      <c r="F13" s="3" t="s">
        <v>18</v>
      </c>
      <c r="G13" s="12">
        <f t="shared" ref="G13" si="4">G14</f>
        <v>15561100</v>
      </c>
      <c r="H13" s="12">
        <f t="shared" ref="H13:I13" si="5">H14</f>
        <v>15561100</v>
      </c>
      <c r="I13" s="12">
        <f t="shared" si="5"/>
        <v>6940700.3300000001</v>
      </c>
      <c r="J13" s="55">
        <f t="shared" si="0"/>
        <v>44.602890091317455</v>
      </c>
    </row>
    <row r="14" spans="1:10" ht="60" x14ac:dyDescent="0.25">
      <c r="A14" s="54" t="s">
        <v>353</v>
      </c>
      <c r="B14" s="4">
        <v>851</v>
      </c>
      <c r="C14" s="3" t="s">
        <v>11</v>
      </c>
      <c r="D14" s="3" t="s">
        <v>13</v>
      </c>
      <c r="E14" s="4" t="s">
        <v>21</v>
      </c>
      <c r="F14" s="3" t="s">
        <v>19</v>
      </c>
      <c r="G14" s="12">
        <v>15561100</v>
      </c>
      <c r="H14" s="12">
        <v>15561100</v>
      </c>
      <c r="I14" s="12">
        <f>5502396.48+500+1437803.85</f>
        <v>6940700.3300000001</v>
      </c>
      <c r="J14" s="55">
        <f t="shared" si="0"/>
        <v>44.602890091317455</v>
      </c>
    </row>
    <row r="15" spans="1:10" ht="60" x14ac:dyDescent="0.25">
      <c r="A15" s="54" t="s">
        <v>22</v>
      </c>
      <c r="B15" s="4">
        <v>851</v>
      </c>
      <c r="C15" s="3" t="s">
        <v>11</v>
      </c>
      <c r="D15" s="3" t="s">
        <v>13</v>
      </c>
      <c r="E15" s="4" t="s">
        <v>21</v>
      </c>
      <c r="F15" s="3" t="s">
        <v>23</v>
      </c>
      <c r="G15" s="12">
        <f t="shared" ref="G15" si="6">G16</f>
        <v>5128824</v>
      </c>
      <c r="H15" s="12">
        <f t="shared" ref="H15:I15" si="7">H16</f>
        <v>5128824</v>
      </c>
      <c r="I15" s="12">
        <f t="shared" si="7"/>
        <v>2719935.57</v>
      </c>
      <c r="J15" s="55">
        <f t="shared" si="0"/>
        <v>53.032343671765695</v>
      </c>
    </row>
    <row r="16" spans="1:10" ht="75" x14ac:dyDescent="0.25">
      <c r="A16" s="54" t="s">
        <v>9</v>
      </c>
      <c r="B16" s="4">
        <v>851</v>
      </c>
      <c r="C16" s="3" t="s">
        <v>11</v>
      </c>
      <c r="D16" s="3" t="s">
        <v>13</v>
      </c>
      <c r="E16" s="4" t="s">
        <v>21</v>
      </c>
      <c r="F16" s="3" t="s">
        <v>24</v>
      </c>
      <c r="G16" s="12">
        <f>3519324+1609500</f>
        <v>5128824</v>
      </c>
      <c r="H16" s="12">
        <f>3519324+1609500</f>
        <v>5128824</v>
      </c>
      <c r="I16" s="12">
        <f>1560496.13+1159439.44</f>
        <v>2719935.57</v>
      </c>
      <c r="J16" s="55">
        <f t="shared" si="0"/>
        <v>53.032343671765695</v>
      </c>
    </row>
    <row r="17" spans="1:10" ht="30" x14ac:dyDescent="0.25">
      <c r="A17" s="54" t="s">
        <v>120</v>
      </c>
      <c r="B17" s="4">
        <v>851</v>
      </c>
      <c r="C17" s="3" t="s">
        <v>11</v>
      </c>
      <c r="D17" s="3" t="s">
        <v>13</v>
      </c>
      <c r="E17" s="4" t="s">
        <v>21</v>
      </c>
      <c r="F17" s="3" t="s">
        <v>121</v>
      </c>
      <c r="G17" s="12">
        <f>G18</f>
        <v>76192.77</v>
      </c>
      <c r="H17" s="12">
        <f>H18</f>
        <v>76192.77</v>
      </c>
      <c r="I17" s="12">
        <f>I18</f>
        <v>76192.77</v>
      </c>
      <c r="J17" s="55">
        <f t="shared" si="0"/>
        <v>100</v>
      </c>
    </row>
    <row r="18" spans="1:10" ht="60" x14ac:dyDescent="0.25">
      <c r="A18" s="54" t="s">
        <v>122</v>
      </c>
      <c r="B18" s="4">
        <v>851</v>
      </c>
      <c r="C18" s="3" t="s">
        <v>11</v>
      </c>
      <c r="D18" s="3" t="s">
        <v>13</v>
      </c>
      <c r="E18" s="4" t="s">
        <v>21</v>
      </c>
      <c r="F18" s="3" t="s">
        <v>123</v>
      </c>
      <c r="G18" s="12">
        <v>76192.77</v>
      </c>
      <c r="H18" s="12">
        <v>76192.77</v>
      </c>
      <c r="I18" s="12">
        <v>76192.77</v>
      </c>
      <c r="J18" s="55">
        <f t="shared" si="0"/>
        <v>100</v>
      </c>
    </row>
    <row r="19" spans="1:10" ht="30" x14ac:dyDescent="0.25">
      <c r="A19" s="54" t="s">
        <v>25</v>
      </c>
      <c r="B19" s="4">
        <v>851</v>
      </c>
      <c r="C19" s="3" t="s">
        <v>11</v>
      </c>
      <c r="D19" s="3" t="s">
        <v>13</v>
      </c>
      <c r="E19" s="4" t="s">
        <v>21</v>
      </c>
      <c r="F19" s="3" t="s">
        <v>26</v>
      </c>
      <c r="G19" s="12">
        <f t="shared" ref="G19" si="8">G20</f>
        <v>100000</v>
      </c>
      <c r="H19" s="12">
        <f t="shared" ref="H19:I19" si="9">H20</f>
        <v>100000</v>
      </c>
      <c r="I19" s="12">
        <f t="shared" si="9"/>
        <v>20587.71</v>
      </c>
      <c r="J19" s="55">
        <f t="shared" si="0"/>
        <v>20.587709999999998</v>
      </c>
    </row>
    <row r="20" spans="1:10" ht="30" x14ac:dyDescent="0.25">
      <c r="A20" s="54" t="s">
        <v>27</v>
      </c>
      <c r="B20" s="4">
        <v>851</v>
      </c>
      <c r="C20" s="3" t="s">
        <v>11</v>
      </c>
      <c r="D20" s="3" t="s">
        <v>13</v>
      </c>
      <c r="E20" s="4" t="s">
        <v>21</v>
      </c>
      <c r="F20" s="3" t="s">
        <v>28</v>
      </c>
      <c r="G20" s="12">
        <v>100000</v>
      </c>
      <c r="H20" s="12">
        <v>100000</v>
      </c>
      <c r="I20" s="12">
        <f>9893+10677+17.71</f>
        <v>20587.71</v>
      </c>
      <c r="J20" s="55">
        <f t="shared" si="0"/>
        <v>20.587709999999998</v>
      </c>
    </row>
    <row r="21" spans="1:10" ht="60" x14ac:dyDescent="0.25">
      <c r="A21" s="54" t="s">
        <v>354</v>
      </c>
      <c r="B21" s="4">
        <v>851</v>
      </c>
      <c r="C21" s="3" t="s">
        <v>11</v>
      </c>
      <c r="D21" s="3" t="s">
        <v>13</v>
      </c>
      <c r="E21" s="4" t="s">
        <v>31</v>
      </c>
      <c r="F21" s="3"/>
      <c r="G21" s="12">
        <f t="shared" ref="G21:G25" si="10">G22</f>
        <v>100000</v>
      </c>
      <c r="H21" s="12">
        <f t="shared" ref="H21:I25" si="11">H22</f>
        <v>100000</v>
      </c>
      <c r="I21" s="12">
        <f t="shared" si="11"/>
        <v>57945.29</v>
      </c>
      <c r="J21" s="55">
        <f t="shared" si="0"/>
        <v>57.945290000000007</v>
      </c>
    </row>
    <row r="22" spans="1:10" ht="60" x14ac:dyDescent="0.25">
      <c r="A22" s="54" t="s">
        <v>22</v>
      </c>
      <c r="B22" s="4">
        <v>851</v>
      </c>
      <c r="C22" s="3" t="s">
        <v>11</v>
      </c>
      <c r="D22" s="3" t="s">
        <v>13</v>
      </c>
      <c r="E22" s="4" t="s">
        <v>31</v>
      </c>
      <c r="F22" s="3" t="s">
        <v>23</v>
      </c>
      <c r="G22" s="12">
        <f t="shared" si="10"/>
        <v>100000</v>
      </c>
      <c r="H22" s="12">
        <f t="shared" si="11"/>
        <v>100000</v>
      </c>
      <c r="I22" s="12">
        <f t="shared" si="11"/>
        <v>57945.29</v>
      </c>
      <c r="J22" s="55">
        <f t="shared" si="0"/>
        <v>57.945290000000007</v>
      </c>
    </row>
    <row r="23" spans="1:10" ht="75" x14ac:dyDescent="0.25">
      <c r="A23" s="54" t="s">
        <v>9</v>
      </c>
      <c r="B23" s="4">
        <v>851</v>
      </c>
      <c r="C23" s="3" t="s">
        <v>11</v>
      </c>
      <c r="D23" s="3" t="s">
        <v>13</v>
      </c>
      <c r="E23" s="4" t="s">
        <v>31</v>
      </c>
      <c r="F23" s="3" t="s">
        <v>24</v>
      </c>
      <c r="G23" s="12">
        <v>100000</v>
      </c>
      <c r="H23" s="12">
        <v>100000</v>
      </c>
      <c r="I23" s="12">
        <v>57945.29</v>
      </c>
      <c r="J23" s="55">
        <f t="shared" si="0"/>
        <v>57.945290000000007</v>
      </c>
    </row>
    <row r="24" spans="1:10" ht="75" x14ac:dyDescent="0.25">
      <c r="A24" s="52" t="s">
        <v>416</v>
      </c>
      <c r="B24" s="4">
        <v>851</v>
      </c>
      <c r="C24" s="3" t="s">
        <v>11</v>
      </c>
      <c r="D24" s="3" t="s">
        <v>13</v>
      </c>
      <c r="E24" s="4" t="s">
        <v>404</v>
      </c>
      <c r="F24" s="3"/>
      <c r="G24" s="12">
        <f t="shared" si="10"/>
        <v>100000</v>
      </c>
      <c r="H24" s="12">
        <f t="shared" si="11"/>
        <v>100000</v>
      </c>
      <c r="I24" s="12">
        <f t="shared" si="11"/>
        <v>38945.550000000003</v>
      </c>
      <c r="J24" s="55">
        <f t="shared" si="0"/>
        <v>38.945550000000004</v>
      </c>
    </row>
    <row r="25" spans="1:10" ht="60" x14ac:dyDescent="0.25">
      <c r="A25" s="54" t="s">
        <v>22</v>
      </c>
      <c r="B25" s="4">
        <v>851</v>
      </c>
      <c r="C25" s="3" t="s">
        <v>11</v>
      </c>
      <c r="D25" s="3" t="s">
        <v>13</v>
      </c>
      <c r="E25" s="4" t="s">
        <v>404</v>
      </c>
      <c r="F25" s="3" t="s">
        <v>23</v>
      </c>
      <c r="G25" s="12">
        <f t="shared" si="10"/>
        <v>100000</v>
      </c>
      <c r="H25" s="12">
        <f t="shared" si="11"/>
        <v>100000</v>
      </c>
      <c r="I25" s="12">
        <f t="shared" si="11"/>
        <v>38945.550000000003</v>
      </c>
      <c r="J25" s="55">
        <f t="shared" si="0"/>
        <v>38.945550000000004</v>
      </c>
    </row>
    <row r="26" spans="1:10" ht="75" x14ac:dyDescent="0.25">
      <c r="A26" s="54" t="s">
        <v>9</v>
      </c>
      <c r="B26" s="4">
        <v>851</v>
      </c>
      <c r="C26" s="3" t="s">
        <v>11</v>
      </c>
      <c r="D26" s="3" t="s">
        <v>13</v>
      </c>
      <c r="E26" s="4" t="s">
        <v>404</v>
      </c>
      <c r="F26" s="3" t="s">
        <v>24</v>
      </c>
      <c r="G26" s="12">
        <v>100000</v>
      </c>
      <c r="H26" s="12">
        <v>100000</v>
      </c>
      <c r="I26" s="12">
        <v>38945.550000000003</v>
      </c>
      <c r="J26" s="55">
        <f t="shared" si="0"/>
        <v>38.945550000000004</v>
      </c>
    </row>
    <row r="27" spans="1:10" ht="45" x14ac:dyDescent="0.25">
      <c r="A27" s="54" t="s">
        <v>32</v>
      </c>
      <c r="B27" s="4">
        <v>851</v>
      </c>
      <c r="C27" s="3" t="s">
        <v>11</v>
      </c>
      <c r="D27" s="3" t="s">
        <v>13</v>
      </c>
      <c r="E27" s="4" t="s">
        <v>33</v>
      </c>
      <c r="F27" s="3"/>
      <c r="G27" s="12">
        <f t="shared" ref="G27:G28" si="12">G28</f>
        <v>65000</v>
      </c>
      <c r="H27" s="12">
        <f t="shared" ref="H27:I28" si="13">H28</f>
        <v>65000</v>
      </c>
      <c r="I27" s="12">
        <f t="shared" si="13"/>
        <v>65000</v>
      </c>
      <c r="J27" s="55">
        <f t="shared" si="0"/>
        <v>100</v>
      </c>
    </row>
    <row r="28" spans="1:10" ht="30" x14ac:dyDescent="0.25">
      <c r="A28" s="54" t="s">
        <v>25</v>
      </c>
      <c r="B28" s="4">
        <v>851</v>
      </c>
      <c r="C28" s="3" t="s">
        <v>11</v>
      </c>
      <c r="D28" s="3" t="s">
        <v>13</v>
      </c>
      <c r="E28" s="4" t="s">
        <v>33</v>
      </c>
      <c r="F28" s="3" t="s">
        <v>26</v>
      </c>
      <c r="G28" s="12">
        <f t="shared" si="12"/>
        <v>65000</v>
      </c>
      <c r="H28" s="12">
        <f t="shared" si="13"/>
        <v>65000</v>
      </c>
      <c r="I28" s="12">
        <f t="shared" si="13"/>
        <v>65000</v>
      </c>
      <c r="J28" s="55">
        <f t="shared" si="0"/>
        <v>100</v>
      </c>
    </row>
    <row r="29" spans="1:10" ht="30" x14ac:dyDescent="0.25">
      <c r="A29" s="54" t="s">
        <v>27</v>
      </c>
      <c r="B29" s="4">
        <v>851</v>
      </c>
      <c r="C29" s="3" t="s">
        <v>11</v>
      </c>
      <c r="D29" s="3" t="s">
        <v>13</v>
      </c>
      <c r="E29" s="4" t="s">
        <v>33</v>
      </c>
      <c r="F29" s="3" t="s">
        <v>28</v>
      </c>
      <c r="G29" s="12">
        <v>65000</v>
      </c>
      <c r="H29" s="12">
        <v>65000</v>
      </c>
      <c r="I29" s="12">
        <v>65000</v>
      </c>
      <c r="J29" s="55">
        <f t="shared" si="0"/>
        <v>100</v>
      </c>
    </row>
    <row r="30" spans="1:10" ht="135" x14ac:dyDescent="0.25">
      <c r="A30" s="54" t="s">
        <v>29</v>
      </c>
      <c r="B30" s="4">
        <v>851</v>
      </c>
      <c r="C30" s="3" t="s">
        <v>11</v>
      </c>
      <c r="D30" s="3" t="s">
        <v>13</v>
      </c>
      <c r="E30" s="4" t="s">
        <v>30</v>
      </c>
      <c r="F30" s="3"/>
      <c r="G30" s="12">
        <f t="shared" ref="G30:G31" si="14">G31</f>
        <v>2500</v>
      </c>
      <c r="H30" s="12">
        <f t="shared" ref="H30:I31" si="15">H31</f>
        <v>2500</v>
      </c>
      <c r="I30" s="12">
        <f t="shared" si="15"/>
        <v>0</v>
      </c>
      <c r="J30" s="55">
        <f t="shared" si="0"/>
        <v>0</v>
      </c>
    </row>
    <row r="31" spans="1:10" ht="60" x14ac:dyDescent="0.25">
      <c r="A31" s="54" t="s">
        <v>22</v>
      </c>
      <c r="B31" s="4">
        <v>851</v>
      </c>
      <c r="C31" s="3" t="s">
        <v>11</v>
      </c>
      <c r="D31" s="3" t="s">
        <v>13</v>
      </c>
      <c r="E31" s="4" t="s">
        <v>30</v>
      </c>
      <c r="F31" s="3" t="s">
        <v>23</v>
      </c>
      <c r="G31" s="12">
        <f t="shared" si="14"/>
        <v>2500</v>
      </c>
      <c r="H31" s="12">
        <f t="shared" si="15"/>
        <v>2500</v>
      </c>
      <c r="I31" s="12">
        <f t="shared" si="15"/>
        <v>0</v>
      </c>
      <c r="J31" s="55">
        <f t="shared" si="0"/>
        <v>0</v>
      </c>
    </row>
    <row r="32" spans="1:10" ht="75" x14ac:dyDescent="0.25">
      <c r="A32" s="54" t="s">
        <v>9</v>
      </c>
      <c r="B32" s="4">
        <v>851</v>
      </c>
      <c r="C32" s="3" t="s">
        <v>11</v>
      </c>
      <c r="D32" s="3" t="s">
        <v>13</v>
      </c>
      <c r="E32" s="4" t="s">
        <v>30</v>
      </c>
      <c r="F32" s="3" t="s">
        <v>24</v>
      </c>
      <c r="G32" s="12">
        <v>2500</v>
      </c>
      <c r="H32" s="12">
        <v>2500</v>
      </c>
      <c r="I32" s="12"/>
      <c r="J32" s="55">
        <f t="shared" si="0"/>
        <v>0</v>
      </c>
    </row>
    <row r="33" spans="1:10" x14ac:dyDescent="0.25">
      <c r="A33" s="52" t="s">
        <v>34</v>
      </c>
      <c r="B33" s="4">
        <v>851</v>
      </c>
      <c r="C33" s="3" t="s">
        <v>11</v>
      </c>
      <c r="D33" s="3" t="s">
        <v>35</v>
      </c>
      <c r="E33" s="4" t="s">
        <v>58</v>
      </c>
      <c r="F33" s="3"/>
      <c r="G33" s="12">
        <f t="shared" ref="G33:G35" si="16">G34</f>
        <v>7421</v>
      </c>
      <c r="H33" s="12">
        <f t="shared" ref="H33:I35" si="17">H34</f>
        <v>7421</v>
      </c>
      <c r="I33" s="12">
        <f t="shared" si="17"/>
        <v>0</v>
      </c>
      <c r="J33" s="55">
        <f t="shared" si="0"/>
        <v>0</v>
      </c>
    </row>
    <row r="34" spans="1:10" ht="120" x14ac:dyDescent="0.25">
      <c r="A34" s="54" t="s">
        <v>212</v>
      </c>
      <c r="B34" s="4">
        <v>851</v>
      </c>
      <c r="C34" s="3" t="s">
        <v>11</v>
      </c>
      <c r="D34" s="3" t="s">
        <v>35</v>
      </c>
      <c r="E34" s="4" t="s">
        <v>36</v>
      </c>
      <c r="F34" s="3"/>
      <c r="G34" s="12">
        <f t="shared" si="16"/>
        <v>7421</v>
      </c>
      <c r="H34" s="12">
        <f t="shared" si="17"/>
        <v>7421</v>
      </c>
      <c r="I34" s="12">
        <f t="shared" si="17"/>
        <v>0</v>
      </c>
      <c r="J34" s="55">
        <f t="shared" si="0"/>
        <v>0</v>
      </c>
    </row>
    <row r="35" spans="1:10" ht="60" x14ac:dyDescent="0.25">
      <c r="A35" s="54" t="s">
        <v>22</v>
      </c>
      <c r="B35" s="4">
        <v>851</v>
      </c>
      <c r="C35" s="3" t="s">
        <v>11</v>
      </c>
      <c r="D35" s="3" t="s">
        <v>35</v>
      </c>
      <c r="E35" s="4" t="s">
        <v>36</v>
      </c>
      <c r="F35" s="3" t="s">
        <v>23</v>
      </c>
      <c r="G35" s="12">
        <f t="shared" si="16"/>
        <v>7421</v>
      </c>
      <c r="H35" s="12">
        <f t="shared" si="17"/>
        <v>7421</v>
      </c>
      <c r="I35" s="12">
        <f t="shared" si="17"/>
        <v>0</v>
      </c>
      <c r="J35" s="55">
        <f t="shared" si="0"/>
        <v>0</v>
      </c>
    </row>
    <row r="36" spans="1:10" ht="75" x14ac:dyDescent="0.25">
      <c r="A36" s="54" t="s">
        <v>9</v>
      </c>
      <c r="B36" s="4">
        <v>851</v>
      </c>
      <c r="C36" s="3" t="s">
        <v>11</v>
      </c>
      <c r="D36" s="3" t="s">
        <v>35</v>
      </c>
      <c r="E36" s="4" t="s">
        <v>36</v>
      </c>
      <c r="F36" s="3" t="s">
        <v>24</v>
      </c>
      <c r="G36" s="12">
        <v>7421</v>
      </c>
      <c r="H36" s="12">
        <v>7421</v>
      </c>
      <c r="I36" s="12">
        <v>0</v>
      </c>
      <c r="J36" s="55">
        <f t="shared" si="0"/>
        <v>0</v>
      </c>
    </row>
    <row r="37" spans="1:10" ht="45" x14ac:dyDescent="0.25">
      <c r="A37" s="52" t="s">
        <v>37</v>
      </c>
      <c r="B37" s="4">
        <v>851</v>
      </c>
      <c r="C37" s="3" t="s">
        <v>11</v>
      </c>
      <c r="D37" s="3" t="s">
        <v>38</v>
      </c>
      <c r="E37" s="4" t="s">
        <v>58</v>
      </c>
      <c r="F37" s="3"/>
      <c r="G37" s="12">
        <f>G38+G45+G48+G51+G54+G57</f>
        <v>4121218</v>
      </c>
      <c r="H37" s="12">
        <f t="shared" ref="H37:I37" si="18">H38+H45+H48+H51+H54+H57</f>
        <v>4121218</v>
      </c>
      <c r="I37" s="12">
        <f t="shared" si="18"/>
        <v>1730393.27</v>
      </c>
      <c r="J37" s="55">
        <f t="shared" si="0"/>
        <v>41.987423863527724</v>
      </c>
    </row>
    <row r="38" spans="1:10" ht="210" x14ac:dyDescent="0.25">
      <c r="A38" s="54" t="s">
        <v>355</v>
      </c>
      <c r="B38" s="4">
        <v>851</v>
      </c>
      <c r="C38" s="3" t="s">
        <v>11</v>
      </c>
      <c r="D38" s="3" t="s">
        <v>38</v>
      </c>
      <c r="E38" s="4" t="s">
        <v>40</v>
      </c>
      <c r="F38" s="3"/>
      <c r="G38" s="12">
        <f t="shared" ref="G38" si="19">G39+G41+G43</f>
        <v>478168</v>
      </c>
      <c r="H38" s="12">
        <f t="shared" ref="H38:I38" si="20">H39+H41+H43</f>
        <v>478168</v>
      </c>
      <c r="I38" s="12">
        <f t="shared" si="20"/>
        <v>84766.420000000013</v>
      </c>
      <c r="J38" s="55">
        <f t="shared" si="0"/>
        <v>17.72733014338057</v>
      </c>
    </row>
    <row r="39" spans="1:10" ht="150" x14ac:dyDescent="0.25">
      <c r="A39" s="54" t="s">
        <v>16</v>
      </c>
      <c r="B39" s="4">
        <v>851</v>
      </c>
      <c r="C39" s="3" t="s">
        <v>11</v>
      </c>
      <c r="D39" s="3" t="s">
        <v>38</v>
      </c>
      <c r="E39" s="4" t="s">
        <v>40</v>
      </c>
      <c r="F39" s="3" t="s">
        <v>18</v>
      </c>
      <c r="G39" s="12">
        <f t="shared" ref="G39" si="21">G40</f>
        <v>284200</v>
      </c>
      <c r="H39" s="12">
        <f t="shared" ref="H39:I39" si="22">H40</f>
        <v>284200</v>
      </c>
      <c r="I39" s="12">
        <f t="shared" si="22"/>
        <v>68001.63</v>
      </c>
      <c r="J39" s="55">
        <f t="shared" si="0"/>
        <v>23.927385643912739</v>
      </c>
    </row>
    <row r="40" spans="1:10" ht="60" x14ac:dyDescent="0.25">
      <c r="A40" s="54" t="s">
        <v>353</v>
      </c>
      <c r="B40" s="4">
        <v>851</v>
      </c>
      <c r="C40" s="3" t="s">
        <v>11</v>
      </c>
      <c r="D40" s="3" t="s">
        <v>38</v>
      </c>
      <c r="E40" s="4" t="s">
        <v>40</v>
      </c>
      <c r="F40" s="3" t="s">
        <v>19</v>
      </c>
      <c r="G40" s="12">
        <v>284200</v>
      </c>
      <c r="H40" s="12">
        <v>284200</v>
      </c>
      <c r="I40" s="12">
        <f>52799.61+15202.02</f>
        <v>68001.63</v>
      </c>
      <c r="J40" s="55">
        <f t="shared" si="0"/>
        <v>23.927385643912739</v>
      </c>
    </row>
    <row r="41" spans="1:10" ht="60" x14ac:dyDescent="0.25">
      <c r="A41" s="54" t="s">
        <v>22</v>
      </c>
      <c r="B41" s="4">
        <v>851</v>
      </c>
      <c r="C41" s="3" t="s">
        <v>11</v>
      </c>
      <c r="D41" s="3" t="s">
        <v>38</v>
      </c>
      <c r="E41" s="4" t="s">
        <v>40</v>
      </c>
      <c r="F41" s="3" t="s">
        <v>23</v>
      </c>
      <c r="G41" s="12">
        <f t="shared" ref="G41" si="23">G42</f>
        <v>193768</v>
      </c>
      <c r="H41" s="12">
        <f t="shared" ref="H41:I41" si="24">H42</f>
        <v>193768</v>
      </c>
      <c r="I41" s="12">
        <f t="shared" si="24"/>
        <v>16764.79</v>
      </c>
      <c r="J41" s="55">
        <f t="shared" si="0"/>
        <v>8.6519910408323373</v>
      </c>
    </row>
    <row r="42" spans="1:10" ht="75" x14ac:dyDescent="0.25">
      <c r="A42" s="54" t="s">
        <v>9</v>
      </c>
      <c r="B42" s="4">
        <v>851</v>
      </c>
      <c r="C42" s="3" t="s">
        <v>11</v>
      </c>
      <c r="D42" s="3" t="s">
        <v>38</v>
      </c>
      <c r="E42" s="4" t="s">
        <v>40</v>
      </c>
      <c r="F42" s="3" t="s">
        <v>24</v>
      </c>
      <c r="G42" s="12">
        <v>193768</v>
      </c>
      <c r="H42" s="12">
        <v>193768</v>
      </c>
      <c r="I42" s="12">
        <v>16764.79</v>
      </c>
      <c r="J42" s="55">
        <f t="shared" si="0"/>
        <v>8.6519910408323373</v>
      </c>
    </row>
    <row r="43" spans="1:10" ht="30" x14ac:dyDescent="0.25">
      <c r="A43" s="54" t="s">
        <v>41</v>
      </c>
      <c r="B43" s="4">
        <v>851</v>
      </c>
      <c r="C43" s="3" t="s">
        <v>11</v>
      </c>
      <c r="D43" s="4" t="s">
        <v>38</v>
      </c>
      <c r="E43" s="4" t="s">
        <v>40</v>
      </c>
      <c r="F43" s="3" t="s">
        <v>42</v>
      </c>
      <c r="G43" s="12">
        <f t="shared" ref="G43" si="25">G44</f>
        <v>200</v>
      </c>
      <c r="H43" s="12">
        <f t="shared" ref="H43:I43" si="26">H44</f>
        <v>200</v>
      </c>
      <c r="I43" s="12">
        <f t="shared" si="26"/>
        <v>0</v>
      </c>
      <c r="J43" s="55">
        <f t="shared" si="0"/>
        <v>0</v>
      </c>
    </row>
    <row r="44" spans="1:10" x14ac:dyDescent="0.25">
      <c r="A44" s="54" t="s">
        <v>43</v>
      </c>
      <c r="B44" s="4">
        <v>851</v>
      </c>
      <c r="C44" s="3" t="s">
        <v>11</v>
      </c>
      <c r="D44" s="4" t="s">
        <v>38</v>
      </c>
      <c r="E44" s="4" t="s">
        <v>40</v>
      </c>
      <c r="F44" s="3" t="s">
        <v>44</v>
      </c>
      <c r="G44" s="12">
        <v>200</v>
      </c>
      <c r="H44" s="12">
        <v>200</v>
      </c>
      <c r="I44" s="12"/>
      <c r="J44" s="55">
        <f t="shared" si="0"/>
        <v>0</v>
      </c>
    </row>
    <row r="45" spans="1:10" ht="45" x14ac:dyDescent="0.25">
      <c r="A45" s="54" t="s">
        <v>393</v>
      </c>
      <c r="B45" s="4">
        <v>851</v>
      </c>
      <c r="C45" s="3" t="s">
        <v>11</v>
      </c>
      <c r="D45" s="4" t="s">
        <v>38</v>
      </c>
      <c r="E45" s="4" t="s">
        <v>392</v>
      </c>
      <c r="F45" s="3"/>
      <c r="G45" s="12">
        <f t="shared" ref="G45:I46" si="27">G46</f>
        <v>313884</v>
      </c>
      <c r="H45" s="12">
        <f t="shared" si="27"/>
        <v>313884</v>
      </c>
      <c r="I45" s="12">
        <f t="shared" si="27"/>
        <v>0</v>
      </c>
      <c r="J45" s="55">
        <f t="shared" si="0"/>
        <v>0</v>
      </c>
    </row>
    <row r="46" spans="1:10" ht="60" x14ac:dyDescent="0.25">
      <c r="A46" s="54" t="s">
        <v>22</v>
      </c>
      <c r="B46" s="4">
        <v>851</v>
      </c>
      <c r="C46" s="3" t="s">
        <v>11</v>
      </c>
      <c r="D46" s="4" t="s">
        <v>38</v>
      </c>
      <c r="E46" s="4" t="s">
        <v>392</v>
      </c>
      <c r="F46" s="3" t="s">
        <v>23</v>
      </c>
      <c r="G46" s="12">
        <f t="shared" si="27"/>
        <v>313884</v>
      </c>
      <c r="H46" s="12">
        <f t="shared" si="27"/>
        <v>313884</v>
      </c>
      <c r="I46" s="12">
        <f t="shared" si="27"/>
        <v>0</v>
      </c>
      <c r="J46" s="55">
        <f t="shared" si="0"/>
        <v>0</v>
      </c>
    </row>
    <row r="47" spans="1:10" ht="75" x14ac:dyDescent="0.25">
      <c r="A47" s="54" t="s">
        <v>9</v>
      </c>
      <c r="B47" s="4">
        <v>851</v>
      </c>
      <c r="C47" s="3" t="s">
        <v>11</v>
      </c>
      <c r="D47" s="4" t="s">
        <v>38</v>
      </c>
      <c r="E47" s="4" t="s">
        <v>392</v>
      </c>
      <c r="F47" s="3" t="s">
        <v>24</v>
      </c>
      <c r="G47" s="12">
        <v>313884</v>
      </c>
      <c r="H47" s="12">
        <v>313884</v>
      </c>
      <c r="I47" s="12">
        <v>0</v>
      </c>
      <c r="J47" s="55">
        <f t="shared" si="0"/>
        <v>0</v>
      </c>
    </row>
    <row r="48" spans="1:10" ht="75" x14ac:dyDescent="0.25">
      <c r="A48" s="54" t="s">
        <v>45</v>
      </c>
      <c r="B48" s="4">
        <v>851</v>
      </c>
      <c r="C48" s="3" t="s">
        <v>17</v>
      </c>
      <c r="D48" s="4" t="s">
        <v>38</v>
      </c>
      <c r="E48" s="4" t="s">
        <v>46</v>
      </c>
      <c r="F48" s="3"/>
      <c r="G48" s="12">
        <f t="shared" ref="G48:G49" si="28">G49</f>
        <v>265510</v>
      </c>
      <c r="H48" s="12">
        <f t="shared" ref="H48:I49" si="29">H49</f>
        <v>265510</v>
      </c>
      <c r="I48" s="12">
        <f t="shared" si="29"/>
        <v>111526.85</v>
      </c>
      <c r="J48" s="55">
        <f t="shared" si="0"/>
        <v>42.004764415652893</v>
      </c>
    </row>
    <row r="49" spans="1:10" ht="60" x14ac:dyDescent="0.25">
      <c r="A49" s="54" t="s">
        <v>22</v>
      </c>
      <c r="B49" s="4">
        <v>851</v>
      </c>
      <c r="C49" s="3" t="s">
        <v>11</v>
      </c>
      <c r="D49" s="3" t="s">
        <v>38</v>
      </c>
      <c r="E49" s="4" t="s">
        <v>46</v>
      </c>
      <c r="F49" s="3" t="s">
        <v>23</v>
      </c>
      <c r="G49" s="12">
        <f t="shared" si="28"/>
        <v>265510</v>
      </c>
      <c r="H49" s="12">
        <f t="shared" si="29"/>
        <v>265510</v>
      </c>
      <c r="I49" s="12">
        <f t="shared" si="29"/>
        <v>111526.85</v>
      </c>
      <c r="J49" s="55">
        <f t="shared" si="0"/>
        <v>42.004764415652893</v>
      </c>
    </row>
    <row r="50" spans="1:10" ht="75" x14ac:dyDescent="0.25">
      <c r="A50" s="54" t="s">
        <v>9</v>
      </c>
      <c r="B50" s="4">
        <v>851</v>
      </c>
      <c r="C50" s="3" t="s">
        <v>11</v>
      </c>
      <c r="D50" s="3" t="s">
        <v>38</v>
      </c>
      <c r="E50" s="4" t="s">
        <v>46</v>
      </c>
      <c r="F50" s="3" t="s">
        <v>24</v>
      </c>
      <c r="G50" s="12">
        <f>326000-55190-5300</f>
        <v>265510</v>
      </c>
      <c r="H50" s="12">
        <f>326000-55190-5300</f>
        <v>265510</v>
      </c>
      <c r="I50" s="12">
        <v>111526.85</v>
      </c>
      <c r="J50" s="55">
        <f t="shared" si="0"/>
        <v>42.004764415652893</v>
      </c>
    </row>
    <row r="51" spans="1:10" ht="75" x14ac:dyDescent="0.25">
      <c r="A51" s="54" t="s">
        <v>303</v>
      </c>
      <c r="B51" s="4">
        <v>851</v>
      </c>
      <c r="C51" s="3" t="s">
        <v>11</v>
      </c>
      <c r="D51" s="4" t="s">
        <v>38</v>
      </c>
      <c r="E51" s="4" t="s">
        <v>47</v>
      </c>
      <c r="F51" s="3"/>
      <c r="G51" s="12">
        <f t="shared" ref="G51:G52" si="30">G52</f>
        <v>35500</v>
      </c>
      <c r="H51" s="12">
        <f t="shared" ref="H51:I52" si="31">H52</f>
        <v>35500</v>
      </c>
      <c r="I51" s="12">
        <f t="shared" si="31"/>
        <v>0</v>
      </c>
      <c r="J51" s="55">
        <f t="shared" si="0"/>
        <v>0</v>
      </c>
    </row>
    <row r="52" spans="1:10" ht="60" x14ac:dyDescent="0.25">
      <c r="A52" s="54" t="s">
        <v>22</v>
      </c>
      <c r="B52" s="4">
        <v>851</v>
      </c>
      <c r="C52" s="3" t="s">
        <v>11</v>
      </c>
      <c r="D52" s="4" t="s">
        <v>38</v>
      </c>
      <c r="E52" s="4" t="s">
        <v>47</v>
      </c>
      <c r="F52" s="3" t="s">
        <v>23</v>
      </c>
      <c r="G52" s="12">
        <f t="shared" si="30"/>
        <v>35500</v>
      </c>
      <c r="H52" s="12">
        <f t="shared" si="31"/>
        <v>35500</v>
      </c>
      <c r="I52" s="12">
        <f t="shared" si="31"/>
        <v>0</v>
      </c>
      <c r="J52" s="55">
        <f t="shared" si="0"/>
        <v>0</v>
      </c>
    </row>
    <row r="53" spans="1:10" ht="75" x14ac:dyDescent="0.25">
      <c r="A53" s="54" t="s">
        <v>9</v>
      </c>
      <c r="B53" s="4">
        <v>851</v>
      </c>
      <c r="C53" s="3" t="s">
        <v>11</v>
      </c>
      <c r="D53" s="4" t="s">
        <v>38</v>
      </c>
      <c r="E53" s="4" t="s">
        <v>47</v>
      </c>
      <c r="F53" s="3" t="s">
        <v>24</v>
      </c>
      <c r="G53" s="12">
        <v>35500</v>
      </c>
      <c r="H53" s="12">
        <v>35500</v>
      </c>
      <c r="I53" s="12"/>
      <c r="J53" s="55">
        <f t="shared" si="0"/>
        <v>0</v>
      </c>
    </row>
    <row r="54" spans="1:10" s="2" customFormat="1" ht="60" x14ac:dyDescent="0.25">
      <c r="A54" s="54" t="s">
        <v>48</v>
      </c>
      <c r="B54" s="4">
        <v>851</v>
      </c>
      <c r="C54" s="4" t="s">
        <v>11</v>
      </c>
      <c r="D54" s="4" t="s">
        <v>38</v>
      </c>
      <c r="E54" s="4" t="s">
        <v>49</v>
      </c>
      <c r="F54" s="4"/>
      <c r="G54" s="12">
        <f t="shared" ref="G54:G55" si="32">G55</f>
        <v>2985300</v>
      </c>
      <c r="H54" s="12">
        <f t="shared" ref="H54:I55" si="33">H55</f>
        <v>2985300</v>
      </c>
      <c r="I54" s="12">
        <f t="shared" si="33"/>
        <v>1534100</v>
      </c>
      <c r="J54" s="55">
        <f t="shared" si="0"/>
        <v>51.388470170502131</v>
      </c>
    </row>
    <row r="55" spans="1:10" ht="75" x14ac:dyDescent="0.25">
      <c r="A55" s="54" t="s">
        <v>50</v>
      </c>
      <c r="B55" s="4">
        <v>851</v>
      </c>
      <c r="C55" s="3" t="s">
        <v>11</v>
      </c>
      <c r="D55" s="3" t="s">
        <v>38</v>
      </c>
      <c r="E55" s="4" t="s">
        <v>49</v>
      </c>
      <c r="F55" s="3">
        <v>600</v>
      </c>
      <c r="G55" s="12">
        <f t="shared" si="32"/>
        <v>2985300</v>
      </c>
      <c r="H55" s="12">
        <f t="shared" si="33"/>
        <v>2985300</v>
      </c>
      <c r="I55" s="12">
        <f t="shared" si="33"/>
        <v>1534100</v>
      </c>
      <c r="J55" s="55">
        <f t="shared" si="0"/>
        <v>51.388470170502131</v>
      </c>
    </row>
    <row r="56" spans="1:10" ht="30" x14ac:dyDescent="0.25">
      <c r="A56" s="54" t="s">
        <v>103</v>
      </c>
      <c r="B56" s="4">
        <v>851</v>
      </c>
      <c r="C56" s="3" t="s">
        <v>11</v>
      </c>
      <c r="D56" s="3" t="s">
        <v>38</v>
      </c>
      <c r="E56" s="4" t="s">
        <v>49</v>
      </c>
      <c r="F56" s="3">
        <v>610</v>
      </c>
      <c r="G56" s="12">
        <v>2985300</v>
      </c>
      <c r="H56" s="12">
        <v>2985300</v>
      </c>
      <c r="I56" s="12">
        <v>1534100</v>
      </c>
      <c r="J56" s="55">
        <f t="shared" si="0"/>
        <v>51.388470170502131</v>
      </c>
    </row>
    <row r="57" spans="1:10" ht="75" x14ac:dyDescent="0.25">
      <c r="A57" s="54" t="s">
        <v>419</v>
      </c>
      <c r="B57" s="4">
        <v>851</v>
      </c>
      <c r="C57" s="4" t="s">
        <v>11</v>
      </c>
      <c r="D57" s="4" t="s">
        <v>38</v>
      </c>
      <c r="E57" s="4" t="s">
        <v>420</v>
      </c>
      <c r="F57" s="3"/>
      <c r="G57" s="12">
        <f t="shared" ref="G57:I58" si="34">G58</f>
        <v>42856</v>
      </c>
      <c r="H57" s="12">
        <f t="shared" si="34"/>
        <v>42856</v>
      </c>
      <c r="I57" s="12">
        <f t="shared" si="34"/>
        <v>0</v>
      </c>
      <c r="J57" s="55">
        <f t="shared" si="0"/>
        <v>0</v>
      </c>
    </row>
    <row r="58" spans="1:10" ht="75" x14ac:dyDescent="0.25">
      <c r="A58" s="54" t="s">
        <v>50</v>
      </c>
      <c r="B58" s="4">
        <v>851</v>
      </c>
      <c r="C58" s="3" t="s">
        <v>11</v>
      </c>
      <c r="D58" s="3" t="s">
        <v>38</v>
      </c>
      <c r="E58" s="4" t="s">
        <v>420</v>
      </c>
      <c r="F58" s="3" t="s">
        <v>102</v>
      </c>
      <c r="G58" s="12">
        <f t="shared" si="34"/>
        <v>42856</v>
      </c>
      <c r="H58" s="12">
        <f t="shared" si="34"/>
        <v>42856</v>
      </c>
      <c r="I58" s="12">
        <f t="shared" si="34"/>
        <v>0</v>
      </c>
      <c r="J58" s="55">
        <f t="shared" si="0"/>
        <v>0</v>
      </c>
    </row>
    <row r="59" spans="1:10" ht="30" x14ac:dyDescent="0.25">
      <c r="A59" s="54" t="s">
        <v>103</v>
      </c>
      <c r="B59" s="4">
        <v>851</v>
      </c>
      <c r="C59" s="3" t="s">
        <v>11</v>
      </c>
      <c r="D59" s="3" t="s">
        <v>38</v>
      </c>
      <c r="E59" s="4" t="s">
        <v>420</v>
      </c>
      <c r="F59" s="3" t="s">
        <v>104</v>
      </c>
      <c r="G59" s="12">
        <v>42856</v>
      </c>
      <c r="H59" s="12">
        <v>42856</v>
      </c>
      <c r="I59" s="12"/>
      <c r="J59" s="55">
        <f t="shared" si="0"/>
        <v>0</v>
      </c>
    </row>
    <row r="60" spans="1:10" x14ac:dyDescent="0.25">
      <c r="A60" s="52" t="s">
        <v>52</v>
      </c>
      <c r="B60" s="3">
        <v>851</v>
      </c>
      <c r="C60" s="3" t="s">
        <v>53</v>
      </c>
      <c r="D60" s="3"/>
      <c r="E60" s="4" t="s">
        <v>58</v>
      </c>
      <c r="F60" s="3"/>
      <c r="G60" s="12">
        <f t="shared" ref="G60:G61" si="35">G61</f>
        <v>1776714</v>
      </c>
      <c r="H60" s="12">
        <f t="shared" ref="H60:I61" si="36">H61</f>
        <v>1776714</v>
      </c>
      <c r="I60" s="12">
        <f t="shared" si="36"/>
        <v>880723.29</v>
      </c>
      <c r="J60" s="55">
        <f t="shared" si="0"/>
        <v>49.570346718717815</v>
      </c>
    </row>
    <row r="61" spans="1:10" s="48" customFormat="1" ht="30" x14ac:dyDescent="0.25">
      <c r="A61" s="52" t="s">
        <v>54</v>
      </c>
      <c r="B61" s="3">
        <v>851</v>
      </c>
      <c r="C61" s="3" t="s">
        <v>53</v>
      </c>
      <c r="D61" s="3" t="s">
        <v>55</v>
      </c>
      <c r="E61" s="4" t="s">
        <v>58</v>
      </c>
      <c r="F61" s="3"/>
      <c r="G61" s="12">
        <f t="shared" si="35"/>
        <v>1776714</v>
      </c>
      <c r="H61" s="12">
        <f t="shared" si="36"/>
        <v>1776714</v>
      </c>
      <c r="I61" s="12">
        <f t="shared" si="36"/>
        <v>880723.29</v>
      </c>
      <c r="J61" s="55">
        <f t="shared" ref="J61:J124" si="37">I61/H61*100</f>
        <v>49.570346718717815</v>
      </c>
    </row>
    <row r="62" spans="1:10" s="2" customFormat="1" ht="75" x14ac:dyDescent="0.25">
      <c r="A62" s="54" t="s">
        <v>56</v>
      </c>
      <c r="B62" s="3">
        <v>851</v>
      </c>
      <c r="C62" s="4" t="s">
        <v>53</v>
      </c>
      <c r="D62" s="4" t="s">
        <v>55</v>
      </c>
      <c r="E62" s="4" t="s">
        <v>57</v>
      </c>
      <c r="F62" s="4" t="s">
        <v>58</v>
      </c>
      <c r="G62" s="12">
        <f t="shared" ref="G62" si="38">G63+G65+G67</f>
        <v>1776714</v>
      </c>
      <c r="H62" s="12">
        <f t="shared" ref="H62:I62" si="39">H63+H65+H67</f>
        <v>1776714</v>
      </c>
      <c r="I62" s="12">
        <f t="shared" si="39"/>
        <v>880723.29</v>
      </c>
      <c r="J62" s="55">
        <f t="shared" si="37"/>
        <v>49.570346718717815</v>
      </c>
    </row>
    <row r="63" spans="1:10" ht="150" x14ac:dyDescent="0.25">
      <c r="A63" s="54" t="s">
        <v>16</v>
      </c>
      <c r="B63" s="4">
        <v>851</v>
      </c>
      <c r="C63" s="3" t="s">
        <v>53</v>
      </c>
      <c r="D63" s="3" t="s">
        <v>55</v>
      </c>
      <c r="E63" s="4" t="s">
        <v>57</v>
      </c>
      <c r="F63" s="3" t="s">
        <v>18</v>
      </c>
      <c r="G63" s="12">
        <f t="shared" ref="G63" si="40">G64</f>
        <v>633800</v>
      </c>
      <c r="H63" s="12">
        <f t="shared" ref="H63:I63" si="41">H64</f>
        <v>633800</v>
      </c>
      <c r="I63" s="12">
        <f t="shared" si="41"/>
        <v>298713.79000000004</v>
      </c>
      <c r="J63" s="55">
        <f t="shared" si="37"/>
        <v>47.130607447144214</v>
      </c>
    </row>
    <row r="64" spans="1:10" ht="60" x14ac:dyDescent="0.25">
      <c r="A64" s="54" t="s">
        <v>353</v>
      </c>
      <c r="B64" s="4">
        <v>851</v>
      </c>
      <c r="C64" s="3" t="s">
        <v>53</v>
      </c>
      <c r="D64" s="3" t="s">
        <v>55</v>
      </c>
      <c r="E64" s="4" t="s">
        <v>57</v>
      </c>
      <c r="F64" s="3" t="s">
        <v>19</v>
      </c>
      <c r="G64" s="12">
        <v>633800</v>
      </c>
      <c r="H64" s="12">
        <v>633800</v>
      </c>
      <c r="I64" s="12">
        <f>239557.29+500+58656.5</f>
        <v>298713.79000000004</v>
      </c>
      <c r="J64" s="55">
        <f t="shared" si="37"/>
        <v>47.130607447144214</v>
      </c>
    </row>
    <row r="65" spans="1:10" ht="60" x14ac:dyDescent="0.25">
      <c r="A65" s="54" t="s">
        <v>22</v>
      </c>
      <c r="B65" s="4">
        <v>851</v>
      </c>
      <c r="C65" s="3" t="s">
        <v>53</v>
      </c>
      <c r="D65" s="3" t="s">
        <v>55</v>
      </c>
      <c r="E65" s="4" t="s">
        <v>57</v>
      </c>
      <c r="F65" s="3" t="s">
        <v>23</v>
      </c>
      <c r="G65" s="12">
        <f t="shared" ref="G65" si="42">G66</f>
        <v>32467</v>
      </c>
      <c r="H65" s="12">
        <f t="shared" ref="H65:I65" si="43">H66</f>
        <v>32467</v>
      </c>
      <c r="I65" s="12">
        <f t="shared" si="43"/>
        <v>9435.0499999999993</v>
      </c>
      <c r="J65" s="55">
        <f t="shared" si="37"/>
        <v>29.060430591061692</v>
      </c>
    </row>
    <row r="66" spans="1:10" ht="75" x14ac:dyDescent="0.25">
      <c r="A66" s="54" t="s">
        <v>9</v>
      </c>
      <c r="B66" s="4">
        <v>851</v>
      </c>
      <c r="C66" s="3" t="s">
        <v>53</v>
      </c>
      <c r="D66" s="3" t="s">
        <v>55</v>
      </c>
      <c r="E66" s="4" t="s">
        <v>57</v>
      </c>
      <c r="F66" s="3" t="s">
        <v>24</v>
      </c>
      <c r="G66" s="12">
        <v>32467</v>
      </c>
      <c r="H66" s="12">
        <v>32467</v>
      </c>
      <c r="I66" s="12">
        <v>9435.0499999999993</v>
      </c>
      <c r="J66" s="55">
        <f t="shared" si="37"/>
        <v>29.060430591061692</v>
      </c>
    </row>
    <row r="67" spans="1:10" ht="30" x14ac:dyDescent="0.25">
      <c r="A67" s="54" t="s">
        <v>41</v>
      </c>
      <c r="B67" s="4">
        <v>851</v>
      </c>
      <c r="C67" s="4" t="s">
        <v>53</v>
      </c>
      <c r="D67" s="4" t="s">
        <v>55</v>
      </c>
      <c r="E67" s="4" t="s">
        <v>57</v>
      </c>
      <c r="F67" s="4" t="s">
        <v>42</v>
      </c>
      <c r="G67" s="12">
        <f t="shared" ref="G67" si="44">G68</f>
        <v>1110447</v>
      </c>
      <c r="H67" s="12">
        <f t="shared" ref="H67:I67" si="45">H68</f>
        <v>1110447</v>
      </c>
      <c r="I67" s="12">
        <f t="shared" si="45"/>
        <v>572574.44999999995</v>
      </c>
      <c r="J67" s="55">
        <f t="shared" si="37"/>
        <v>51.562519417856045</v>
      </c>
    </row>
    <row r="68" spans="1:10" x14ac:dyDescent="0.25">
      <c r="A68" s="54" t="s">
        <v>43</v>
      </c>
      <c r="B68" s="4">
        <v>851</v>
      </c>
      <c r="C68" s="4" t="s">
        <v>53</v>
      </c>
      <c r="D68" s="4" t="s">
        <v>55</v>
      </c>
      <c r="E68" s="4" t="s">
        <v>57</v>
      </c>
      <c r="F68" s="4" t="s">
        <v>44</v>
      </c>
      <c r="G68" s="12">
        <v>1110447</v>
      </c>
      <c r="H68" s="12">
        <v>1110447</v>
      </c>
      <c r="I68" s="12">
        <v>572574.44999999995</v>
      </c>
      <c r="J68" s="55">
        <f t="shared" si="37"/>
        <v>51.562519417856045</v>
      </c>
    </row>
    <row r="69" spans="1:10" ht="60" x14ac:dyDescent="0.25">
      <c r="A69" s="52" t="s">
        <v>59</v>
      </c>
      <c r="B69" s="4">
        <v>851</v>
      </c>
      <c r="C69" s="3" t="s">
        <v>55</v>
      </c>
      <c r="D69" s="3"/>
      <c r="E69" s="4" t="s">
        <v>58</v>
      </c>
      <c r="F69" s="3"/>
      <c r="G69" s="12">
        <f t="shared" ref="G69" si="46">G70</f>
        <v>3274886</v>
      </c>
      <c r="H69" s="12">
        <f t="shared" ref="H69:I69" si="47">H70</f>
        <v>3274886</v>
      </c>
      <c r="I69" s="12">
        <f t="shared" si="47"/>
        <v>1327926.53</v>
      </c>
      <c r="J69" s="55">
        <f t="shared" si="37"/>
        <v>40.548786431039126</v>
      </c>
    </row>
    <row r="70" spans="1:10" ht="90" x14ac:dyDescent="0.25">
      <c r="A70" s="52" t="s">
        <v>415</v>
      </c>
      <c r="B70" s="4">
        <v>851</v>
      </c>
      <c r="C70" s="3" t="s">
        <v>55</v>
      </c>
      <c r="D70" s="3" t="s">
        <v>117</v>
      </c>
      <c r="E70" s="4" t="s">
        <v>58</v>
      </c>
      <c r="F70" s="3"/>
      <c r="G70" s="12">
        <f t="shared" ref="G70" si="48">G71+G78</f>
        <v>3274886</v>
      </c>
      <c r="H70" s="12">
        <f t="shared" ref="H70:I70" si="49">H71+H78</f>
        <v>3274886</v>
      </c>
      <c r="I70" s="12">
        <f t="shared" si="49"/>
        <v>1327926.53</v>
      </c>
      <c r="J70" s="55">
        <f t="shared" si="37"/>
        <v>40.548786431039126</v>
      </c>
    </row>
    <row r="71" spans="1:10" ht="30" x14ac:dyDescent="0.25">
      <c r="A71" s="54" t="s">
        <v>61</v>
      </c>
      <c r="B71" s="4">
        <v>851</v>
      </c>
      <c r="C71" s="3" t="s">
        <v>55</v>
      </c>
      <c r="D71" s="3" t="s">
        <v>117</v>
      </c>
      <c r="E71" s="4" t="s">
        <v>62</v>
      </c>
      <c r="F71" s="3"/>
      <c r="G71" s="12">
        <f t="shared" ref="G71" si="50">G72+G74+G76</f>
        <v>3153116</v>
      </c>
      <c r="H71" s="12">
        <f t="shared" ref="H71:I71" si="51">H72+H74+H76</f>
        <v>3153116</v>
      </c>
      <c r="I71" s="12">
        <f t="shared" si="51"/>
        <v>1272726.53</v>
      </c>
      <c r="J71" s="55">
        <f t="shared" si="37"/>
        <v>40.364088412858898</v>
      </c>
    </row>
    <row r="72" spans="1:10" ht="150" x14ac:dyDescent="0.25">
      <c r="A72" s="54" t="s">
        <v>16</v>
      </c>
      <c r="B72" s="4">
        <v>851</v>
      </c>
      <c r="C72" s="3" t="s">
        <v>55</v>
      </c>
      <c r="D72" s="4" t="s">
        <v>117</v>
      </c>
      <c r="E72" s="4" t="s">
        <v>62</v>
      </c>
      <c r="F72" s="3" t="s">
        <v>18</v>
      </c>
      <c r="G72" s="12">
        <f t="shared" ref="G72" si="52">G73</f>
        <v>2170500</v>
      </c>
      <c r="H72" s="12">
        <f t="shared" ref="H72:I72" si="53">H73</f>
        <v>2170500</v>
      </c>
      <c r="I72" s="12">
        <f t="shared" si="53"/>
        <v>954218.1</v>
      </c>
      <c r="J72" s="55">
        <f t="shared" si="37"/>
        <v>43.963054595715271</v>
      </c>
    </row>
    <row r="73" spans="1:10" ht="45" x14ac:dyDescent="0.25">
      <c r="A73" s="54" t="s">
        <v>7</v>
      </c>
      <c r="B73" s="4">
        <v>851</v>
      </c>
      <c r="C73" s="3" t="s">
        <v>55</v>
      </c>
      <c r="D73" s="4" t="s">
        <v>117</v>
      </c>
      <c r="E73" s="4" t="s">
        <v>62</v>
      </c>
      <c r="F73" s="3" t="s">
        <v>63</v>
      </c>
      <c r="G73" s="12">
        <v>2170500</v>
      </c>
      <c r="H73" s="12">
        <v>2170500</v>
      </c>
      <c r="I73" s="12">
        <f>755941.87+198276.23</f>
        <v>954218.1</v>
      </c>
      <c r="J73" s="55">
        <f t="shared" si="37"/>
        <v>43.963054595715271</v>
      </c>
    </row>
    <row r="74" spans="1:10" ht="60" x14ac:dyDescent="0.25">
      <c r="A74" s="54" t="s">
        <v>22</v>
      </c>
      <c r="B74" s="4">
        <v>851</v>
      </c>
      <c r="C74" s="3" t="s">
        <v>55</v>
      </c>
      <c r="D74" s="4" t="s">
        <v>117</v>
      </c>
      <c r="E74" s="4" t="s">
        <v>62</v>
      </c>
      <c r="F74" s="3" t="s">
        <v>23</v>
      </c>
      <c r="G74" s="12">
        <f t="shared" ref="G74" si="54">G75</f>
        <v>949016</v>
      </c>
      <c r="H74" s="12">
        <f t="shared" ref="H74:I74" si="55">H75</f>
        <v>949016</v>
      </c>
      <c r="I74" s="12">
        <f t="shared" si="55"/>
        <v>312691.43</v>
      </c>
      <c r="J74" s="55">
        <f t="shared" si="37"/>
        <v>32.949015611960178</v>
      </c>
    </row>
    <row r="75" spans="1:10" ht="75" x14ac:dyDescent="0.25">
      <c r="A75" s="54" t="s">
        <v>9</v>
      </c>
      <c r="B75" s="4">
        <v>851</v>
      </c>
      <c r="C75" s="3" t="s">
        <v>55</v>
      </c>
      <c r="D75" s="4" t="s">
        <v>117</v>
      </c>
      <c r="E75" s="4" t="s">
        <v>62</v>
      </c>
      <c r="F75" s="3" t="s">
        <v>24</v>
      </c>
      <c r="G75" s="12">
        <v>949016</v>
      </c>
      <c r="H75" s="12">
        <v>949016</v>
      </c>
      <c r="I75" s="12">
        <v>312691.43</v>
      </c>
      <c r="J75" s="55">
        <f t="shared" si="37"/>
        <v>32.949015611960178</v>
      </c>
    </row>
    <row r="76" spans="1:10" ht="30" x14ac:dyDescent="0.25">
      <c r="A76" s="54" t="s">
        <v>25</v>
      </c>
      <c r="B76" s="4">
        <v>851</v>
      </c>
      <c r="C76" s="3" t="s">
        <v>55</v>
      </c>
      <c r="D76" s="4" t="s">
        <v>117</v>
      </c>
      <c r="E76" s="4" t="s">
        <v>62</v>
      </c>
      <c r="F76" s="3" t="s">
        <v>26</v>
      </c>
      <c r="G76" s="12">
        <f t="shared" ref="G76" si="56">G77</f>
        <v>33600</v>
      </c>
      <c r="H76" s="12">
        <f t="shared" ref="H76:I76" si="57">H77</f>
        <v>33600</v>
      </c>
      <c r="I76" s="12">
        <f t="shared" si="57"/>
        <v>5817</v>
      </c>
      <c r="J76" s="55">
        <f t="shared" si="37"/>
        <v>17.3125</v>
      </c>
    </row>
    <row r="77" spans="1:10" ht="30" x14ac:dyDescent="0.25">
      <c r="A77" s="54" t="s">
        <v>27</v>
      </c>
      <c r="B77" s="4">
        <v>851</v>
      </c>
      <c r="C77" s="3" t="s">
        <v>55</v>
      </c>
      <c r="D77" s="4" t="s">
        <v>117</v>
      </c>
      <c r="E77" s="4" t="s">
        <v>62</v>
      </c>
      <c r="F77" s="3" t="s">
        <v>28</v>
      </c>
      <c r="G77" s="12">
        <v>33600</v>
      </c>
      <c r="H77" s="12">
        <v>33600</v>
      </c>
      <c r="I77" s="12">
        <v>5817</v>
      </c>
      <c r="J77" s="55">
        <f t="shared" si="37"/>
        <v>17.3125</v>
      </c>
    </row>
    <row r="78" spans="1:10" ht="75" x14ac:dyDescent="0.25">
      <c r="A78" s="54" t="s">
        <v>333</v>
      </c>
      <c r="B78" s="4">
        <v>851</v>
      </c>
      <c r="C78" s="3" t="s">
        <v>55</v>
      </c>
      <c r="D78" s="3" t="s">
        <v>117</v>
      </c>
      <c r="E78" s="4" t="s">
        <v>334</v>
      </c>
      <c r="F78" s="3"/>
      <c r="G78" s="12">
        <f t="shared" ref="G78:G79" si="58">G79</f>
        <v>121770</v>
      </c>
      <c r="H78" s="12">
        <f t="shared" ref="H78:I79" si="59">H79</f>
        <v>121770</v>
      </c>
      <c r="I78" s="12">
        <f t="shared" si="59"/>
        <v>55200</v>
      </c>
      <c r="J78" s="55">
        <f t="shared" si="37"/>
        <v>45.331362404533138</v>
      </c>
    </row>
    <row r="79" spans="1:10" ht="60" x14ac:dyDescent="0.25">
      <c r="A79" s="54" t="s">
        <v>22</v>
      </c>
      <c r="B79" s="4">
        <v>851</v>
      </c>
      <c r="C79" s="3" t="s">
        <v>55</v>
      </c>
      <c r="D79" s="4" t="s">
        <v>117</v>
      </c>
      <c r="E79" s="4" t="s">
        <v>334</v>
      </c>
      <c r="F79" s="3" t="s">
        <v>23</v>
      </c>
      <c r="G79" s="12">
        <f t="shared" si="58"/>
        <v>121770</v>
      </c>
      <c r="H79" s="12">
        <f t="shared" si="59"/>
        <v>121770</v>
      </c>
      <c r="I79" s="12">
        <f t="shared" si="59"/>
        <v>55200</v>
      </c>
      <c r="J79" s="55">
        <f t="shared" si="37"/>
        <v>45.331362404533138</v>
      </c>
    </row>
    <row r="80" spans="1:10" ht="75" x14ac:dyDescent="0.25">
      <c r="A80" s="54" t="s">
        <v>9</v>
      </c>
      <c r="B80" s="4">
        <v>851</v>
      </c>
      <c r="C80" s="3" t="s">
        <v>55</v>
      </c>
      <c r="D80" s="4" t="s">
        <v>117</v>
      </c>
      <c r="E80" s="4" t="s">
        <v>334</v>
      </c>
      <c r="F80" s="3" t="s">
        <v>24</v>
      </c>
      <c r="G80" s="12">
        <v>121770</v>
      </c>
      <c r="H80" s="12">
        <v>121770</v>
      </c>
      <c r="I80" s="12">
        <v>55200</v>
      </c>
      <c r="J80" s="55">
        <f t="shared" si="37"/>
        <v>45.331362404533138</v>
      </c>
    </row>
    <row r="81" spans="1:10" x14ac:dyDescent="0.25">
      <c r="A81" s="52" t="s">
        <v>64</v>
      </c>
      <c r="B81" s="4">
        <v>851</v>
      </c>
      <c r="C81" s="3" t="s">
        <v>13</v>
      </c>
      <c r="D81" s="3"/>
      <c r="E81" s="4" t="s">
        <v>58</v>
      </c>
      <c r="F81" s="3"/>
      <c r="G81" s="12">
        <f t="shared" ref="G81" si="60">G82+G86+G93+G97</f>
        <v>12018148.969999999</v>
      </c>
      <c r="H81" s="12">
        <f t="shared" ref="H81:I81" si="61">H82+H86+H93+H97</f>
        <v>12018148.969999999</v>
      </c>
      <c r="I81" s="12">
        <f t="shared" si="61"/>
        <v>2631094.85</v>
      </c>
      <c r="J81" s="55">
        <f t="shared" si="37"/>
        <v>21.892679617866314</v>
      </c>
    </row>
    <row r="82" spans="1:10" ht="30" x14ac:dyDescent="0.25">
      <c r="A82" s="52" t="s">
        <v>65</v>
      </c>
      <c r="B82" s="4">
        <v>851</v>
      </c>
      <c r="C82" s="3" t="s">
        <v>13</v>
      </c>
      <c r="D82" s="3" t="s">
        <v>35</v>
      </c>
      <c r="E82" s="4" t="s">
        <v>58</v>
      </c>
      <c r="F82" s="3"/>
      <c r="G82" s="12">
        <f t="shared" ref="G82:G84" si="62">G83</f>
        <v>113596.03</v>
      </c>
      <c r="H82" s="12">
        <f t="shared" ref="H82:I84" si="63">H83</f>
        <v>113596.03</v>
      </c>
      <c r="I82" s="12">
        <f t="shared" si="63"/>
        <v>0</v>
      </c>
      <c r="J82" s="55">
        <f t="shared" si="37"/>
        <v>0</v>
      </c>
    </row>
    <row r="83" spans="1:10" ht="270" x14ac:dyDescent="0.25">
      <c r="A83" s="54" t="s">
        <v>413</v>
      </c>
      <c r="B83" s="4">
        <v>851</v>
      </c>
      <c r="C83" s="3" t="s">
        <v>13</v>
      </c>
      <c r="D83" s="3" t="s">
        <v>35</v>
      </c>
      <c r="E83" s="4" t="s">
        <v>66</v>
      </c>
      <c r="F83" s="3"/>
      <c r="G83" s="12">
        <f t="shared" si="62"/>
        <v>113596.03</v>
      </c>
      <c r="H83" s="12">
        <f t="shared" si="63"/>
        <v>113596.03</v>
      </c>
      <c r="I83" s="12">
        <f t="shared" si="63"/>
        <v>0</v>
      </c>
      <c r="J83" s="55">
        <f t="shared" si="37"/>
        <v>0</v>
      </c>
    </row>
    <row r="84" spans="1:10" ht="60" x14ac:dyDescent="0.25">
      <c r="A84" s="54" t="s">
        <v>22</v>
      </c>
      <c r="B84" s="4">
        <v>851</v>
      </c>
      <c r="C84" s="3" t="s">
        <v>13</v>
      </c>
      <c r="D84" s="3" t="s">
        <v>35</v>
      </c>
      <c r="E84" s="4" t="s">
        <v>66</v>
      </c>
      <c r="F84" s="3" t="s">
        <v>23</v>
      </c>
      <c r="G84" s="12">
        <f t="shared" si="62"/>
        <v>113596.03</v>
      </c>
      <c r="H84" s="12">
        <f t="shared" si="63"/>
        <v>113596.03</v>
      </c>
      <c r="I84" s="12">
        <f t="shared" si="63"/>
        <v>0</v>
      </c>
      <c r="J84" s="55">
        <f t="shared" si="37"/>
        <v>0</v>
      </c>
    </row>
    <row r="85" spans="1:10" ht="75" x14ac:dyDescent="0.25">
      <c r="A85" s="54" t="s">
        <v>9</v>
      </c>
      <c r="B85" s="4">
        <v>851</v>
      </c>
      <c r="C85" s="3" t="s">
        <v>13</v>
      </c>
      <c r="D85" s="3" t="s">
        <v>35</v>
      </c>
      <c r="E85" s="4" t="s">
        <v>66</v>
      </c>
      <c r="F85" s="3" t="s">
        <v>24</v>
      </c>
      <c r="G85" s="12">
        <f>70096.6+43499.43</f>
        <v>113596.03</v>
      </c>
      <c r="H85" s="12">
        <f>70096.6+43499.43</f>
        <v>113596.03</v>
      </c>
      <c r="I85" s="12"/>
      <c r="J85" s="55">
        <f t="shared" si="37"/>
        <v>0</v>
      </c>
    </row>
    <row r="86" spans="1:10" x14ac:dyDescent="0.25">
      <c r="A86" s="52" t="s">
        <v>69</v>
      </c>
      <c r="B86" s="4">
        <v>851</v>
      </c>
      <c r="C86" s="3" t="s">
        <v>13</v>
      </c>
      <c r="D86" s="3" t="s">
        <v>70</v>
      </c>
      <c r="E86" s="4" t="s">
        <v>58</v>
      </c>
      <c r="F86" s="3"/>
      <c r="G86" s="12">
        <f t="shared" ref="G86" si="64">G87+G90</f>
        <v>2176286.84</v>
      </c>
      <c r="H86" s="12">
        <f t="shared" ref="H86:I86" si="65">H87+H90</f>
        <v>2176286.84</v>
      </c>
      <c r="I86" s="12">
        <f t="shared" si="65"/>
        <v>949698.72</v>
      </c>
      <c r="J86" s="55">
        <f t="shared" si="37"/>
        <v>43.63849022769444</v>
      </c>
    </row>
    <row r="87" spans="1:10" ht="195" x14ac:dyDescent="0.25">
      <c r="A87" s="54" t="s">
        <v>356</v>
      </c>
      <c r="B87" s="4">
        <v>851</v>
      </c>
      <c r="C87" s="3" t="s">
        <v>13</v>
      </c>
      <c r="D87" s="3" t="s">
        <v>70</v>
      </c>
      <c r="E87" s="4" t="s">
        <v>71</v>
      </c>
      <c r="F87" s="3"/>
      <c r="G87" s="12">
        <f t="shared" ref="G87:G88" si="66">G88</f>
        <v>2118186.84</v>
      </c>
      <c r="H87" s="12">
        <f t="shared" ref="H87:I88" si="67">H88</f>
        <v>2118186.84</v>
      </c>
      <c r="I87" s="12">
        <f t="shared" si="67"/>
        <v>902281.72</v>
      </c>
      <c r="J87" s="55">
        <f t="shared" si="37"/>
        <v>42.596890083596215</v>
      </c>
    </row>
    <row r="88" spans="1:10" ht="30" x14ac:dyDescent="0.25">
      <c r="A88" s="54" t="s">
        <v>25</v>
      </c>
      <c r="B88" s="4">
        <v>851</v>
      </c>
      <c r="C88" s="3" t="s">
        <v>13</v>
      </c>
      <c r="D88" s="3" t="s">
        <v>70</v>
      </c>
      <c r="E88" s="4" t="s">
        <v>71</v>
      </c>
      <c r="F88" s="3" t="s">
        <v>26</v>
      </c>
      <c r="G88" s="12">
        <f t="shared" si="66"/>
        <v>2118186.84</v>
      </c>
      <c r="H88" s="12">
        <f t="shared" si="67"/>
        <v>2118186.84</v>
      </c>
      <c r="I88" s="12">
        <f t="shared" si="67"/>
        <v>902281.72</v>
      </c>
      <c r="J88" s="55">
        <f t="shared" si="37"/>
        <v>42.596890083596215</v>
      </c>
    </row>
    <row r="89" spans="1:10" ht="135" x14ac:dyDescent="0.25">
      <c r="A89" s="54" t="s">
        <v>67</v>
      </c>
      <c r="B89" s="4">
        <v>851</v>
      </c>
      <c r="C89" s="3" t="s">
        <v>13</v>
      </c>
      <c r="D89" s="3" t="s">
        <v>70</v>
      </c>
      <c r="E89" s="4" t="s">
        <v>71</v>
      </c>
      <c r="F89" s="3" t="s">
        <v>68</v>
      </c>
      <c r="G89" s="12">
        <v>2118186.84</v>
      </c>
      <c r="H89" s="12">
        <v>2118186.84</v>
      </c>
      <c r="I89" s="12">
        <v>902281.72</v>
      </c>
      <c r="J89" s="55">
        <f t="shared" si="37"/>
        <v>42.596890083596215</v>
      </c>
    </row>
    <row r="90" spans="1:10" ht="45" x14ac:dyDescent="0.25">
      <c r="A90" s="54" t="s">
        <v>357</v>
      </c>
      <c r="B90" s="4">
        <v>851</v>
      </c>
      <c r="C90" s="3" t="s">
        <v>13</v>
      </c>
      <c r="D90" s="3" t="s">
        <v>70</v>
      </c>
      <c r="E90" s="4" t="s">
        <v>256</v>
      </c>
      <c r="F90" s="3"/>
      <c r="G90" s="12">
        <f t="shared" ref="G90:G91" si="68">G91</f>
        <v>58100</v>
      </c>
      <c r="H90" s="12">
        <f t="shared" ref="H90:I91" si="69">H91</f>
        <v>58100</v>
      </c>
      <c r="I90" s="12">
        <f t="shared" si="69"/>
        <v>47417</v>
      </c>
      <c r="J90" s="55">
        <f t="shared" si="37"/>
        <v>81.612736660929428</v>
      </c>
    </row>
    <row r="91" spans="1:10" ht="30" x14ac:dyDescent="0.25">
      <c r="A91" s="54" t="s">
        <v>25</v>
      </c>
      <c r="B91" s="4">
        <v>851</v>
      </c>
      <c r="C91" s="3" t="s">
        <v>13</v>
      </c>
      <c r="D91" s="3" t="s">
        <v>70</v>
      </c>
      <c r="E91" s="4" t="s">
        <v>256</v>
      </c>
      <c r="F91" s="3" t="s">
        <v>26</v>
      </c>
      <c r="G91" s="12">
        <f t="shared" si="68"/>
        <v>58100</v>
      </c>
      <c r="H91" s="12">
        <f t="shared" si="69"/>
        <v>58100</v>
      </c>
      <c r="I91" s="12">
        <f t="shared" si="69"/>
        <v>47417</v>
      </c>
      <c r="J91" s="55">
        <f t="shared" si="37"/>
        <v>81.612736660929428</v>
      </c>
    </row>
    <row r="92" spans="1:10" ht="30" x14ac:dyDescent="0.25">
      <c r="A92" s="54" t="s">
        <v>27</v>
      </c>
      <c r="B92" s="4">
        <v>851</v>
      </c>
      <c r="C92" s="3" t="s">
        <v>13</v>
      </c>
      <c r="D92" s="3" t="s">
        <v>70</v>
      </c>
      <c r="E92" s="4" t="s">
        <v>256</v>
      </c>
      <c r="F92" s="3" t="s">
        <v>28</v>
      </c>
      <c r="G92" s="12">
        <v>58100</v>
      </c>
      <c r="H92" s="12">
        <v>58100</v>
      </c>
      <c r="I92" s="12">
        <v>47417</v>
      </c>
      <c r="J92" s="55">
        <f t="shared" si="37"/>
        <v>81.612736660929428</v>
      </c>
    </row>
    <row r="93" spans="1:10" ht="30" x14ac:dyDescent="0.25">
      <c r="A93" s="52" t="s">
        <v>73</v>
      </c>
      <c r="B93" s="4">
        <v>851</v>
      </c>
      <c r="C93" s="3" t="s">
        <v>13</v>
      </c>
      <c r="D93" s="3" t="s">
        <v>60</v>
      </c>
      <c r="E93" s="4" t="s">
        <v>58</v>
      </c>
      <c r="F93" s="3"/>
      <c r="G93" s="12">
        <f t="shared" ref="G93:G95" si="70">G94</f>
        <v>8574382.0999999996</v>
      </c>
      <c r="H93" s="12">
        <f t="shared" ref="H93:I95" si="71">H94</f>
        <v>8574382.0999999996</v>
      </c>
      <c r="I93" s="12">
        <f t="shared" si="71"/>
        <v>1612495.22</v>
      </c>
      <c r="J93" s="55">
        <f t="shared" si="37"/>
        <v>18.805964105565113</v>
      </c>
    </row>
    <row r="94" spans="1:10" ht="409.5" x14ac:dyDescent="0.25">
      <c r="A94" s="54" t="s">
        <v>358</v>
      </c>
      <c r="B94" s="4">
        <v>851</v>
      </c>
      <c r="C94" s="4" t="s">
        <v>13</v>
      </c>
      <c r="D94" s="4" t="s">
        <v>60</v>
      </c>
      <c r="E94" s="4" t="s">
        <v>258</v>
      </c>
      <c r="F94" s="4"/>
      <c r="G94" s="12">
        <f t="shared" si="70"/>
        <v>8574382.0999999996</v>
      </c>
      <c r="H94" s="12">
        <f t="shared" si="71"/>
        <v>8574382.0999999996</v>
      </c>
      <c r="I94" s="12">
        <f t="shared" si="71"/>
        <v>1612495.22</v>
      </c>
      <c r="J94" s="55">
        <f t="shared" si="37"/>
        <v>18.805964105565113</v>
      </c>
    </row>
    <row r="95" spans="1:10" ht="30" x14ac:dyDescent="0.25">
      <c r="A95" s="54" t="s">
        <v>41</v>
      </c>
      <c r="B95" s="4">
        <v>851</v>
      </c>
      <c r="C95" s="4" t="s">
        <v>13</v>
      </c>
      <c r="D95" s="4" t="s">
        <v>60</v>
      </c>
      <c r="E95" s="4" t="s">
        <v>258</v>
      </c>
      <c r="F95" s="3" t="s">
        <v>42</v>
      </c>
      <c r="G95" s="12">
        <f t="shared" si="70"/>
        <v>8574382.0999999996</v>
      </c>
      <c r="H95" s="12">
        <f t="shared" si="71"/>
        <v>8574382.0999999996</v>
      </c>
      <c r="I95" s="12">
        <f t="shared" si="71"/>
        <v>1612495.22</v>
      </c>
      <c r="J95" s="55">
        <f t="shared" si="37"/>
        <v>18.805964105565113</v>
      </c>
    </row>
    <row r="96" spans="1:10" ht="30" x14ac:dyDescent="0.25">
      <c r="A96" s="54" t="s">
        <v>74</v>
      </c>
      <c r="B96" s="4">
        <v>851</v>
      </c>
      <c r="C96" s="4" t="s">
        <v>13</v>
      </c>
      <c r="D96" s="4" t="s">
        <v>60</v>
      </c>
      <c r="E96" s="4" t="s">
        <v>258</v>
      </c>
      <c r="F96" s="3" t="s">
        <v>75</v>
      </c>
      <c r="G96" s="19">
        <v>8574382.0999999996</v>
      </c>
      <c r="H96" s="19">
        <v>8574382.0999999996</v>
      </c>
      <c r="I96" s="19">
        <v>1612495.22</v>
      </c>
      <c r="J96" s="55">
        <f t="shared" si="37"/>
        <v>18.805964105565113</v>
      </c>
    </row>
    <row r="97" spans="1:10" ht="30" x14ac:dyDescent="0.25">
      <c r="A97" s="52" t="s">
        <v>76</v>
      </c>
      <c r="B97" s="4">
        <v>851</v>
      </c>
      <c r="C97" s="3" t="s">
        <v>13</v>
      </c>
      <c r="D97" s="3" t="s">
        <v>77</v>
      </c>
      <c r="E97" s="4" t="s">
        <v>58</v>
      </c>
      <c r="F97" s="3"/>
      <c r="G97" s="12">
        <f>G98+G103+G106</f>
        <v>1153884</v>
      </c>
      <c r="H97" s="12">
        <f>H98+H103+H106</f>
        <v>1153884</v>
      </c>
      <c r="I97" s="12">
        <f>I98+I103+I106</f>
        <v>68900.91</v>
      </c>
      <c r="J97" s="55">
        <f t="shared" si="37"/>
        <v>5.9712163441039134</v>
      </c>
    </row>
    <row r="98" spans="1:10" ht="120" x14ac:dyDescent="0.25">
      <c r="A98" s="54" t="s">
        <v>78</v>
      </c>
      <c r="B98" s="4">
        <v>851</v>
      </c>
      <c r="C98" s="4" t="s">
        <v>13</v>
      </c>
      <c r="D98" s="4" t="s">
        <v>77</v>
      </c>
      <c r="E98" s="4" t="s">
        <v>79</v>
      </c>
      <c r="F98" s="4"/>
      <c r="G98" s="12">
        <f t="shared" ref="G98" si="72">G99+G101</f>
        <v>238884</v>
      </c>
      <c r="H98" s="12">
        <f t="shared" ref="H98:I98" si="73">H99+H101</f>
        <v>238884</v>
      </c>
      <c r="I98" s="12">
        <f t="shared" si="73"/>
        <v>68900.91</v>
      </c>
      <c r="J98" s="55">
        <f t="shared" si="37"/>
        <v>28.842831667252728</v>
      </c>
    </row>
    <row r="99" spans="1:10" ht="150" x14ac:dyDescent="0.25">
      <c r="A99" s="54" t="s">
        <v>16</v>
      </c>
      <c r="B99" s="4">
        <v>851</v>
      </c>
      <c r="C99" s="4" t="s">
        <v>13</v>
      </c>
      <c r="D99" s="4" t="s">
        <v>77</v>
      </c>
      <c r="E99" s="4" t="s">
        <v>79</v>
      </c>
      <c r="F99" s="3" t="s">
        <v>18</v>
      </c>
      <c r="G99" s="12">
        <f t="shared" ref="G99" si="74">G100</f>
        <v>141800</v>
      </c>
      <c r="H99" s="12">
        <f t="shared" ref="H99:I99" si="75">H100</f>
        <v>141800</v>
      </c>
      <c r="I99" s="12">
        <f t="shared" si="75"/>
        <v>60676.58</v>
      </c>
      <c r="J99" s="55">
        <f t="shared" si="37"/>
        <v>42.790253878702401</v>
      </c>
    </row>
    <row r="100" spans="1:10" ht="60" x14ac:dyDescent="0.25">
      <c r="A100" s="54" t="s">
        <v>353</v>
      </c>
      <c r="B100" s="4">
        <v>851</v>
      </c>
      <c r="C100" s="4" t="s">
        <v>13</v>
      </c>
      <c r="D100" s="4" t="s">
        <v>77</v>
      </c>
      <c r="E100" s="4" t="s">
        <v>79</v>
      </c>
      <c r="F100" s="3" t="s">
        <v>19</v>
      </c>
      <c r="G100" s="12">
        <v>141800</v>
      </c>
      <c r="H100" s="12">
        <v>141800</v>
      </c>
      <c r="I100" s="12">
        <f>47480.75+13195.83</f>
        <v>60676.58</v>
      </c>
      <c r="J100" s="55">
        <f t="shared" si="37"/>
        <v>42.790253878702401</v>
      </c>
    </row>
    <row r="101" spans="1:10" ht="60" x14ac:dyDescent="0.25">
      <c r="A101" s="54" t="s">
        <v>22</v>
      </c>
      <c r="B101" s="4">
        <v>851</v>
      </c>
      <c r="C101" s="4" t="s">
        <v>13</v>
      </c>
      <c r="D101" s="4" t="s">
        <v>77</v>
      </c>
      <c r="E101" s="4" t="s">
        <v>79</v>
      </c>
      <c r="F101" s="3" t="s">
        <v>23</v>
      </c>
      <c r="G101" s="12">
        <f t="shared" ref="G101" si="76">G102</f>
        <v>97084</v>
      </c>
      <c r="H101" s="12">
        <f t="shared" ref="H101:I101" si="77">H102</f>
        <v>97084</v>
      </c>
      <c r="I101" s="12">
        <f t="shared" si="77"/>
        <v>8224.33</v>
      </c>
      <c r="J101" s="55">
        <f t="shared" si="37"/>
        <v>8.4713547031436693</v>
      </c>
    </row>
    <row r="102" spans="1:10" ht="75" x14ac:dyDescent="0.25">
      <c r="A102" s="54" t="s">
        <v>9</v>
      </c>
      <c r="B102" s="4">
        <v>851</v>
      </c>
      <c r="C102" s="4" t="s">
        <v>13</v>
      </c>
      <c r="D102" s="4" t="s">
        <v>77</v>
      </c>
      <c r="E102" s="4" t="s">
        <v>79</v>
      </c>
      <c r="F102" s="3" t="s">
        <v>24</v>
      </c>
      <c r="G102" s="12">
        <v>97084</v>
      </c>
      <c r="H102" s="12">
        <v>97084</v>
      </c>
      <c r="I102" s="12">
        <v>8224.33</v>
      </c>
      <c r="J102" s="55">
        <f t="shared" si="37"/>
        <v>8.4713547031436693</v>
      </c>
    </row>
    <row r="103" spans="1:10" ht="45" x14ac:dyDescent="0.25">
      <c r="A103" s="54" t="s">
        <v>429</v>
      </c>
      <c r="B103" s="4">
        <v>851</v>
      </c>
      <c r="C103" s="4" t="s">
        <v>13</v>
      </c>
      <c r="D103" s="4" t="s">
        <v>77</v>
      </c>
      <c r="E103" s="4" t="s">
        <v>430</v>
      </c>
      <c r="F103" s="3"/>
      <c r="G103" s="12">
        <f t="shared" ref="G103:I104" si="78">G104</f>
        <v>315000</v>
      </c>
      <c r="H103" s="12">
        <f t="shared" si="78"/>
        <v>315000</v>
      </c>
      <c r="I103" s="12">
        <f t="shared" si="78"/>
        <v>0</v>
      </c>
      <c r="J103" s="55">
        <f t="shared" si="37"/>
        <v>0</v>
      </c>
    </row>
    <row r="104" spans="1:10" ht="60" x14ac:dyDescent="0.25">
      <c r="A104" s="54" t="s">
        <v>22</v>
      </c>
      <c r="B104" s="4">
        <v>851</v>
      </c>
      <c r="C104" s="4" t="s">
        <v>13</v>
      </c>
      <c r="D104" s="4" t="s">
        <v>77</v>
      </c>
      <c r="E104" s="4" t="s">
        <v>430</v>
      </c>
      <c r="F104" s="3" t="s">
        <v>23</v>
      </c>
      <c r="G104" s="12">
        <f t="shared" si="78"/>
        <v>315000</v>
      </c>
      <c r="H104" s="12">
        <f t="shared" si="78"/>
        <v>315000</v>
      </c>
      <c r="I104" s="12">
        <f t="shared" si="78"/>
        <v>0</v>
      </c>
      <c r="J104" s="55">
        <f t="shared" si="37"/>
        <v>0</v>
      </c>
    </row>
    <row r="105" spans="1:10" ht="75" x14ac:dyDescent="0.25">
      <c r="A105" s="54" t="s">
        <v>9</v>
      </c>
      <c r="B105" s="4">
        <v>851</v>
      </c>
      <c r="C105" s="4" t="s">
        <v>13</v>
      </c>
      <c r="D105" s="4" t="s">
        <v>77</v>
      </c>
      <c r="E105" s="4" t="s">
        <v>430</v>
      </c>
      <c r="F105" s="3" t="s">
        <v>24</v>
      </c>
      <c r="G105" s="12">
        <v>315000</v>
      </c>
      <c r="H105" s="12">
        <v>315000</v>
      </c>
      <c r="I105" s="12"/>
      <c r="J105" s="55">
        <f t="shared" si="37"/>
        <v>0</v>
      </c>
    </row>
    <row r="106" spans="1:10" ht="240" x14ac:dyDescent="0.25">
      <c r="A106" s="54" t="s">
        <v>426</v>
      </c>
      <c r="B106" s="4" t="s">
        <v>343</v>
      </c>
      <c r="C106" s="4" t="s">
        <v>13</v>
      </c>
      <c r="D106" s="4" t="s">
        <v>77</v>
      </c>
      <c r="E106" s="4" t="s">
        <v>427</v>
      </c>
      <c r="F106" s="3"/>
      <c r="G106" s="12">
        <f t="shared" ref="G106:I107" si="79">G107</f>
        <v>600000</v>
      </c>
      <c r="H106" s="12">
        <f t="shared" si="79"/>
        <v>600000</v>
      </c>
      <c r="I106" s="12">
        <f t="shared" si="79"/>
        <v>0</v>
      </c>
      <c r="J106" s="55">
        <f t="shared" si="37"/>
        <v>0</v>
      </c>
    </row>
    <row r="107" spans="1:10" ht="30" x14ac:dyDescent="0.25">
      <c r="A107" s="54" t="s">
        <v>41</v>
      </c>
      <c r="B107" s="4" t="s">
        <v>343</v>
      </c>
      <c r="C107" s="4" t="s">
        <v>13</v>
      </c>
      <c r="D107" s="4" t="s">
        <v>77</v>
      </c>
      <c r="E107" s="4" t="s">
        <v>427</v>
      </c>
      <c r="F107" s="3" t="s">
        <v>42</v>
      </c>
      <c r="G107" s="12">
        <f t="shared" si="79"/>
        <v>600000</v>
      </c>
      <c r="H107" s="12">
        <f t="shared" si="79"/>
        <v>600000</v>
      </c>
      <c r="I107" s="12">
        <f t="shared" si="79"/>
        <v>0</v>
      </c>
      <c r="J107" s="55">
        <f t="shared" si="37"/>
        <v>0</v>
      </c>
    </row>
    <row r="108" spans="1:10" ht="30" x14ac:dyDescent="0.25">
      <c r="A108" s="54" t="s">
        <v>74</v>
      </c>
      <c r="B108" s="4" t="s">
        <v>343</v>
      </c>
      <c r="C108" s="4" t="s">
        <v>13</v>
      </c>
      <c r="D108" s="4" t="s">
        <v>77</v>
      </c>
      <c r="E108" s="4" t="s">
        <v>427</v>
      </c>
      <c r="F108" s="3" t="s">
        <v>75</v>
      </c>
      <c r="G108" s="12">
        <v>600000</v>
      </c>
      <c r="H108" s="12">
        <v>600000</v>
      </c>
      <c r="I108" s="12"/>
      <c r="J108" s="55">
        <f t="shared" si="37"/>
        <v>0</v>
      </c>
    </row>
    <row r="109" spans="1:10" ht="30" x14ac:dyDescent="0.25">
      <c r="A109" s="52" t="s">
        <v>80</v>
      </c>
      <c r="B109" s="4">
        <v>851</v>
      </c>
      <c r="C109" s="4" t="s">
        <v>35</v>
      </c>
      <c r="D109" s="4"/>
      <c r="E109" s="4" t="s">
        <v>58</v>
      </c>
      <c r="F109" s="3"/>
      <c r="G109" s="12">
        <f>G110+G120+G136+G140</f>
        <v>29550252.27</v>
      </c>
      <c r="H109" s="12">
        <f>H110+H120+H136+H140</f>
        <v>29550252.27</v>
      </c>
      <c r="I109" s="12">
        <f>I110+I120+I136+I140</f>
        <v>11541328.58</v>
      </c>
      <c r="J109" s="55">
        <f t="shared" si="37"/>
        <v>39.056616080793951</v>
      </c>
    </row>
    <row r="110" spans="1:10" x14ac:dyDescent="0.25">
      <c r="A110" s="52" t="s">
        <v>81</v>
      </c>
      <c r="B110" s="4">
        <v>851</v>
      </c>
      <c r="C110" s="4" t="s">
        <v>35</v>
      </c>
      <c r="D110" s="4" t="s">
        <v>11</v>
      </c>
      <c r="E110" s="4" t="s">
        <v>58</v>
      </c>
      <c r="F110" s="3"/>
      <c r="G110" s="12">
        <f>G111+G114+G117</f>
        <v>421331</v>
      </c>
      <c r="H110" s="12">
        <f>H111+H114+H117</f>
        <v>421331</v>
      </c>
      <c r="I110" s="12">
        <f>I111+I114+I117</f>
        <v>51017</v>
      </c>
      <c r="J110" s="55">
        <f t="shared" si="37"/>
        <v>12.108532246618454</v>
      </c>
    </row>
    <row r="111" spans="1:10" ht="30" x14ac:dyDescent="0.25">
      <c r="A111" s="52" t="s">
        <v>436</v>
      </c>
      <c r="B111" s="4">
        <v>851</v>
      </c>
      <c r="C111" s="4" t="s">
        <v>35</v>
      </c>
      <c r="D111" s="4" t="s">
        <v>11</v>
      </c>
      <c r="E111" s="4" t="s">
        <v>437</v>
      </c>
      <c r="F111" s="3"/>
      <c r="G111" s="12">
        <f t="shared" ref="G111:G112" si="80">G112</f>
        <v>287582</v>
      </c>
      <c r="H111" s="12">
        <f t="shared" ref="H111:I111" si="81">H112</f>
        <v>287582</v>
      </c>
      <c r="I111" s="12">
        <f t="shared" si="81"/>
        <v>636</v>
      </c>
      <c r="J111" s="55">
        <f t="shared" si="37"/>
        <v>0.22115431424776238</v>
      </c>
    </row>
    <row r="112" spans="1:10" ht="60" x14ac:dyDescent="0.25">
      <c r="A112" s="54" t="s">
        <v>22</v>
      </c>
      <c r="B112" s="4">
        <v>851</v>
      </c>
      <c r="C112" s="4" t="s">
        <v>35</v>
      </c>
      <c r="D112" s="4" t="s">
        <v>11</v>
      </c>
      <c r="E112" s="4" t="s">
        <v>437</v>
      </c>
      <c r="F112" s="3" t="s">
        <v>23</v>
      </c>
      <c r="G112" s="12">
        <f t="shared" si="80"/>
        <v>287582</v>
      </c>
      <c r="H112" s="12">
        <f t="shared" ref="H112:I112" si="82">H113</f>
        <v>287582</v>
      </c>
      <c r="I112" s="12">
        <f t="shared" si="82"/>
        <v>636</v>
      </c>
      <c r="J112" s="55">
        <f t="shared" si="37"/>
        <v>0.22115431424776238</v>
      </c>
    </row>
    <row r="113" spans="1:10" ht="75" x14ac:dyDescent="0.25">
      <c r="A113" s="54" t="s">
        <v>9</v>
      </c>
      <c r="B113" s="4">
        <v>851</v>
      </c>
      <c r="C113" s="4" t="s">
        <v>35</v>
      </c>
      <c r="D113" s="4" t="s">
        <v>11</v>
      </c>
      <c r="E113" s="4" t="s">
        <v>437</v>
      </c>
      <c r="F113" s="3" t="s">
        <v>24</v>
      </c>
      <c r="G113" s="12">
        <v>287582</v>
      </c>
      <c r="H113" s="12">
        <v>287582</v>
      </c>
      <c r="I113" s="12">
        <v>636</v>
      </c>
      <c r="J113" s="55">
        <f t="shared" si="37"/>
        <v>0.22115431424776238</v>
      </c>
    </row>
    <row r="114" spans="1:10" ht="105" x14ac:dyDescent="0.25">
      <c r="A114" s="54" t="s">
        <v>82</v>
      </c>
      <c r="B114" s="4">
        <v>851</v>
      </c>
      <c r="C114" s="4" t="s">
        <v>35</v>
      </c>
      <c r="D114" s="4" t="s">
        <v>11</v>
      </c>
      <c r="E114" s="4" t="s">
        <v>83</v>
      </c>
      <c r="F114" s="3"/>
      <c r="G114" s="12">
        <f t="shared" ref="G114:G118" si="83">G115</f>
        <v>74916</v>
      </c>
      <c r="H114" s="12">
        <f t="shared" ref="H114:I118" si="84">H115</f>
        <v>74916</v>
      </c>
      <c r="I114" s="12">
        <f t="shared" si="84"/>
        <v>24992.55</v>
      </c>
      <c r="J114" s="55">
        <f t="shared" si="37"/>
        <v>33.360764055742429</v>
      </c>
    </row>
    <row r="115" spans="1:10" ht="60" x14ac:dyDescent="0.25">
      <c r="A115" s="54" t="s">
        <v>22</v>
      </c>
      <c r="B115" s="4">
        <v>851</v>
      </c>
      <c r="C115" s="4" t="s">
        <v>35</v>
      </c>
      <c r="D115" s="4" t="s">
        <v>11</v>
      </c>
      <c r="E115" s="4" t="s">
        <v>83</v>
      </c>
      <c r="F115" s="3" t="s">
        <v>23</v>
      </c>
      <c r="G115" s="12">
        <f t="shared" si="83"/>
        <v>74916</v>
      </c>
      <c r="H115" s="12">
        <f t="shared" si="84"/>
        <v>74916</v>
      </c>
      <c r="I115" s="12">
        <f t="shared" si="84"/>
        <v>24992.55</v>
      </c>
      <c r="J115" s="55">
        <f t="shared" si="37"/>
        <v>33.360764055742429</v>
      </c>
    </row>
    <row r="116" spans="1:10" ht="75" x14ac:dyDescent="0.25">
      <c r="A116" s="54" t="s">
        <v>9</v>
      </c>
      <c r="B116" s="4">
        <v>851</v>
      </c>
      <c r="C116" s="4" t="s">
        <v>35</v>
      </c>
      <c r="D116" s="4" t="s">
        <v>11</v>
      </c>
      <c r="E116" s="4" t="s">
        <v>83</v>
      </c>
      <c r="F116" s="3" t="s">
        <v>24</v>
      </c>
      <c r="G116" s="12">
        <v>74916</v>
      </c>
      <c r="H116" s="12">
        <v>74916</v>
      </c>
      <c r="I116" s="12">
        <v>24992.55</v>
      </c>
      <c r="J116" s="55">
        <f t="shared" si="37"/>
        <v>33.360764055742429</v>
      </c>
    </row>
    <row r="117" spans="1:10" ht="255" x14ac:dyDescent="0.25">
      <c r="A117" s="54" t="s">
        <v>84</v>
      </c>
      <c r="B117" s="4">
        <v>851</v>
      </c>
      <c r="C117" s="4" t="s">
        <v>35</v>
      </c>
      <c r="D117" s="4" t="s">
        <v>11</v>
      </c>
      <c r="E117" s="4" t="s">
        <v>85</v>
      </c>
      <c r="F117" s="3"/>
      <c r="G117" s="12">
        <f t="shared" si="83"/>
        <v>58833</v>
      </c>
      <c r="H117" s="12">
        <f t="shared" si="84"/>
        <v>58833</v>
      </c>
      <c r="I117" s="12">
        <f t="shared" si="84"/>
        <v>25388.45</v>
      </c>
      <c r="J117" s="55">
        <f t="shared" si="37"/>
        <v>43.153417299814734</v>
      </c>
    </row>
    <row r="118" spans="1:10" ht="30" x14ac:dyDescent="0.25">
      <c r="A118" s="54" t="s">
        <v>41</v>
      </c>
      <c r="B118" s="4">
        <v>851</v>
      </c>
      <c r="C118" s="4" t="s">
        <v>35</v>
      </c>
      <c r="D118" s="4" t="s">
        <v>11</v>
      </c>
      <c r="E118" s="4" t="s">
        <v>85</v>
      </c>
      <c r="F118" s="3" t="s">
        <v>42</v>
      </c>
      <c r="G118" s="12">
        <f t="shared" si="83"/>
        <v>58833</v>
      </c>
      <c r="H118" s="12">
        <f t="shared" si="84"/>
        <v>58833</v>
      </c>
      <c r="I118" s="12">
        <f t="shared" si="84"/>
        <v>25388.45</v>
      </c>
      <c r="J118" s="55">
        <f t="shared" si="37"/>
        <v>43.153417299814734</v>
      </c>
    </row>
    <row r="119" spans="1:10" ht="30" x14ac:dyDescent="0.25">
      <c r="A119" s="54" t="s">
        <v>74</v>
      </c>
      <c r="B119" s="4">
        <v>851</v>
      </c>
      <c r="C119" s="4" t="s">
        <v>35</v>
      </c>
      <c r="D119" s="4" t="s">
        <v>11</v>
      </c>
      <c r="E119" s="4" t="s">
        <v>85</v>
      </c>
      <c r="F119" s="3" t="s">
        <v>75</v>
      </c>
      <c r="G119" s="12">
        <v>58833</v>
      </c>
      <c r="H119" s="12">
        <v>58833</v>
      </c>
      <c r="I119" s="12">
        <v>25388.45</v>
      </c>
      <c r="J119" s="55">
        <f t="shared" si="37"/>
        <v>43.153417299814734</v>
      </c>
    </row>
    <row r="120" spans="1:10" x14ac:dyDescent="0.25">
      <c r="A120" s="52" t="s">
        <v>86</v>
      </c>
      <c r="B120" s="4">
        <v>851</v>
      </c>
      <c r="C120" s="4" t="s">
        <v>35</v>
      </c>
      <c r="D120" s="4" t="s">
        <v>53</v>
      </c>
      <c r="E120" s="4" t="s">
        <v>58</v>
      </c>
      <c r="F120" s="3"/>
      <c r="G120" s="12">
        <f>G121+G124+G127+G130+G133</f>
        <v>8761669</v>
      </c>
      <c r="H120" s="12">
        <f t="shared" ref="H120:I120" si="85">H121+H124+H127+H130+H133</f>
        <v>8761669</v>
      </c>
      <c r="I120" s="12">
        <f t="shared" si="85"/>
        <v>1168430.52</v>
      </c>
      <c r="J120" s="55">
        <f t="shared" si="37"/>
        <v>13.335707158076845</v>
      </c>
    </row>
    <row r="121" spans="1:10" ht="75" x14ac:dyDescent="0.25">
      <c r="A121" s="52" t="s">
        <v>91</v>
      </c>
      <c r="B121" s="4">
        <v>851</v>
      </c>
      <c r="C121" s="4" t="s">
        <v>35</v>
      </c>
      <c r="D121" s="4" t="s">
        <v>53</v>
      </c>
      <c r="E121" s="4" t="s">
        <v>92</v>
      </c>
      <c r="F121" s="3"/>
      <c r="G121" s="12">
        <f t="shared" ref="G121:G125" si="86">G122</f>
        <v>2826800</v>
      </c>
      <c r="H121" s="12">
        <f t="shared" ref="H121:I125" si="87">H122</f>
        <v>2826800</v>
      </c>
      <c r="I121" s="12">
        <f t="shared" si="87"/>
        <v>1131300</v>
      </c>
      <c r="J121" s="55">
        <f t="shared" si="37"/>
        <v>40.020517900099051</v>
      </c>
    </row>
    <row r="122" spans="1:10" ht="60" x14ac:dyDescent="0.25">
      <c r="A122" s="54" t="s">
        <v>87</v>
      </c>
      <c r="B122" s="4">
        <v>851</v>
      </c>
      <c r="C122" s="4" t="s">
        <v>35</v>
      </c>
      <c r="D122" s="4" t="s">
        <v>53</v>
      </c>
      <c r="E122" s="4" t="s">
        <v>92</v>
      </c>
      <c r="F122" s="3" t="s">
        <v>88</v>
      </c>
      <c r="G122" s="12">
        <f t="shared" si="86"/>
        <v>2826800</v>
      </c>
      <c r="H122" s="12">
        <f t="shared" si="87"/>
        <v>2826800</v>
      </c>
      <c r="I122" s="12">
        <f t="shared" si="87"/>
        <v>1131300</v>
      </c>
      <c r="J122" s="55">
        <f t="shared" si="37"/>
        <v>40.020517900099051</v>
      </c>
    </row>
    <row r="123" spans="1:10" x14ac:dyDescent="0.25">
      <c r="A123" s="54" t="s">
        <v>89</v>
      </c>
      <c r="B123" s="4">
        <v>851</v>
      </c>
      <c r="C123" s="4" t="s">
        <v>35</v>
      </c>
      <c r="D123" s="4" t="s">
        <v>53</v>
      </c>
      <c r="E123" s="4" t="s">
        <v>92</v>
      </c>
      <c r="F123" s="3" t="s">
        <v>90</v>
      </c>
      <c r="G123" s="12">
        <v>2826800</v>
      </c>
      <c r="H123" s="12">
        <v>2826800</v>
      </c>
      <c r="I123" s="12">
        <v>1131300</v>
      </c>
      <c r="J123" s="55">
        <f t="shared" si="37"/>
        <v>40.020517900099051</v>
      </c>
    </row>
    <row r="124" spans="1:10" ht="30" x14ac:dyDescent="0.25">
      <c r="A124" s="54" t="s">
        <v>312</v>
      </c>
      <c r="B124" s="4">
        <v>851</v>
      </c>
      <c r="C124" s="4" t="s">
        <v>35</v>
      </c>
      <c r="D124" s="4" t="s">
        <v>53</v>
      </c>
      <c r="E124" s="4" t="s">
        <v>313</v>
      </c>
      <c r="F124" s="3"/>
      <c r="G124" s="12">
        <f t="shared" si="86"/>
        <v>73662</v>
      </c>
      <c r="H124" s="12">
        <f t="shared" si="87"/>
        <v>73662</v>
      </c>
      <c r="I124" s="12">
        <f t="shared" si="87"/>
        <v>36830.519999999997</v>
      </c>
      <c r="J124" s="55">
        <f t="shared" si="37"/>
        <v>49.999348375010179</v>
      </c>
    </row>
    <row r="125" spans="1:10" ht="60" x14ac:dyDescent="0.25">
      <c r="A125" s="54" t="s">
        <v>22</v>
      </c>
      <c r="B125" s="4">
        <v>851</v>
      </c>
      <c r="C125" s="4" t="s">
        <v>35</v>
      </c>
      <c r="D125" s="4" t="s">
        <v>53</v>
      </c>
      <c r="E125" s="4" t="s">
        <v>313</v>
      </c>
      <c r="F125" s="3" t="s">
        <v>23</v>
      </c>
      <c r="G125" s="12">
        <f t="shared" si="86"/>
        <v>73662</v>
      </c>
      <c r="H125" s="12">
        <f t="shared" si="87"/>
        <v>73662</v>
      </c>
      <c r="I125" s="12">
        <f t="shared" si="87"/>
        <v>36830.519999999997</v>
      </c>
      <c r="J125" s="55">
        <f t="shared" ref="J125:J173" si="88">I125/H125*100</f>
        <v>49.999348375010179</v>
      </c>
    </row>
    <row r="126" spans="1:10" ht="75" x14ac:dyDescent="0.25">
      <c r="A126" s="54" t="s">
        <v>9</v>
      </c>
      <c r="B126" s="4">
        <v>851</v>
      </c>
      <c r="C126" s="4" t="s">
        <v>35</v>
      </c>
      <c r="D126" s="4" t="s">
        <v>53</v>
      </c>
      <c r="E126" s="4" t="s">
        <v>313</v>
      </c>
      <c r="F126" s="3" t="s">
        <v>24</v>
      </c>
      <c r="G126" s="12">
        <v>73662</v>
      </c>
      <c r="H126" s="12">
        <v>73662</v>
      </c>
      <c r="I126" s="12">
        <v>36830.519999999997</v>
      </c>
      <c r="J126" s="55">
        <f t="shared" si="88"/>
        <v>49.999348375010179</v>
      </c>
    </row>
    <row r="127" spans="1:10" ht="30" x14ac:dyDescent="0.25">
      <c r="A127" s="54" t="s">
        <v>432</v>
      </c>
      <c r="B127" s="4" t="s">
        <v>343</v>
      </c>
      <c r="C127" s="4" t="s">
        <v>35</v>
      </c>
      <c r="D127" s="4" t="s">
        <v>53</v>
      </c>
      <c r="E127" s="4" t="s">
        <v>433</v>
      </c>
      <c r="F127" s="3"/>
      <c r="G127" s="12">
        <f t="shared" ref="G127:I128" si="89">G128</f>
        <v>157837</v>
      </c>
      <c r="H127" s="12">
        <f t="shared" si="89"/>
        <v>157837</v>
      </c>
      <c r="I127" s="12">
        <f t="shared" si="89"/>
        <v>0</v>
      </c>
      <c r="J127" s="55">
        <f t="shared" si="88"/>
        <v>0</v>
      </c>
    </row>
    <row r="128" spans="1:10" ht="60" x14ac:dyDescent="0.25">
      <c r="A128" s="54" t="s">
        <v>22</v>
      </c>
      <c r="B128" s="4" t="s">
        <v>343</v>
      </c>
      <c r="C128" s="4" t="s">
        <v>35</v>
      </c>
      <c r="D128" s="4" t="s">
        <v>53</v>
      </c>
      <c r="E128" s="4" t="s">
        <v>433</v>
      </c>
      <c r="F128" s="3" t="s">
        <v>23</v>
      </c>
      <c r="G128" s="12">
        <f t="shared" si="89"/>
        <v>157837</v>
      </c>
      <c r="H128" s="12">
        <f t="shared" si="89"/>
        <v>157837</v>
      </c>
      <c r="I128" s="12">
        <f t="shared" si="89"/>
        <v>0</v>
      </c>
      <c r="J128" s="55">
        <f t="shared" si="88"/>
        <v>0</v>
      </c>
    </row>
    <row r="129" spans="1:10" ht="75" x14ac:dyDescent="0.25">
      <c r="A129" s="54" t="s">
        <v>9</v>
      </c>
      <c r="B129" s="4" t="s">
        <v>343</v>
      </c>
      <c r="C129" s="4" t="s">
        <v>35</v>
      </c>
      <c r="D129" s="4" t="s">
        <v>53</v>
      </c>
      <c r="E129" s="4" t="s">
        <v>433</v>
      </c>
      <c r="F129" s="3" t="s">
        <v>24</v>
      </c>
      <c r="G129" s="12">
        <v>157837</v>
      </c>
      <c r="H129" s="12">
        <v>157837</v>
      </c>
      <c r="I129" s="12"/>
      <c r="J129" s="55">
        <f t="shared" si="88"/>
        <v>0</v>
      </c>
    </row>
    <row r="130" spans="1:10" ht="180" x14ac:dyDescent="0.25">
      <c r="A130" s="54" t="s">
        <v>359</v>
      </c>
      <c r="B130" s="4">
        <v>851</v>
      </c>
      <c r="C130" s="4" t="s">
        <v>35</v>
      </c>
      <c r="D130" s="4" t="s">
        <v>53</v>
      </c>
      <c r="E130" s="4" t="s">
        <v>275</v>
      </c>
      <c r="F130" s="3"/>
      <c r="G130" s="12">
        <f t="shared" ref="G130:G131" si="90">G131</f>
        <v>600</v>
      </c>
      <c r="H130" s="12">
        <f t="shared" ref="H130:I131" si="91">H131</f>
        <v>600</v>
      </c>
      <c r="I130" s="12">
        <f t="shared" si="91"/>
        <v>300</v>
      </c>
      <c r="J130" s="55">
        <f t="shared" si="88"/>
        <v>50</v>
      </c>
    </row>
    <row r="131" spans="1:10" ht="30" x14ac:dyDescent="0.25">
      <c r="A131" s="54" t="s">
        <v>41</v>
      </c>
      <c r="B131" s="4">
        <v>851</v>
      </c>
      <c r="C131" s="4" t="s">
        <v>35</v>
      </c>
      <c r="D131" s="4" t="s">
        <v>53</v>
      </c>
      <c r="E131" s="4" t="s">
        <v>275</v>
      </c>
      <c r="F131" s="3" t="s">
        <v>42</v>
      </c>
      <c r="G131" s="12">
        <f t="shared" si="90"/>
        <v>600</v>
      </c>
      <c r="H131" s="12">
        <f t="shared" si="91"/>
        <v>600</v>
      </c>
      <c r="I131" s="12">
        <f t="shared" si="91"/>
        <v>300</v>
      </c>
      <c r="J131" s="55">
        <f t="shared" si="88"/>
        <v>50</v>
      </c>
    </row>
    <row r="132" spans="1:10" ht="30" x14ac:dyDescent="0.25">
      <c r="A132" s="54" t="s">
        <v>74</v>
      </c>
      <c r="B132" s="4">
        <v>851</v>
      </c>
      <c r="C132" s="4" t="s">
        <v>35</v>
      </c>
      <c r="D132" s="4" t="s">
        <v>53</v>
      </c>
      <c r="E132" s="4" t="s">
        <v>275</v>
      </c>
      <c r="F132" s="3" t="s">
        <v>75</v>
      </c>
      <c r="G132" s="12">
        <v>600</v>
      </c>
      <c r="H132" s="12">
        <v>600</v>
      </c>
      <c r="I132" s="12">
        <v>300</v>
      </c>
      <c r="J132" s="55">
        <f t="shared" si="88"/>
        <v>50</v>
      </c>
    </row>
    <row r="133" spans="1:10" ht="60" x14ac:dyDescent="0.25">
      <c r="A133" s="54" t="s">
        <v>360</v>
      </c>
      <c r="B133" s="4">
        <v>851</v>
      </c>
      <c r="C133" s="4" t="s">
        <v>35</v>
      </c>
      <c r="D133" s="4" t="s">
        <v>53</v>
      </c>
      <c r="E133" s="4" t="s">
        <v>94</v>
      </c>
      <c r="F133" s="3"/>
      <c r="G133" s="12">
        <f t="shared" ref="G133:G134" si="92">G134</f>
        <v>5702770</v>
      </c>
      <c r="H133" s="12">
        <f t="shared" ref="H133:I134" si="93">H134</f>
        <v>5702770</v>
      </c>
      <c r="I133" s="12">
        <f t="shared" si="93"/>
        <v>0</v>
      </c>
      <c r="J133" s="55">
        <f t="shared" si="88"/>
        <v>0</v>
      </c>
    </row>
    <row r="134" spans="1:10" ht="60" x14ac:dyDescent="0.25">
      <c r="A134" s="54" t="s">
        <v>87</v>
      </c>
      <c r="B134" s="4">
        <v>851</v>
      </c>
      <c r="C134" s="4" t="s">
        <v>35</v>
      </c>
      <c r="D134" s="4" t="s">
        <v>53</v>
      </c>
      <c r="E134" s="4" t="s">
        <v>94</v>
      </c>
      <c r="F134" s="3" t="s">
        <v>88</v>
      </c>
      <c r="G134" s="12">
        <f t="shared" si="92"/>
        <v>5702770</v>
      </c>
      <c r="H134" s="12">
        <f t="shared" si="93"/>
        <v>5702770</v>
      </c>
      <c r="I134" s="12">
        <f t="shared" si="93"/>
        <v>0</v>
      </c>
      <c r="J134" s="55">
        <f t="shared" si="88"/>
        <v>0</v>
      </c>
    </row>
    <row r="135" spans="1:10" x14ac:dyDescent="0.25">
      <c r="A135" s="54" t="s">
        <v>89</v>
      </c>
      <c r="B135" s="4">
        <v>851</v>
      </c>
      <c r="C135" s="4" t="s">
        <v>35</v>
      </c>
      <c r="D135" s="4" t="s">
        <v>53</v>
      </c>
      <c r="E135" s="4" t="s">
        <v>94</v>
      </c>
      <c r="F135" s="3" t="s">
        <v>90</v>
      </c>
      <c r="G135" s="19">
        <f>5417631.5+285138.5</f>
        <v>5702770</v>
      </c>
      <c r="H135" s="19">
        <f>5417631.5+285138.5</f>
        <v>5702770</v>
      </c>
      <c r="I135" s="19"/>
      <c r="J135" s="55">
        <f t="shared" si="88"/>
        <v>0</v>
      </c>
    </row>
    <row r="136" spans="1:10" x14ac:dyDescent="0.25">
      <c r="A136" s="52" t="s">
        <v>344</v>
      </c>
      <c r="B136" s="4">
        <v>851</v>
      </c>
      <c r="C136" s="4" t="s">
        <v>35</v>
      </c>
      <c r="D136" s="4" t="s">
        <v>55</v>
      </c>
      <c r="E136" s="4" t="s">
        <v>58</v>
      </c>
      <c r="F136" s="3"/>
      <c r="G136" s="12">
        <f>G137</f>
        <v>277399</v>
      </c>
      <c r="H136" s="12">
        <f t="shared" ref="H136:I136" si="94">H137</f>
        <v>277399</v>
      </c>
      <c r="I136" s="12">
        <f t="shared" si="94"/>
        <v>0</v>
      </c>
      <c r="J136" s="55">
        <f t="shared" si="88"/>
        <v>0</v>
      </c>
    </row>
    <row r="137" spans="1:10" ht="90" x14ac:dyDescent="0.25">
      <c r="A137" s="54" t="s">
        <v>391</v>
      </c>
      <c r="B137" s="4">
        <v>851</v>
      </c>
      <c r="C137" s="17" t="s">
        <v>35</v>
      </c>
      <c r="D137" s="3" t="s">
        <v>55</v>
      </c>
      <c r="E137" s="4" t="s">
        <v>345</v>
      </c>
      <c r="F137" s="3"/>
      <c r="G137" s="12">
        <f t="shared" ref="G137:G138" si="95">G138</f>
        <v>277399</v>
      </c>
      <c r="H137" s="12">
        <f t="shared" ref="H137:I138" si="96">H138</f>
        <v>277399</v>
      </c>
      <c r="I137" s="12">
        <f t="shared" si="96"/>
        <v>0</v>
      </c>
      <c r="J137" s="55">
        <f t="shared" si="88"/>
        <v>0</v>
      </c>
    </row>
    <row r="138" spans="1:10" ht="60" x14ac:dyDescent="0.25">
      <c r="A138" s="54" t="s">
        <v>22</v>
      </c>
      <c r="B138" s="4">
        <v>851</v>
      </c>
      <c r="C138" s="17" t="s">
        <v>35</v>
      </c>
      <c r="D138" s="3" t="s">
        <v>55</v>
      </c>
      <c r="E138" s="4" t="s">
        <v>345</v>
      </c>
      <c r="F138" s="3" t="s">
        <v>23</v>
      </c>
      <c r="G138" s="12">
        <f t="shared" si="95"/>
        <v>277399</v>
      </c>
      <c r="H138" s="12">
        <f t="shared" si="96"/>
        <v>277399</v>
      </c>
      <c r="I138" s="12">
        <f t="shared" si="96"/>
        <v>0</v>
      </c>
      <c r="J138" s="55">
        <f t="shared" si="88"/>
        <v>0</v>
      </c>
    </row>
    <row r="139" spans="1:10" ht="75" x14ac:dyDescent="0.25">
      <c r="A139" s="54" t="s">
        <v>9</v>
      </c>
      <c r="B139" s="4">
        <v>851</v>
      </c>
      <c r="C139" s="17" t="s">
        <v>35</v>
      </c>
      <c r="D139" s="3" t="s">
        <v>55</v>
      </c>
      <c r="E139" s="4" t="s">
        <v>345</v>
      </c>
      <c r="F139" s="3" t="s">
        <v>24</v>
      </c>
      <c r="G139" s="12">
        <v>277399</v>
      </c>
      <c r="H139" s="12">
        <v>277399</v>
      </c>
      <c r="I139" s="12">
        <v>0</v>
      </c>
      <c r="J139" s="55">
        <f t="shared" si="88"/>
        <v>0</v>
      </c>
    </row>
    <row r="140" spans="1:10" ht="45" x14ac:dyDescent="0.25">
      <c r="A140" s="52" t="s">
        <v>339</v>
      </c>
      <c r="B140" s="4">
        <v>851</v>
      </c>
      <c r="C140" s="4" t="s">
        <v>35</v>
      </c>
      <c r="D140" s="4" t="s">
        <v>35</v>
      </c>
      <c r="E140" s="4" t="s">
        <v>58</v>
      </c>
      <c r="F140" s="3"/>
      <c r="G140" s="12">
        <f t="shared" ref="G140:G142" si="97">G141</f>
        <v>20089853.27</v>
      </c>
      <c r="H140" s="12">
        <f t="shared" ref="H140:I140" si="98">H141</f>
        <v>20089853.27</v>
      </c>
      <c r="I140" s="12">
        <f t="shared" si="98"/>
        <v>10321881.060000001</v>
      </c>
      <c r="J140" s="55">
        <f t="shared" si="88"/>
        <v>51.378578635084281</v>
      </c>
    </row>
    <row r="141" spans="1:10" ht="60" x14ac:dyDescent="0.25">
      <c r="A141" s="54" t="s">
        <v>340</v>
      </c>
      <c r="B141" s="4">
        <v>851</v>
      </c>
      <c r="C141" s="4" t="s">
        <v>35</v>
      </c>
      <c r="D141" s="4" t="s">
        <v>35</v>
      </c>
      <c r="E141" s="4" t="s">
        <v>439</v>
      </c>
      <c r="F141" s="3"/>
      <c r="G141" s="12">
        <f t="shared" si="97"/>
        <v>20089853.27</v>
      </c>
      <c r="H141" s="12">
        <f t="shared" ref="H141:I142" si="99">H142</f>
        <v>20089853.27</v>
      </c>
      <c r="I141" s="12">
        <f t="shared" si="99"/>
        <v>10321881.060000001</v>
      </c>
      <c r="J141" s="55">
        <f t="shared" si="88"/>
        <v>51.378578635084281</v>
      </c>
    </row>
    <row r="142" spans="1:10" ht="60" x14ac:dyDescent="0.25">
      <c r="A142" s="54" t="s">
        <v>87</v>
      </c>
      <c r="B142" s="4">
        <v>851</v>
      </c>
      <c r="C142" s="4" t="s">
        <v>35</v>
      </c>
      <c r="D142" s="4" t="s">
        <v>35</v>
      </c>
      <c r="E142" s="4" t="s">
        <v>439</v>
      </c>
      <c r="F142" s="3" t="s">
        <v>88</v>
      </c>
      <c r="G142" s="12">
        <f t="shared" si="97"/>
        <v>20089853.27</v>
      </c>
      <c r="H142" s="12">
        <f t="shared" si="99"/>
        <v>20089853.27</v>
      </c>
      <c r="I142" s="12">
        <f t="shared" si="99"/>
        <v>10321881.060000001</v>
      </c>
      <c r="J142" s="55">
        <f t="shared" si="88"/>
        <v>51.378578635084281</v>
      </c>
    </row>
    <row r="143" spans="1:10" x14ac:dyDescent="0.25">
      <c r="A143" s="54" t="s">
        <v>89</v>
      </c>
      <c r="B143" s="4">
        <v>851</v>
      </c>
      <c r="C143" s="4" t="s">
        <v>35</v>
      </c>
      <c r="D143" s="4" t="s">
        <v>35</v>
      </c>
      <c r="E143" s="4" t="s">
        <v>439</v>
      </c>
      <c r="F143" s="3" t="s">
        <v>90</v>
      </c>
      <c r="G143" s="19">
        <v>20089853.27</v>
      </c>
      <c r="H143" s="19">
        <v>20089853.27</v>
      </c>
      <c r="I143" s="19">
        <v>10321881.060000001</v>
      </c>
      <c r="J143" s="55">
        <f t="shared" si="88"/>
        <v>51.378578635084281</v>
      </c>
    </row>
    <row r="144" spans="1:10" x14ac:dyDescent="0.25">
      <c r="A144" s="52" t="s">
        <v>95</v>
      </c>
      <c r="B144" s="4">
        <v>851</v>
      </c>
      <c r="C144" s="3" t="s">
        <v>96</v>
      </c>
      <c r="D144" s="3"/>
      <c r="E144" s="4" t="s">
        <v>58</v>
      </c>
      <c r="F144" s="3"/>
      <c r="G144" s="12">
        <f>G145</f>
        <v>6013080</v>
      </c>
      <c r="H144" s="12">
        <f>H145</f>
        <v>6013080</v>
      </c>
      <c r="I144" s="12">
        <f>I145</f>
        <v>3276558</v>
      </c>
      <c r="J144" s="55">
        <f t="shared" si="88"/>
        <v>54.49051068670299</v>
      </c>
    </row>
    <row r="145" spans="1:10" ht="30" x14ac:dyDescent="0.25">
      <c r="A145" s="52" t="s">
        <v>368</v>
      </c>
      <c r="B145" s="4">
        <v>851</v>
      </c>
      <c r="C145" s="3" t="s">
        <v>96</v>
      </c>
      <c r="D145" s="4" t="s">
        <v>55</v>
      </c>
      <c r="E145" s="4" t="s">
        <v>58</v>
      </c>
      <c r="F145" s="3"/>
      <c r="G145" s="19">
        <f>G146+G149+G155+G152+G158</f>
        <v>6013080</v>
      </c>
      <c r="H145" s="19">
        <f>H146+H149+H155+H152+H158</f>
        <v>6013080</v>
      </c>
      <c r="I145" s="19">
        <f>I146+I149+I155+I152+I158</f>
        <v>3276558</v>
      </c>
      <c r="J145" s="55">
        <f t="shared" si="88"/>
        <v>54.49051068670299</v>
      </c>
    </row>
    <row r="146" spans="1:10" ht="45" x14ac:dyDescent="0.25">
      <c r="A146" s="54" t="s">
        <v>156</v>
      </c>
      <c r="B146" s="4">
        <v>851</v>
      </c>
      <c r="C146" s="4" t="s">
        <v>96</v>
      </c>
      <c r="D146" s="4" t="s">
        <v>55</v>
      </c>
      <c r="E146" s="4" t="s">
        <v>405</v>
      </c>
      <c r="F146" s="3"/>
      <c r="G146" s="19">
        <f t="shared" ref="G146:I147" si="100">G147</f>
        <v>5849100</v>
      </c>
      <c r="H146" s="19">
        <f t="shared" si="100"/>
        <v>5849100</v>
      </c>
      <c r="I146" s="19">
        <f t="shared" si="100"/>
        <v>3206058</v>
      </c>
      <c r="J146" s="55">
        <f t="shared" si="88"/>
        <v>54.812843001487408</v>
      </c>
    </row>
    <row r="147" spans="1:10" ht="75" x14ac:dyDescent="0.25">
      <c r="A147" s="54" t="s">
        <v>50</v>
      </c>
      <c r="B147" s="4">
        <v>851</v>
      </c>
      <c r="C147" s="3" t="s">
        <v>96</v>
      </c>
      <c r="D147" s="4" t="s">
        <v>55</v>
      </c>
      <c r="E147" s="4" t="s">
        <v>405</v>
      </c>
      <c r="F147" s="3" t="s">
        <v>102</v>
      </c>
      <c r="G147" s="19">
        <f t="shared" si="100"/>
        <v>5849100</v>
      </c>
      <c r="H147" s="19">
        <f t="shared" si="100"/>
        <v>5849100</v>
      </c>
      <c r="I147" s="19">
        <f t="shared" si="100"/>
        <v>3206058</v>
      </c>
      <c r="J147" s="55">
        <f t="shared" si="88"/>
        <v>54.812843001487408</v>
      </c>
    </row>
    <row r="148" spans="1:10" ht="30" x14ac:dyDescent="0.25">
      <c r="A148" s="54" t="s">
        <v>103</v>
      </c>
      <c r="B148" s="4">
        <v>851</v>
      </c>
      <c r="C148" s="3" t="s">
        <v>96</v>
      </c>
      <c r="D148" s="3" t="s">
        <v>55</v>
      </c>
      <c r="E148" s="4" t="s">
        <v>405</v>
      </c>
      <c r="F148" s="3" t="s">
        <v>104</v>
      </c>
      <c r="G148" s="19">
        <v>5849100</v>
      </c>
      <c r="H148" s="19">
        <v>5849100</v>
      </c>
      <c r="I148" s="19">
        <v>3206058</v>
      </c>
      <c r="J148" s="55">
        <f t="shared" si="88"/>
        <v>54.812843001487408</v>
      </c>
    </row>
    <row r="149" spans="1:10" ht="30" x14ac:dyDescent="0.25">
      <c r="A149" s="54" t="s">
        <v>148</v>
      </c>
      <c r="B149" s="4">
        <v>851</v>
      </c>
      <c r="C149" s="3" t="s">
        <v>96</v>
      </c>
      <c r="D149" s="3" t="s">
        <v>55</v>
      </c>
      <c r="E149" s="4" t="s">
        <v>406</v>
      </c>
      <c r="F149" s="3"/>
      <c r="G149" s="19">
        <f t="shared" ref="G149:I150" si="101">G150</f>
        <v>6300</v>
      </c>
      <c r="H149" s="19">
        <f t="shared" si="101"/>
        <v>6300</v>
      </c>
      <c r="I149" s="19">
        <f t="shared" si="101"/>
        <v>3500</v>
      </c>
      <c r="J149" s="55">
        <f t="shared" si="88"/>
        <v>55.555555555555557</v>
      </c>
    </row>
    <row r="150" spans="1:10" ht="75" x14ac:dyDescent="0.25">
      <c r="A150" s="54" t="s">
        <v>50</v>
      </c>
      <c r="B150" s="4">
        <v>851</v>
      </c>
      <c r="C150" s="3" t="s">
        <v>96</v>
      </c>
      <c r="D150" s="3" t="s">
        <v>55</v>
      </c>
      <c r="E150" s="4" t="s">
        <v>406</v>
      </c>
      <c r="F150" s="3" t="s">
        <v>102</v>
      </c>
      <c r="G150" s="19">
        <f t="shared" si="101"/>
        <v>6300</v>
      </c>
      <c r="H150" s="19">
        <f t="shared" si="101"/>
        <v>6300</v>
      </c>
      <c r="I150" s="19">
        <f t="shared" si="101"/>
        <v>3500</v>
      </c>
      <c r="J150" s="55">
        <f t="shared" si="88"/>
        <v>55.555555555555557</v>
      </c>
    </row>
    <row r="151" spans="1:10" ht="30" x14ac:dyDescent="0.25">
      <c r="A151" s="54" t="s">
        <v>103</v>
      </c>
      <c r="B151" s="4">
        <v>851</v>
      </c>
      <c r="C151" s="3" t="s">
        <v>96</v>
      </c>
      <c r="D151" s="4" t="s">
        <v>55</v>
      </c>
      <c r="E151" s="4" t="s">
        <v>406</v>
      </c>
      <c r="F151" s="3" t="s">
        <v>104</v>
      </c>
      <c r="G151" s="19">
        <v>6300</v>
      </c>
      <c r="H151" s="19">
        <v>6300</v>
      </c>
      <c r="I151" s="19">
        <v>3500</v>
      </c>
      <c r="J151" s="55">
        <f t="shared" si="88"/>
        <v>55.555555555555557</v>
      </c>
    </row>
    <row r="152" spans="1:10" ht="60" x14ac:dyDescent="0.25">
      <c r="A152" s="54" t="s">
        <v>150</v>
      </c>
      <c r="B152" s="4">
        <v>851</v>
      </c>
      <c r="C152" s="3" t="s">
        <v>96</v>
      </c>
      <c r="D152" s="3" t="s">
        <v>55</v>
      </c>
      <c r="E152" s="4" t="s">
        <v>435</v>
      </c>
      <c r="F152" s="3"/>
      <c r="G152" s="19">
        <f t="shared" ref="G152:I153" si="102">G153</f>
        <v>37680</v>
      </c>
      <c r="H152" s="19">
        <f t="shared" si="102"/>
        <v>37680</v>
      </c>
      <c r="I152" s="19">
        <f t="shared" si="102"/>
        <v>0</v>
      </c>
      <c r="J152" s="55">
        <f t="shared" si="88"/>
        <v>0</v>
      </c>
    </row>
    <row r="153" spans="1:10" ht="75" x14ac:dyDescent="0.25">
      <c r="A153" s="54" t="s">
        <v>50</v>
      </c>
      <c r="B153" s="4">
        <v>851</v>
      </c>
      <c r="C153" s="3" t="s">
        <v>96</v>
      </c>
      <c r="D153" s="3" t="s">
        <v>55</v>
      </c>
      <c r="E153" s="4" t="s">
        <v>435</v>
      </c>
      <c r="F153" s="3" t="s">
        <v>102</v>
      </c>
      <c r="G153" s="19">
        <f t="shared" si="102"/>
        <v>37680</v>
      </c>
      <c r="H153" s="19">
        <f t="shared" si="102"/>
        <v>37680</v>
      </c>
      <c r="I153" s="19">
        <f t="shared" si="102"/>
        <v>0</v>
      </c>
      <c r="J153" s="55">
        <f t="shared" si="88"/>
        <v>0</v>
      </c>
    </row>
    <row r="154" spans="1:10" ht="30" x14ac:dyDescent="0.25">
      <c r="A154" s="54" t="s">
        <v>103</v>
      </c>
      <c r="B154" s="4">
        <v>851</v>
      </c>
      <c r="C154" s="3" t="s">
        <v>96</v>
      </c>
      <c r="D154" s="4" t="s">
        <v>55</v>
      </c>
      <c r="E154" s="4" t="s">
        <v>435</v>
      </c>
      <c r="F154" s="3" t="s">
        <v>104</v>
      </c>
      <c r="G154" s="19">
        <v>37680</v>
      </c>
      <c r="H154" s="19">
        <v>37680</v>
      </c>
      <c r="I154" s="19"/>
      <c r="J154" s="55">
        <f t="shared" si="88"/>
        <v>0</v>
      </c>
    </row>
    <row r="155" spans="1:10" ht="90" x14ac:dyDescent="0.25">
      <c r="A155" s="18" t="s">
        <v>402</v>
      </c>
      <c r="B155" s="37">
        <v>851</v>
      </c>
      <c r="C155" s="46" t="s">
        <v>96</v>
      </c>
      <c r="D155" s="37" t="s">
        <v>55</v>
      </c>
      <c r="E155" s="37" t="s">
        <v>417</v>
      </c>
      <c r="F155" s="46"/>
      <c r="G155" s="19">
        <f t="shared" ref="G155:I156" si="103">G156</f>
        <v>0</v>
      </c>
      <c r="H155" s="19">
        <f t="shared" si="103"/>
        <v>0</v>
      </c>
      <c r="I155" s="19">
        <f t="shared" si="103"/>
        <v>0</v>
      </c>
      <c r="J155" s="55" t="e">
        <f t="shared" si="88"/>
        <v>#DIV/0!</v>
      </c>
    </row>
    <row r="156" spans="1:10" ht="75" x14ac:dyDescent="0.25">
      <c r="A156" s="18" t="s">
        <v>50</v>
      </c>
      <c r="B156" s="37">
        <v>851</v>
      </c>
      <c r="C156" s="46" t="s">
        <v>96</v>
      </c>
      <c r="D156" s="46" t="s">
        <v>55</v>
      </c>
      <c r="E156" s="37" t="s">
        <v>417</v>
      </c>
      <c r="F156" s="46" t="s">
        <v>102</v>
      </c>
      <c r="G156" s="19">
        <f t="shared" si="103"/>
        <v>0</v>
      </c>
      <c r="H156" s="19">
        <f t="shared" si="103"/>
        <v>0</v>
      </c>
      <c r="I156" s="19">
        <f t="shared" si="103"/>
        <v>0</v>
      </c>
      <c r="J156" s="55" t="e">
        <f t="shared" si="88"/>
        <v>#DIV/0!</v>
      </c>
    </row>
    <row r="157" spans="1:10" ht="30" x14ac:dyDescent="0.25">
      <c r="A157" s="18" t="s">
        <v>103</v>
      </c>
      <c r="B157" s="37">
        <v>851</v>
      </c>
      <c r="C157" s="46" t="s">
        <v>96</v>
      </c>
      <c r="D157" s="37" t="s">
        <v>55</v>
      </c>
      <c r="E157" s="37" t="s">
        <v>417</v>
      </c>
      <c r="F157" s="46" t="s">
        <v>104</v>
      </c>
      <c r="G157" s="19"/>
      <c r="H157" s="19"/>
      <c r="I157" s="19"/>
      <c r="J157" s="55" t="e">
        <f t="shared" si="88"/>
        <v>#DIV/0!</v>
      </c>
    </row>
    <row r="158" spans="1:10" ht="270" x14ac:dyDescent="0.25">
      <c r="A158" s="54" t="s">
        <v>378</v>
      </c>
      <c r="B158" s="4">
        <v>851</v>
      </c>
      <c r="C158" s="3" t="s">
        <v>96</v>
      </c>
      <c r="D158" s="3" t="s">
        <v>55</v>
      </c>
      <c r="E158" s="4" t="s">
        <v>407</v>
      </c>
      <c r="F158" s="3"/>
      <c r="G158" s="19">
        <f t="shared" ref="G158:I159" si="104">G159</f>
        <v>120000</v>
      </c>
      <c r="H158" s="19">
        <f t="shared" si="104"/>
        <v>120000</v>
      </c>
      <c r="I158" s="19">
        <f t="shared" si="104"/>
        <v>67000</v>
      </c>
      <c r="J158" s="55">
        <f t="shared" si="88"/>
        <v>55.833333333333336</v>
      </c>
    </row>
    <row r="159" spans="1:10" ht="75" x14ac:dyDescent="0.25">
      <c r="A159" s="54" t="s">
        <v>50</v>
      </c>
      <c r="B159" s="4">
        <v>851</v>
      </c>
      <c r="C159" s="3" t="s">
        <v>96</v>
      </c>
      <c r="D159" s="3" t="s">
        <v>55</v>
      </c>
      <c r="E159" s="4" t="s">
        <v>407</v>
      </c>
      <c r="F159" s="3" t="s">
        <v>102</v>
      </c>
      <c r="G159" s="19">
        <f t="shared" si="104"/>
        <v>120000</v>
      </c>
      <c r="H159" s="19">
        <f t="shared" si="104"/>
        <v>120000</v>
      </c>
      <c r="I159" s="19">
        <f t="shared" si="104"/>
        <v>67000</v>
      </c>
      <c r="J159" s="55">
        <f t="shared" si="88"/>
        <v>55.833333333333336</v>
      </c>
    </row>
    <row r="160" spans="1:10" ht="30" x14ac:dyDescent="0.25">
      <c r="A160" s="54" t="s">
        <v>103</v>
      </c>
      <c r="B160" s="4">
        <v>851</v>
      </c>
      <c r="C160" s="3" t="s">
        <v>96</v>
      </c>
      <c r="D160" s="3" t="s">
        <v>55</v>
      </c>
      <c r="E160" s="4" t="s">
        <v>407</v>
      </c>
      <c r="F160" s="3" t="s">
        <v>104</v>
      </c>
      <c r="G160" s="19">
        <v>120000</v>
      </c>
      <c r="H160" s="19">
        <v>120000</v>
      </c>
      <c r="I160" s="19">
        <v>67000</v>
      </c>
      <c r="J160" s="55">
        <f t="shared" si="88"/>
        <v>55.833333333333336</v>
      </c>
    </row>
    <row r="161" spans="1:10" x14ac:dyDescent="0.25">
      <c r="A161" s="52" t="s">
        <v>98</v>
      </c>
      <c r="B161" s="4">
        <v>851</v>
      </c>
      <c r="C161" s="3" t="s">
        <v>70</v>
      </c>
      <c r="D161" s="3"/>
      <c r="E161" s="4" t="s">
        <v>58</v>
      </c>
      <c r="F161" s="3"/>
      <c r="G161" s="12">
        <f>G162+G194</f>
        <v>23116005</v>
      </c>
      <c r="H161" s="12">
        <f>H162+H194</f>
        <v>23116005</v>
      </c>
      <c r="I161" s="12">
        <f>I162+I194</f>
        <v>10303434.67</v>
      </c>
      <c r="J161" s="55">
        <f t="shared" si="88"/>
        <v>44.572730755162922</v>
      </c>
    </row>
    <row r="162" spans="1:10" s="25" customFormat="1" x14ac:dyDescent="0.25">
      <c r="A162" s="52" t="s">
        <v>99</v>
      </c>
      <c r="B162" s="4">
        <v>851</v>
      </c>
      <c r="C162" s="3" t="s">
        <v>70</v>
      </c>
      <c r="D162" s="3" t="s">
        <v>11</v>
      </c>
      <c r="E162" s="4" t="s">
        <v>58</v>
      </c>
      <c r="F162" s="3"/>
      <c r="G162" s="12">
        <f>G166+G169+G177+G180+G163+G172+G185+G188+G191</f>
        <v>23111005</v>
      </c>
      <c r="H162" s="12">
        <f t="shared" ref="H162:I162" si="105">H166+H169+H177+H180+H163+H172+H185+H188+H191</f>
        <v>23111005</v>
      </c>
      <c r="I162" s="12">
        <f t="shared" si="105"/>
        <v>10303434.67</v>
      </c>
      <c r="J162" s="55">
        <f t="shared" si="88"/>
        <v>44.582373938303412</v>
      </c>
    </row>
    <row r="163" spans="1:10" ht="180" x14ac:dyDescent="0.25">
      <c r="A163" s="54" t="s">
        <v>109</v>
      </c>
      <c r="B163" s="4">
        <v>851</v>
      </c>
      <c r="C163" s="3" t="s">
        <v>70</v>
      </c>
      <c r="D163" s="3" t="s">
        <v>11</v>
      </c>
      <c r="E163" s="4" t="s">
        <v>110</v>
      </c>
      <c r="F163" s="3"/>
      <c r="G163" s="12">
        <f t="shared" ref="G163:G164" si="106">G164</f>
        <v>122400</v>
      </c>
      <c r="H163" s="12">
        <f t="shared" ref="H163:I164" si="107">H164</f>
        <v>122400</v>
      </c>
      <c r="I163" s="12">
        <f t="shared" si="107"/>
        <v>52200</v>
      </c>
      <c r="J163" s="55">
        <f t="shared" si="88"/>
        <v>42.647058823529413</v>
      </c>
    </row>
    <row r="164" spans="1:10" ht="75" x14ac:dyDescent="0.25">
      <c r="A164" s="54" t="s">
        <v>50</v>
      </c>
      <c r="B164" s="4">
        <v>851</v>
      </c>
      <c r="C164" s="3" t="s">
        <v>70</v>
      </c>
      <c r="D164" s="3" t="s">
        <v>11</v>
      </c>
      <c r="E164" s="4" t="s">
        <v>110</v>
      </c>
      <c r="F164" s="3" t="s">
        <v>102</v>
      </c>
      <c r="G164" s="12">
        <f t="shared" si="106"/>
        <v>122400</v>
      </c>
      <c r="H164" s="12">
        <f t="shared" si="107"/>
        <v>122400</v>
      </c>
      <c r="I164" s="12">
        <f t="shared" si="107"/>
        <v>52200</v>
      </c>
      <c r="J164" s="55">
        <f t="shared" si="88"/>
        <v>42.647058823529413</v>
      </c>
    </row>
    <row r="165" spans="1:10" ht="30" x14ac:dyDescent="0.25">
      <c r="A165" s="54" t="s">
        <v>103</v>
      </c>
      <c r="B165" s="4">
        <v>851</v>
      </c>
      <c r="C165" s="3" t="s">
        <v>70</v>
      </c>
      <c r="D165" s="3" t="s">
        <v>11</v>
      </c>
      <c r="E165" s="4" t="s">
        <v>110</v>
      </c>
      <c r="F165" s="3" t="s">
        <v>104</v>
      </c>
      <c r="G165" s="12">
        <v>122400</v>
      </c>
      <c r="H165" s="12">
        <v>122400</v>
      </c>
      <c r="I165" s="12">
        <v>52200</v>
      </c>
      <c r="J165" s="55">
        <f t="shared" si="88"/>
        <v>42.647058823529413</v>
      </c>
    </row>
    <row r="166" spans="1:10" x14ac:dyDescent="0.25">
      <c r="A166" s="54" t="s">
        <v>100</v>
      </c>
      <c r="B166" s="4">
        <v>851</v>
      </c>
      <c r="C166" s="3" t="s">
        <v>70</v>
      </c>
      <c r="D166" s="3" t="s">
        <v>11</v>
      </c>
      <c r="E166" s="4" t="s">
        <v>101</v>
      </c>
      <c r="F166" s="3"/>
      <c r="G166" s="12">
        <f t="shared" ref="G166:G167" si="108">G167</f>
        <v>7394700</v>
      </c>
      <c r="H166" s="12">
        <f t="shared" ref="H166:I167" si="109">H167</f>
        <v>7394700</v>
      </c>
      <c r="I166" s="12">
        <f t="shared" si="109"/>
        <v>3572340</v>
      </c>
      <c r="J166" s="55">
        <f t="shared" si="88"/>
        <v>48.309464887013668</v>
      </c>
    </row>
    <row r="167" spans="1:10" ht="75" x14ac:dyDescent="0.25">
      <c r="A167" s="54" t="s">
        <v>50</v>
      </c>
      <c r="B167" s="4">
        <v>851</v>
      </c>
      <c r="C167" s="3" t="s">
        <v>70</v>
      </c>
      <c r="D167" s="3" t="s">
        <v>11</v>
      </c>
      <c r="E167" s="4" t="s">
        <v>101</v>
      </c>
      <c r="F167" s="3" t="s">
        <v>102</v>
      </c>
      <c r="G167" s="12">
        <f t="shared" si="108"/>
        <v>7394700</v>
      </c>
      <c r="H167" s="12">
        <f t="shared" si="109"/>
        <v>7394700</v>
      </c>
      <c r="I167" s="12">
        <f t="shared" si="109"/>
        <v>3572340</v>
      </c>
      <c r="J167" s="55">
        <f t="shared" si="88"/>
        <v>48.309464887013668</v>
      </c>
    </row>
    <row r="168" spans="1:10" ht="30" x14ac:dyDescent="0.25">
      <c r="A168" s="54" t="s">
        <v>103</v>
      </c>
      <c r="B168" s="4">
        <v>851</v>
      </c>
      <c r="C168" s="3" t="s">
        <v>70</v>
      </c>
      <c r="D168" s="3" t="s">
        <v>11</v>
      </c>
      <c r="E168" s="4" t="s">
        <v>101</v>
      </c>
      <c r="F168" s="3" t="s">
        <v>104</v>
      </c>
      <c r="G168" s="12">
        <f>7144700+250000</f>
        <v>7394700</v>
      </c>
      <c r="H168" s="12">
        <f>7144700+250000</f>
        <v>7394700</v>
      </c>
      <c r="I168" s="12">
        <v>3572340</v>
      </c>
      <c r="J168" s="55">
        <f t="shared" si="88"/>
        <v>48.309464887013668</v>
      </c>
    </row>
    <row r="169" spans="1:10" ht="30" x14ac:dyDescent="0.25">
      <c r="A169" s="54" t="s">
        <v>105</v>
      </c>
      <c r="B169" s="4">
        <v>851</v>
      </c>
      <c r="C169" s="3" t="s">
        <v>70</v>
      </c>
      <c r="D169" s="3" t="s">
        <v>11</v>
      </c>
      <c r="E169" s="4" t="s">
        <v>106</v>
      </c>
      <c r="F169" s="3"/>
      <c r="G169" s="12">
        <f t="shared" ref="G169:G170" si="110">G170</f>
        <v>6402300</v>
      </c>
      <c r="H169" s="12">
        <f t="shared" ref="H169:I170" si="111">H170</f>
        <v>6402300</v>
      </c>
      <c r="I169" s="12">
        <f t="shared" si="111"/>
        <v>3193069.97</v>
      </c>
      <c r="J169" s="55">
        <f t="shared" si="88"/>
        <v>49.873794886212771</v>
      </c>
    </row>
    <row r="170" spans="1:10" ht="75" x14ac:dyDescent="0.25">
      <c r="A170" s="54" t="s">
        <v>50</v>
      </c>
      <c r="B170" s="4">
        <v>851</v>
      </c>
      <c r="C170" s="3" t="s">
        <v>70</v>
      </c>
      <c r="D170" s="3" t="s">
        <v>11</v>
      </c>
      <c r="E170" s="4" t="s">
        <v>106</v>
      </c>
      <c r="F170" s="3">
        <v>600</v>
      </c>
      <c r="G170" s="12">
        <f t="shared" si="110"/>
        <v>6402300</v>
      </c>
      <c r="H170" s="12">
        <f t="shared" si="111"/>
        <v>6402300</v>
      </c>
      <c r="I170" s="12">
        <f t="shared" si="111"/>
        <v>3193069.97</v>
      </c>
      <c r="J170" s="55">
        <f t="shared" si="88"/>
        <v>49.873794886212771</v>
      </c>
    </row>
    <row r="171" spans="1:10" ht="30" x14ac:dyDescent="0.25">
      <c r="A171" s="54" t="s">
        <v>103</v>
      </c>
      <c r="B171" s="4">
        <v>851</v>
      </c>
      <c r="C171" s="3" t="s">
        <v>70</v>
      </c>
      <c r="D171" s="3" t="s">
        <v>11</v>
      </c>
      <c r="E171" s="4" t="s">
        <v>106</v>
      </c>
      <c r="F171" s="3" t="s">
        <v>104</v>
      </c>
      <c r="G171" s="12">
        <v>6402300</v>
      </c>
      <c r="H171" s="12">
        <v>6402300</v>
      </c>
      <c r="I171" s="12">
        <v>3193069.97</v>
      </c>
      <c r="J171" s="55">
        <f t="shared" si="88"/>
        <v>49.873794886212771</v>
      </c>
    </row>
    <row r="172" spans="1:10" ht="30" x14ac:dyDescent="0.25">
      <c r="A172" s="54" t="s">
        <v>111</v>
      </c>
      <c r="B172" s="4">
        <v>851</v>
      </c>
      <c r="C172" s="3" t="s">
        <v>70</v>
      </c>
      <c r="D172" s="3" t="s">
        <v>11</v>
      </c>
      <c r="E172" s="4" t="s">
        <v>112</v>
      </c>
      <c r="F172" s="3"/>
      <c r="G172" s="12">
        <f t="shared" ref="G172" si="112">G173+G175</f>
        <v>205000</v>
      </c>
      <c r="H172" s="12">
        <f t="shared" ref="H172:I172" si="113">H173+H175</f>
        <v>205000</v>
      </c>
      <c r="I172" s="12">
        <f t="shared" si="113"/>
        <v>81000</v>
      </c>
      <c r="J172" s="55">
        <f t="shared" si="88"/>
        <v>39.512195121951223</v>
      </c>
    </row>
    <row r="173" spans="1:10" ht="60" x14ac:dyDescent="0.25">
      <c r="A173" s="54" t="s">
        <v>22</v>
      </c>
      <c r="B173" s="4">
        <v>851</v>
      </c>
      <c r="C173" s="3" t="s">
        <v>70</v>
      </c>
      <c r="D173" s="3" t="s">
        <v>11</v>
      </c>
      <c r="E173" s="4" t="s">
        <v>112</v>
      </c>
      <c r="F173" s="3" t="s">
        <v>23</v>
      </c>
      <c r="G173" s="12">
        <f t="shared" ref="G173" si="114">G174</f>
        <v>145000</v>
      </c>
      <c r="H173" s="12">
        <f t="shared" ref="H173:I173" si="115">H174</f>
        <v>145000</v>
      </c>
      <c r="I173" s="12">
        <f t="shared" si="115"/>
        <v>71000</v>
      </c>
      <c r="J173" s="55">
        <f t="shared" si="88"/>
        <v>48.96551724137931</v>
      </c>
    </row>
    <row r="174" spans="1:10" ht="75" x14ac:dyDescent="0.25">
      <c r="A174" s="54" t="s">
        <v>9</v>
      </c>
      <c r="B174" s="4">
        <v>851</v>
      </c>
      <c r="C174" s="3" t="s">
        <v>70</v>
      </c>
      <c r="D174" s="3" t="s">
        <v>11</v>
      </c>
      <c r="E174" s="4" t="s">
        <v>112</v>
      </c>
      <c r="F174" s="3" t="s">
        <v>24</v>
      </c>
      <c r="G174" s="12">
        <v>145000</v>
      </c>
      <c r="H174" s="12">
        <v>145000</v>
      </c>
      <c r="I174" s="12">
        <v>71000</v>
      </c>
      <c r="J174" s="55">
        <f t="shared" ref="J174:J226" si="116">I174/H174*100</f>
        <v>48.96551724137931</v>
      </c>
    </row>
    <row r="175" spans="1:10" ht="75" x14ac:dyDescent="0.25">
      <c r="A175" s="54" t="s">
        <v>50</v>
      </c>
      <c r="B175" s="4">
        <v>851</v>
      </c>
      <c r="C175" s="3" t="s">
        <v>70</v>
      </c>
      <c r="D175" s="3" t="s">
        <v>11</v>
      </c>
      <c r="E175" s="4" t="s">
        <v>112</v>
      </c>
      <c r="F175" s="3" t="s">
        <v>102</v>
      </c>
      <c r="G175" s="12">
        <f t="shared" ref="G175" si="117">G176</f>
        <v>60000</v>
      </c>
      <c r="H175" s="12">
        <f t="shared" ref="H175:I175" si="118">H176</f>
        <v>60000</v>
      </c>
      <c r="I175" s="12">
        <f t="shared" si="118"/>
        <v>10000</v>
      </c>
      <c r="J175" s="55">
        <f t="shared" si="116"/>
        <v>16.666666666666664</v>
      </c>
    </row>
    <row r="176" spans="1:10" ht="30" x14ac:dyDescent="0.25">
      <c r="A176" s="54" t="s">
        <v>103</v>
      </c>
      <c r="B176" s="4">
        <v>851</v>
      </c>
      <c r="C176" s="3" t="s">
        <v>70</v>
      </c>
      <c r="D176" s="3" t="s">
        <v>11</v>
      </c>
      <c r="E176" s="4" t="s">
        <v>112</v>
      </c>
      <c r="F176" s="3" t="s">
        <v>104</v>
      </c>
      <c r="G176" s="12">
        <v>60000</v>
      </c>
      <c r="H176" s="12">
        <v>60000</v>
      </c>
      <c r="I176" s="12">
        <v>10000</v>
      </c>
      <c r="J176" s="55">
        <f t="shared" si="116"/>
        <v>16.666666666666664</v>
      </c>
    </row>
    <row r="177" spans="1:10" ht="60" x14ac:dyDescent="0.25">
      <c r="A177" s="54" t="s">
        <v>305</v>
      </c>
      <c r="B177" s="4">
        <v>851</v>
      </c>
      <c r="C177" s="3" t="s">
        <v>70</v>
      </c>
      <c r="D177" s="3" t="s">
        <v>11</v>
      </c>
      <c r="E177" s="4" t="s">
        <v>306</v>
      </c>
      <c r="F177" s="3"/>
      <c r="G177" s="12">
        <f t="shared" ref="G177:G178" si="119">G178</f>
        <v>219648</v>
      </c>
      <c r="H177" s="12">
        <f t="shared" ref="H177:I178" si="120">H178</f>
        <v>219648</v>
      </c>
      <c r="I177" s="12">
        <f t="shared" si="120"/>
        <v>219648</v>
      </c>
      <c r="J177" s="55">
        <f t="shared" si="116"/>
        <v>100</v>
      </c>
    </row>
    <row r="178" spans="1:10" ht="60" x14ac:dyDescent="0.25">
      <c r="A178" s="54" t="s">
        <v>22</v>
      </c>
      <c r="B178" s="4">
        <v>851</v>
      </c>
      <c r="C178" s="3" t="s">
        <v>70</v>
      </c>
      <c r="D178" s="3" t="s">
        <v>11</v>
      </c>
      <c r="E178" s="4" t="s">
        <v>306</v>
      </c>
      <c r="F178" s="3" t="s">
        <v>23</v>
      </c>
      <c r="G178" s="12">
        <f t="shared" si="119"/>
        <v>219648</v>
      </c>
      <c r="H178" s="12">
        <f t="shared" si="120"/>
        <v>219648</v>
      </c>
      <c r="I178" s="12">
        <f t="shared" si="120"/>
        <v>219648</v>
      </c>
      <c r="J178" s="55">
        <f t="shared" si="116"/>
        <v>100</v>
      </c>
    </row>
    <row r="179" spans="1:10" ht="75" x14ac:dyDescent="0.25">
      <c r="A179" s="54" t="s">
        <v>9</v>
      </c>
      <c r="B179" s="4">
        <v>851</v>
      </c>
      <c r="C179" s="3" t="s">
        <v>70</v>
      </c>
      <c r="D179" s="3" t="s">
        <v>11</v>
      </c>
      <c r="E179" s="4" t="s">
        <v>306</v>
      </c>
      <c r="F179" s="3" t="s">
        <v>24</v>
      </c>
      <c r="G179" s="12">
        <v>219648</v>
      </c>
      <c r="H179" s="12">
        <v>219648</v>
      </c>
      <c r="I179" s="12">
        <v>219648</v>
      </c>
      <c r="J179" s="55">
        <f t="shared" si="116"/>
        <v>100</v>
      </c>
    </row>
    <row r="180" spans="1:10" ht="180" x14ac:dyDescent="0.25">
      <c r="A180" s="54" t="s">
        <v>361</v>
      </c>
      <c r="B180" s="4">
        <v>851</v>
      </c>
      <c r="C180" s="3" t="s">
        <v>70</v>
      </c>
      <c r="D180" s="3" t="s">
        <v>11</v>
      </c>
      <c r="E180" s="4" t="s">
        <v>108</v>
      </c>
      <c r="F180" s="3"/>
      <c r="G180" s="12">
        <f t="shared" ref="G180" si="121">G181+G183</f>
        <v>5600000</v>
      </c>
      <c r="H180" s="12">
        <f t="shared" ref="H180:I180" si="122">H181+H183</f>
        <v>5600000</v>
      </c>
      <c r="I180" s="12">
        <f t="shared" si="122"/>
        <v>2649800</v>
      </c>
      <c r="J180" s="55">
        <f t="shared" si="116"/>
        <v>47.317857142857143</v>
      </c>
    </row>
    <row r="181" spans="1:10" ht="60" x14ac:dyDescent="0.25">
      <c r="A181" s="54" t="s">
        <v>22</v>
      </c>
      <c r="B181" s="4">
        <v>851</v>
      </c>
      <c r="C181" s="3" t="s">
        <v>70</v>
      </c>
      <c r="D181" s="3" t="s">
        <v>11</v>
      </c>
      <c r="E181" s="4" t="s">
        <v>108</v>
      </c>
      <c r="F181" s="3">
        <v>200</v>
      </c>
      <c r="G181" s="12">
        <f t="shared" ref="G181" si="123">G182</f>
        <v>375000</v>
      </c>
      <c r="H181" s="12">
        <f t="shared" ref="H181:I181" si="124">H182</f>
        <v>375000</v>
      </c>
      <c r="I181" s="12">
        <f t="shared" si="124"/>
        <v>86600</v>
      </c>
      <c r="J181" s="55">
        <f t="shared" si="116"/>
        <v>23.093333333333334</v>
      </c>
    </row>
    <row r="182" spans="1:10" ht="75" x14ac:dyDescent="0.25">
      <c r="A182" s="54" t="s">
        <v>9</v>
      </c>
      <c r="B182" s="4">
        <v>851</v>
      </c>
      <c r="C182" s="3" t="s">
        <v>70</v>
      </c>
      <c r="D182" s="3" t="s">
        <v>11</v>
      </c>
      <c r="E182" s="4" t="s">
        <v>108</v>
      </c>
      <c r="F182" s="3">
        <v>240</v>
      </c>
      <c r="G182" s="12">
        <v>375000</v>
      </c>
      <c r="H182" s="12">
        <v>375000</v>
      </c>
      <c r="I182" s="12">
        <v>86600</v>
      </c>
      <c r="J182" s="55">
        <f t="shared" si="116"/>
        <v>23.093333333333334</v>
      </c>
    </row>
    <row r="183" spans="1:10" ht="75" x14ac:dyDescent="0.25">
      <c r="A183" s="54" t="s">
        <v>50</v>
      </c>
      <c r="B183" s="4">
        <v>851</v>
      </c>
      <c r="C183" s="3" t="s">
        <v>70</v>
      </c>
      <c r="D183" s="3" t="s">
        <v>11</v>
      </c>
      <c r="E183" s="4" t="s">
        <v>108</v>
      </c>
      <c r="F183" s="3">
        <v>600</v>
      </c>
      <c r="G183" s="12">
        <f t="shared" ref="G183" si="125">G184</f>
        <v>5225000</v>
      </c>
      <c r="H183" s="12">
        <f t="shared" ref="H183:I183" si="126">H184</f>
        <v>5225000</v>
      </c>
      <c r="I183" s="12">
        <f t="shared" si="126"/>
        <v>2563200</v>
      </c>
      <c r="J183" s="55">
        <f t="shared" si="116"/>
        <v>49.056459330143539</v>
      </c>
    </row>
    <row r="184" spans="1:10" ht="30" x14ac:dyDescent="0.25">
      <c r="A184" s="54" t="s">
        <v>103</v>
      </c>
      <c r="B184" s="4">
        <v>851</v>
      </c>
      <c r="C184" s="3" t="s">
        <v>70</v>
      </c>
      <c r="D184" s="3" t="s">
        <v>11</v>
      </c>
      <c r="E184" s="4" t="s">
        <v>108</v>
      </c>
      <c r="F184" s="3" t="s">
        <v>104</v>
      </c>
      <c r="G184" s="12">
        <f>5107400+117600</f>
        <v>5225000</v>
      </c>
      <c r="H184" s="12">
        <f>5107400+117600</f>
        <v>5225000</v>
      </c>
      <c r="I184" s="12">
        <f>2552200+11000</f>
        <v>2563200</v>
      </c>
      <c r="J184" s="55">
        <f t="shared" si="116"/>
        <v>49.056459330143539</v>
      </c>
    </row>
    <row r="185" spans="1:10" ht="105" x14ac:dyDescent="0.25">
      <c r="A185" s="54" t="s">
        <v>362</v>
      </c>
      <c r="B185" s="4">
        <v>851</v>
      </c>
      <c r="C185" s="4" t="s">
        <v>70</v>
      </c>
      <c r="D185" s="4" t="s">
        <v>11</v>
      </c>
      <c r="E185" s="4" t="s">
        <v>308</v>
      </c>
      <c r="F185" s="4"/>
      <c r="G185" s="12">
        <f t="shared" ref="G185:G186" si="127">G186</f>
        <v>1368422</v>
      </c>
      <c r="H185" s="12">
        <f t="shared" ref="H185:I186" si="128">H186</f>
        <v>1368422</v>
      </c>
      <c r="I185" s="12">
        <f t="shared" si="128"/>
        <v>315789.7</v>
      </c>
      <c r="J185" s="55">
        <f t="shared" si="116"/>
        <v>23.076923639052865</v>
      </c>
    </row>
    <row r="186" spans="1:10" ht="75" x14ac:dyDescent="0.25">
      <c r="A186" s="54" t="s">
        <v>50</v>
      </c>
      <c r="B186" s="4">
        <v>851</v>
      </c>
      <c r="C186" s="3" t="s">
        <v>70</v>
      </c>
      <c r="D186" s="3" t="s">
        <v>11</v>
      </c>
      <c r="E186" s="4" t="s">
        <v>308</v>
      </c>
      <c r="F186" s="3" t="s">
        <v>102</v>
      </c>
      <c r="G186" s="12">
        <f t="shared" si="127"/>
        <v>1368422</v>
      </c>
      <c r="H186" s="12">
        <f t="shared" si="128"/>
        <v>1368422</v>
      </c>
      <c r="I186" s="12">
        <f t="shared" si="128"/>
        <v>315789.7</v>
      </c>
      <c r="J186" s="55">
        <f t="shared" si="116"/>
        <v>23.076923639052865</v>
      </c>
    </row>
    <row r="187" spans="1:10" ht="30" x14ac:dyDescent="0.25">
      <c r="A187" s="54" t="s">
        <v>103</v>
      </c>
      <c r="B187" s="4">
        <v>851</v>
      </c>
      <c r="C187" s="3" t="s">
        <v>70</v>
      </c>
      <c r="D187" s="3" t="s">
        <v>11</v>
      </c>
      <c r="E187" s="4" t="s">
        <v>308</v>
      </c>
      <c r="F187" s="3" t="s">
        <v>104</v>
      </c>
      <c r="G187" s="12">
        <f>1300000+68422</f>
        <v>1368422</v>
      </c>
      <c r="H187" s="12">
        <f>1300000+68422</f>
        <v>1368422</v>
      </c>
      <c r="I187" s="12">
        <f>300000+15789.7</f>
        <v>315789.7</v>
      </c>
      <c r="J187" s="55">
        <f t="shared" si="116"/>
        <v>23.076923639052865</v>
      </c>
    </row>
    <row r="188" spans="1:10" ht="120" x14ac:dyDescent="0.25">
      <c r="A188" s="54" t="s">
        <v>319</v>
      </c>
      <c r="B188" s="4">
        <v>851</v>
      </c>
      <c r="C188" s="4" t="s">
        <v>70</v>
      </c>
      <c r="D188" s="4" t="s">
        <v>11</v>
      </c>
      <c r="E188" s="4" t="s">
        <v>311</v>
      </c>
      <c r="F188" s="4"/>
      <c r="G188" s="12">
        <f t="shared" ref="G188:G189" si="129">G189</f>
        <v>1578948</v>
      </c>
      <c r="H188" s="12">
        <f t="shared" ref="H188:I189" si="130">H189</f>
        <v>1578948</v>
      </c>
      <c r="I188" s="12">
        <f t="shared" si="130"/>
        <v>0</v>
      </c>
      <c r="J188" s="55">
        <f t="shared" si="116"/>
        <v>0</v>
      </c>
    </row>
    <row r="189" spans="1:10" ht="75" x14ac:dyDescent="0.25">
      <c r="A189" s="54" t="s">
        <v>50</v>
      </c>
      <c r="B189" s="4">
        <v>851</v>
      </c>
      <c r="C189" s="3" t="s">
        <v>70</v>
      </c>
      <c r="D189" s="3" t="s">
        <v>11</v>
      </c>
      <c r="E189" s="4" t="s">
        <v>311</v>
      </c>
      <c r="F189" s="3" t="s">
        <v>102</v>
      </c>
      <c r="G189" s="12">
        <f t="shared" si="129"/>
        <v>1578948</v>
      </c>
      <c r="H189" s="12">
        <f t="shared" si="130"/>
        <v>1578948</v>
      </c>
      <c r="I189" s="12">
        <f t="shared" si="130"/>
        <v>0</v>
      </c>
      <c r="J189" s="55">
        <f t="shared" si="116"/>
        <v>0</v>
      </c>
    </row>
    <row r="190" spans="1:10" ht="30" x14ac:dyDescent="0.25">
      <c r="A190" s="54" t="s">
        <v>103</v>
      </c>
      <c r="B190" s="4">
        <v>851</v>
      </c>
      <c r="C190" s="3" t="s">
        <v>70</v>
      </c>
      <c r="D190" s="3" t="s">
        <v>11</v>
      </c>
      <c r="E190" s="4" t="s">
        <v>311</v>
      </c>
      <c r="F190" s="3" t="s">
        <v>104</v>
      </c>
      <c r="G190" s="12">
        <v>1578948</v>
      </c>
      <c r="H190" s="12">
        <v>1578948</v>
      </c>
      <c r="I190" s="12">
        <v>0</v>
      </c>
      <c r="J190" s="55">
        <f t="shared" si="116"/>
        <v>0</v>
      </c>
    </row>
    <row r="191" spans="1:10" ht="45" x14ac:dyDescent="0.25">
      <c r="A191" s="54" t="s">
        <v>421</v>
      </c>
      <c r="B191" s="4">
        <v>851</v>
      </c>
      <c r="C191" s="3" t="s">
        <v>70</v>
      </c>
      <c r="D191" s="3" t="s">
        <v>11</v>
      </c>
      <c r="E191" s="4" t="s">
        <v>422</v>
      </c>
      <c r="F191" s="3"/>
      <c r="G191" s="12">
        <f t="shared" ref="G191:I192" si="131">G192</f>
        <v>219587</v>
      </c>
      <c r="H191" s="12">
        <f t="shared" si="131"/>
        <v>219587</v>
      </c>
      <c r="I191" s="12">
        <f t="shared" si="131"/>
        <v>219587</v>
      </c>
      <c r="J191" s="55">
        <f t="shared" si="116"/>
        <v>100</v>
      </c>
    </row>
    <row r="192" spans="1:10" ht="75" x14ac:dyDescent="0.25">
      <c r="A192" s="54" t="s">
        <v>50</v>
      </c>
      <c r="B192" s="4">
        <v>851</v>
      </c>
      <c r="C192" s="3" t="s">
        <v>70</v>
      </c>
      <c r="D192" s="3" t="s">
        <v>11</v>
      </c>
      <c r="E192" s="4" t="s">
        <v>422</v>
      </c>
      <c r="F192" s="3" t="s">
        <v>102</v>
      </c>
      <c r="G192" s="12">
        <f t="shared" si="131"/>
        <v>219587</v>
      </c>
      <c r="H192" s="12">
        <f t="shared" si="131"/>
        <v>219587</v>
      </c>
      <c r="I192" s="12">
        <f t="shared" si="131"/>
        <v>219587</v>
      </c>
      <c r="J192" s="55">
        <f t="shared" si="116"/>
        <v>100</v>
      </c>
    </row>
    <row r="193" spans="1:10" ht="30" x14ac:dyDescent="0.25">
      <c r="A193" s="54" t="s">
        <v>51</v>
      </c>
      <c r="B193" s="4">
        <v>851</v>
      </c>
      <c r="C193" s="3" t="s">
        <v>70</v>
      </c>
      <c r="D193" s="3" t="s">
        <v>11</v>
      </c>
      <c r="E193" s="4" t="s">
        <v>422</v>
      </c>
      <c r="F193" s="3" t="s">
        <v>104</v>
      </c>
      <c r="G193" s="12">
        <f>108696+1098+108695+1098</f>
        <v>219587</v>
      </c>
      <c r="H193" s="12">
        <f>108696+1098+108695+1098</f>
        <v>219587</v>
      </c>
      <c r="I193" s="12">
        <v>219587</v>
      </c>
      <c r="J193" s="55">
        <f t="shared" si="116"/>
        <v>100</v>
      </c>
    </row>
    <row r="194" spans="1:10" ht="30" x14ac:dyDescent="0.25">
      <c r="A194" s="52" t="s">
        <v>113</v>
      </c>
      <c r="B194" s="4">
        <v>851</v>
      </c>
      <c r="C194" s="3" t="s">
        <v>70</v>
      </c>
      <c r="D194" s="3" t="s">
        <v>13</v>
      </c>
      <c r="E194" s="4" t="s">
        <v>58</v>
      </c>
      <c r="F194" s="3"/>
      <c r="G194" s="49">
        <f t="shared" ref="G194:G196" si="132">G195</f>
        <v>5000</v>
      </c>
      <c r="H194" s="49">
        <f t="shared" ref="H194:I196" si="133">H195</f>
        <v>5000</v>
      </c>
      <c r="I194" s="49">
        <f t="shared" si="133"/>
        <v>0</v>
      </c>
      <c r="J194" s="55">
        <f t="shared" si="116"/>
        <v>0</v>
      </c>
    </row>
    <row r="195" spans="1:10" ht="60" x14ac:dyDescent="0.25">
      <c r="A195" s="52" t="s">
        <v>114</v>
      </c>
      <c r="B195" s="4">
        <v>851</v>
      </c>
      <c r="C195" s="3" t="s">
        <v>70</v>
      </c>
      <c r="D195" s="3" t="s">
        <v>13</v>
      </c>
      <c r="E195" s="4" t="s">
        <v>115</v>
      </c>
      <c r="F195" s="3"/>
      <c r="G195" s="12">
        <f t="shared" si="132"/>
        <v>5000</v>
      </c>
      <c r="H195" s="12">
        <f t="shared" si="133"/>
        <v>5000</v>
      </c>
      <c r="I195" s="12">
        <f t="shared" si="133"/>
        <v>0</v>
      </c>
      <c r="J195" s="55">
        <f t="shared" si="116"/>
        <v>0</v>
      </c>
    </row>
    <row r="196" spans="1:10" ht="60" x14ac:dyDescent="0.25">
      <c r="A196" s="54" t="s">
        <v>22</v>
      </c>
      <c r="B196" s="4">
        <v>851</v>
      </c>
      <c r="C196" s="3" t="s">
        <v>70</v>
      </c>
      <c r="D196" s="3" t="s">
        <v>13</v>
      </c>
      <c r="E196" s="4" t="s">
        <v>115</v>
      </c>
      <c r="F196" s="3" t="s">
        <v>23</v>
      </c>
      <c r="G196" s="12">
        <f t="shared" si="132"/>
        <v>5000</v>
      </c>
      <c r="H196" s="12">
        <f t="shared" si="133"/>
        <v>5000</v>
      </c>
      <c r="I196" s="12">
        <f t="shared" si="133"/>
        <v>0</v>
      </c>
      <c r="J196" s="55">
        <f t="shared" si="116"/>
        <v>0</v>
      </c>
    </row>
    <row r="197" spans="1:10" ht="75" x14ac:dyDescent="0.25">
      <c r="A197" s="54" t="s">
        <v>9</v>
      </c>
      <c r="B197" s="4">
        <v>851</v>
      </c>
      <c r="C197" s="3" t="s">
        <v>70</v>
      </c>
      <c r="D197" s="3" t="s">
        <v>13</v>
      </c>
      <c r="E197" s="4" t="s">
        <v>115</v>
      </c>
      <c r="F197" s="3" t="s">
        <v>24</v>
      </c>
      <c r="G197" s="12">
        <v>5000</v>
      </c>
      <c r="H197" s="12">
        <v>5000</v>
      </c>
      <c r="I197" s="12"/>
      <c r="J197" s="55">
        <f t="shared" si="116"/>
        <v>0</v>
      </c>
    </row>
    <row r="198" spans="1:10" x14ac:dyDescent="0.25">
      <c r="A198" s="52" t="s">
        <v>116</v>
      </c>
      <c r="B198" s="4">
        <v>851</v>
      </c>
      <c r="C198" s="3" t="s">
        <v>117</v>
      </c>
      <c r="D198" s="3"/>
      <c r="E198" s="4" t="s">
        <v>58</v>
      </c>
      <c r="F198" s="3"/>
      <c r="G198" s="12">
        <f>G199+G203+G210</f>
        <v>14944519</v>
      </c>
      <c r="H198" s="12">
        <f t="shared" ref="H198:I198" si="134">H199+H203+H210</f>
        <v>14967519</v>
      </c>
      <c r="I198" s="12">
        <f t="shared" si="134"/>
        <v>4716915.2</v>
      </c>
      <c r="J198" s="55">
        <f t="shared" si="116"/>
        <v>31.514342490562399</v>
      </c>
    </row>
    <row r="199" spans="1:10" x14ac:dyDescent="0.25">
      <c r="A199" s="52" t="s">
        <v>118</v>
      </c>
      <c r="B199" s="4">
        <v>851</v>
      </c>
      <c r="C199" s="3" t="s">
        <v>117</v>
      </c>
      <c r="D199" s="3" t="s">
        <v>11</v>
      </c>
      <c r="E199" s="4" t="s">
        <v>58</v>
      </c>
      <c r="F199" s="3"/>
      <c r="G199" s="12">
        <f t="shared" ref="G199:G201" si="135">G200</f>
        <v>3209898</v>
      </c>
      <c r="H199" s="12">
        <f t="shared" ref="H199:I201" si="136">H200</f>
        <v>3209898</v>
      </c>
      <c r="I199" s="12">
        <f t="shared" si="136"/>
        <v>1531257.06</v>
      </c>
      <c r="J199" s="55">
        <f t="shared" si="116"/>
        <v>47.704227984814473</v>
      </c>
    </row>
    <row r="200" spans="1:10" ht="45" x14ac:dyDescent="0.25">
      <c r="A200" s="52" t="s">
        <v>119</v>
      </c>
      <c r="B200" s="4">
        <v>851</v>
      </c>
      <c r="C200" s="3" t="s">
        <v>117</v>
      </c>
      <c r="D200" s="3" t="s">
        <v>11</v>
      </c>
      <c r="E200" s="4" t="s">
        <v>363</v>
      </c>
      <c r="F200" s="3"/>
      <c r="G200" s="12">
        <f t="shared" si="135"/>
        <v>3209898</v>
      </c>
      <c r="H200" s="12">
        <f t="shared" si="136"/>
        <v>3209898</v>
      </c>
      <c r="I200" s="12">
        <f t="shared" si="136"/>
        <v>1531257.06</v>
      </c>
      <c r="J200" s="55">
        <f t="shared" si="116"/>
        <v>47.704227984814473</v>
      </c>
    </row>
    <row r="201" spans="1:10" ht="30" x14ac:dyDescent="0.25">
      <c r="A201" s="52" t="s">
        <v>120</v>
      </c>
      <c r="B201" s="4">
        <v>851</v>
      </c>
      <c r="C201" s="3" t="s">
        <v>117</v>
      </c>
      <c r="D201" s="3" t="s">
        <v>11</v>
      </c>
      <c r="E201" s="4" t="s">
        <v>363</v>
      </c>
      <c r="F201" s="3" t="s">
        <v>121</v>
      </c>
      <c r="G201" s="12">
        <f t="shared" si="135"/>
        <v>3209898</v>
      </c>
      <c r="H201" s="12">
        <f t="shared" si="136"/>
        <v>3209898</v>
      </c>
      <c r="I201" s="12">
        <f t="shared" si="136"/>
        <v>1531257.06</v>
      </c>
      <c r="J201" s="55">
        <f t="shared" si="116"/>
        <v>47.704227984814473</v>
      </c>
    </row>
    <row r="202" spans="1:10" ht="60" x14ac:dyDescent="0.25">
      <c r="A202" s="52" t="s">
        <v>122</v>
      </c>
      <c r="B202" s="4">
        <v>851</v>
      </c>
      <c r="C202" s="3" t="s">
        <v>117</v>
      </c>
      <c r="D202" s="3" t="s">
        <v>11</v>
      </c>
      <c r="E202" s="4" t="s">
        <v>363</v>
      </c>
      <c r="F202" s="3" t="s">
        <v>123</v>
      </c>
      <c r="G202" s="12">
        <v>3209898</v>
      </c>
      <c r="H202" s="12">
        <v>3209898</v>
      </c>
      <c r="I202" s="12">
        <v>1531257.06</v>
      </c>
      <c r="J202" s="55">
        <f t="shared" si="116"/>
        <v>47.704227984814473</v>
      </c>
    </row>
    <row r="203" spans="1:10" x14ac:dyDescent="0.25">
      <c r="A203" s="52" t="s">
        <v>125</v>
      </c>
      <c r="B203" s="4">
        <v>851</v>
      </c>
      <c r="C203" s="3" t="s">
        <v>117</v>
      </c>
      <c r="D203" s="3" t="s">
        <v>13</v>
      </c>
      <c r="E203" s="4" t="s">
        <v>58</v>
      </c>
      <c r="F203" s="3"/>
      <c r="G203" s="12">
        <f t="shared" ref="G203" si="137">G207+G204</f>
        <v>11010969</v>
      </c>
      <c r="H203" s="12">
        <f t="shared" ref="H203:I203" si="138">H207+H204</f>
        <v>11010969</v>
      </c>
      <c r="I203" s="12">
        <f t="shared" si="138"/>
        <v>2902473</v>
      </c>
      <c r="J203" s="55">
        <f t="shared" si="116"/>
        <v>26.359832635983267</v>
      </c>
    </row>
    <row r="204" spans="1:10" s="2" customFormat="1" ht="120" x14ac:dyDescent="0.25">
      <c r="A204" s="54" t="s">
        <v>225</v>
      </c>
      <c r="B204" s="4">
        <v>851</v>
      </c>
      <c r="C204" s="4" t="s">
        <v>117</v>
      </c>
      <c r="D204" s="4" t="s">
        <v>13</v>
      </c>
      <c r="E204" s="4" t="s">
        <v>126</v>
      </c>
      <c r="F204" s="4"/>
      <c r="G204" s="12">
        <f t="shared" ref="G204:G205" si="139">G205</f>
        <v>8108496</v>
      </c>
      <c r="H204" s="12">
        <f t="shared" ref="H204:I205" si="140">H205</f>
        <v>8108496</v>
      </c>
      <c r="I204" s="12">
        <f t="shared" si="140"/>
        <v>0</v>
      </c>
      <c r="J204" s="55">
        <f t="shared" si="116"/>
        <v>0</v>
      </c>
    </row>
    <row r="205" spans="1:10" s="2" customFormat="1" ht="60" x14ac:dyDescent="0.25">
      <c r="A205" s="54" t="s">
        <v>87</v>
      </c>
      <c r="B205" s="4">
        <v>851</v>
      </c>
      <c r="C205" s="4" t="s">
        <v>117</v>
      </c>
      <c r="D205" s="4" t="s">
        <v>13</v>
      </c>
      <c r="E205" s="4" t="s">
        <v>126</v>
      </c>
      <c r="F205" s="4" t="s">
        <v>88</v>
      </c>
      <c r="G205" s="12">
        <f t="shared" si="139"/>
        <v>8108496</v>
      </c>
      <c r="H205" s="12">
        <f t="shared" si="140"/>
        <v>8108496</v>
      </c>
      <c r="I205" s="12">
        <f t="shared" si="140"/>
        <v>0</v>
      </c>
      <c r="J205" s="55">
        <f t="shared" si="116"/>
        <v>0</v>
      </c>
    </row>
    <row r="206" spans="1:10" s="2" customFormat="1" x14ac:dyDescent="0.25">
      <c r="A206" s="54" t="s">
        <v>89</v>
      </c>
      <c r="B206" s="4">
        <v>851</v>
      </c>
      <c r="C206" s="4" t="s">
        <v>117</v>
      </c>
      <c r="D206" s="4" t="s">
        <v>13</v>
      </c>
      <c r="E206" s="4" t="s">
        <v>126</v>
      </c>
      <c r="F206" s="4" t="s">
        <v>90</v>
      </c>
      <c r="G206" s="12">
        <v>8108496</v>
      </c>
      <c r="H206" s="12">
        <v>8108496</v>
      </c>
      <c r="I206" s="12"/>
      <c r="J206" s="55">
        <f t="shared" si="116"/>
        <v>0</v>
      </c>
    </row>
    <row r="207" spans="1:10" ht="45" x14ac:dyDescent="0.25">
      <c r="A207" s="54" t="s">
        <v>316</v>
      </c>
      <c r="B207" s="4">
        <v>851</v>
      </c>
      <c r="C207" s="3" t="s">
        <v>117</v>
      </c>
      <c r="D207" s="3" t="s">
        <v>13</v>
      </c>
      <c r="E207" s="4" t="s">
        <v>293</v>
      </c>
      <c r="F207" s="3"/>
      <c r="G207" s="12">
        <f t="shared" ref="G207:G208" si="141">G208</f>
        <v>2902473</v>
      </c>
      <c r="H207" s="12">
        <f t="shared" ref="H207:I208" si="142">H208</f>
        <v>2902473</v>
      </c>
      <c r="I207" s="12">
        <f t="shared" si="142"/>
        <v>2902473</v>
      </c>
      <c r="J207" s="55">
        <f t="shared" si="116"/>
        <v>100</v>
      </c>
    </row>
    <row r="208" spans="1:10" ht="30" x14ac:dyDescent="0.25">
      <c r="A208" s="54" t="s">
        <v>120</v>
      </c>
      <c r="B208" s="4">
        <v>851</v>
      </c>
      <c r="C208" s="3" t="s">
        <v>117</v>
      </c>
      <c r="D208" s="3" t="s">
        <v>13</v>
      </c>
      <c r="E208" s="4" t="s">
        <v>293</v>
      </c>
      <c r="F208" s="3" t="s">
        <v>121</v>
      </c>
      <c r="G208" s="12">
        <f t="shared" si="141"/>
        <v>2902473</v>
      </c>
      <c r="H208" s="12">
        <f t="shared" si="142"/>
        <v>2902473</v>
      </c>
      <c r="I208" s="12">
        <f t="shared" si="142"/>
        <v>2902473</v>
      </c>
      <c r="J208" s="55">
        <f t="shared" si="116"/>
        <v>100</v>
      </c>
    </row>
    <row r="209" spans="1:10" ht="60" x14ac:dyDescent="0.25">
      <c r="A209" s="54" t="s">
        <v>122</v>
      </c>
      <c r="B209" s="4">
        <v>851</v>
      </c>
      <c r="C209" s="3" t="s">
        <v>117</v>
      </c>
      <c r="D209" s="3" t="s">
        <v>13</v>
      </c>
      <c r="E209" s="4" t="s">
        <v>293</v>
      </c>
      <c r="F209" s="3" t="s">
        <v>123</v>
      </c>
      <c r="G209" s="12">
        <v>2902473</v>
      </c>
      <c r="H209" s="12">
        <v>2902473</v>
      </c>
      <c r="I209" s="12">
        <v>2902473</v>
      </c>
      <c r="J209" s="55">
        <f t="shared" si="116"/>
        <v>100</v>
      </c>
    </row>
    <row r="210" spans="1:10" ht="30" x14ac:dyDescent="0.25">
      <c r="A210" s="52" t="s">
        <v>127</v>
      </c>
      <c r="B210" s="4">
        <v>851</v>
      </c>
      <c r="C210" s="3" t="s">
        <v>117</v>
      </c>
      <c r="D210" s="3" t="s">
        <v>128</v>
      </c>
      <c r="E210" s="4" t="s">
        <v>58</v>
      </c>
      <c r="F210" s="3"/>
      <c r="G210" s="12">
        <f t="shared" ref="G210" si="143">G211+G216</f>
        <v>723652</v>
      </c>
      <c r="H210" s="12">
        <f t="shared" ref="H210:I210" si="144">H211+H216</f>
        <v>746652</v>
      </c>
      <c r="I210" s="12">
        <f t="shared" si="144"/>
        <v>283185.14</v>
      </c>
      <c r="J210" s="55">
        <f t="shared" si="116"/>
        <v>37.927326251051362</v>
      </c>
    </row>
    <row r="211" spans="1:10" ht="210" x14ac:dyDescent="0.25">
      <c r="A211" s="54" t="s">
        <v>355</v>
      </c>
      <c r="B211" s="4">
        <v>851</v>
      </c>
      <c r="C211" s="3" t="s">
        <v>117</v>
      </c>
      <c r="D211" s="3" t="s">
        <v>128</v>
      </c>
      <c r="E211" s="4" t="s">
        <v>40</v>
      </c>
      <c r="F211" s="3"/>
      <c r="G211" s="12">
        <f t="shared" ref="G211" si="145">G212+G214</f>
        <v>716652</v>
      </c>
      <c r="H211" s="12">
        <f t="shared" ref="H211:I211" si="146">H212+H214</f>
        <v>716652</v>
      </c>
      <c r="I211" s="12">
        <f t="shared" si="146"/>
        <v>253185.14</v>
      </c>
      <c r="J211" s="55">
        <f t="shared" si="116"/>
        <v>35.328882079447212</v>
      </c>
    </row>
    <row r="212" spans="1:10" ht="150" x14ac:dyDescent="0.25">
      <c r="A212" s="54" t="s">
        <v>16</v>
      </c>
      <c r="B212" s="4">
        <v>851</v>
      </c>
      <c r="C212" s="4" t="s">
        <v>117</v>
      </c>
      <c r="D212" s="4" t="s">
        <v>128</v>
      </c>
      <c r="E212" s="4" t="s">
        <v>40</v>
      </c>
      <c r="F212" s="3" t="s">
        <v>18</v>
      </c>
      <c r="G212" s="12">
        <f t="shared" ref="G212" si="147">G213</f>
        <v>426400</v>
      </c>
      <c r="H212" s="12">
        <f t="shared" ref="H212:I212" si="148">H213</f>
        <v>426400</v>
      </c>
      <c r="I212" s="12">
        <f t="shared" si="148"/>
        <v>188821</v>
      </c>
      <c r="J212" s="55">
        <f t="shared" si="116"/>
        <v>44.282598499061912</v>
      </c>
    </row>
    <row r="213" spans="1:10" ht="60" x14ac:dyDescent="0.25">
      <c r="A213" s="54" t="s">
        <v>353</v>
      </c>
      <c r="B213" s="4">
        <v>851</v>
      </c>
      <c r="C213" s="4" t="s">
        <v>117</v>
      </c>
      <c r="D213" s="4" t="s">
        <v>128</v>
      </c>
      <c r="E213" s="4" t="s">
        <v>40</v>
      </c>
      <c r="F213" s="3" t="s">
        <v>19</v>
      </c>
      <c r="G213" s="12">
        <v>426400</v>
      </c>
      <c r="H213" s="12">
        <v>426400</v>
      </c>
      <c r="I213" s="12">
        <f>150620.65+38200.35</f>
        <v>188821</v>
      </c>
      <c r="J213" s="55">
        <f t="shared" si="116"/>
        <v>44.282598499061912</v>
      </c>
    </row>
    <row r="214" spans="1:10" ht="60" x14ac:dyDescent="0.25">
      <c r="A214" s="54" t="s">
        <v>22</v>
      </c>
      <c r="B214" s="4">
        <v>851</v>
      </c>
      <c r="C214" s="4" t="s">
        <v>117</v>
      </c>
      <c r="D214" s="4" t="s">
        <v>128</v>
      </c>
      <c r="E214" s="4" t="s">
        <v>40</v>
      </c>
      <c r="F214" s="3" t="s">
        <v>23</v>
      </c>
      <c r="G214" s="12">
        <f t="shared" ref="G214" si="149">G215</f>
        <v>290252</v>
      </c>
      <c r="H214" s="12">
        <f t="shared" ref="H214:I214" si="150">H215</f>
        <v>290252</v>
      </c>
      <c r="I214" s="12">
        <f t="shared" si="150"/>
        <v>64364.14</v>
      </c>
      <c r="J214" s="55">
        <f t="shared" si="116"/>
        <v>22.175261496906138</v>
      </c>
    </row>
    <row r="215" spans="1:10" ht="75" x14ac:dyDescent="0.25">
      <c r="A215" s="54" t="s">
        <v>9</v>
      </c>
      <c r="B215" s="4">
        <v>851</v>
      </c>
      <c r="C215" s="4" t="s">
        <v>117</v>
      </c>
      <c r="D215" s="4" t="s">
        <v>128</v>
      </c>
      <c r="E215" s="4" t="s">
        <v>40</v>
      </c>
      <c r="F215" s="3" t="s">
        <v>24</v>
      </c>
      <c r="G215" s="12">
        <v>290252</v>
      </c>
      <c r="H215" s="12">
        <v>290252</v>
      </c>
      <c r="I215" s="12">
        <v>64364.14</v>
      </c>
      <c r="J215" s="55">
        <f t="shared" si="116"/>
        <v>22.175261496906138</v>
      </c>
    </row>
    <row r="216" spans="1:10" ht="30" x14ac:dyDescent="0.25">
      <c r="A216" s="52" t="s">
        <v>124</v>
      </c>
      <c r="B216" s="4">
        <v>851</v>
      </c>
      <c r="C216" s="3" t="s">
        <v>117</v>
      </c>
      <c r="D216" s="3" t="s">
        <v>128</v>
      </c>
      <c r="E216" s="4" t="s">
        <v>285</v>
      </c>
      <c r="F216" s="3"/>
      <c r="G216" s="12">
        <f t="shared" ref="G216:G217" si="151">G217</f>
        <v>7000</v>
      </c>
      <c r="H216" s="12">
        <f t="shared" ref="H216:I217" si="152">H217</f>
        <v>30000</v>
      </c>
      <c r="I216" s="12">
        <f t="shared" si="152"/>
        <v>30000</v>
      </c>
      <c r="J216" s="55">
        <f t="shared" si="116"/>
        <v>100</v>
      </c>
    </row>
    <row r="217" spans="1:10" ht="30" x14ac:dyDescent="0.25">
      <c r="A217" s="52" t="s">
        <v>120</v>
      </c>
      <c r="B217" s="4">
        <v>851</v>
      </c>
      <c r="C217" s="3" t="s">
        <v>117</v>
      </c>
      <c r="D217" s="3" t="s">
        <v>128</v>
      </c>
      <c r="E217" s="4" t="s">
        <v>285</v>
      </c>
      <c r="F217" s="3" t="s">
        <v>121</v>
      </c>
      <c r="G217" s="12">
        <f t="shared" si="151"/>
        <v>7000</v>
      </c>
      <c r="H217" s="12">
        <f t="shared" si="152"/>
        <v>30000</v>
      </c>
      <c r="I217" s="12">
        <f t="shared" si="152"/>
        <v>30000</v>
      </c>
      <c r="J217" s="55">
        <f t="shared" si="116"/>
        <v>100</v>
      </c>
    </row>
    <row r="218" spans="1:10" ht="60" x14ac:dyDescent="0.25">
      <c r="A218" s="52" t="s">
        <v>122</v>
      </c>
      <c r="B218" s="4">
        <v>851</v>
      </c>
      <c r="C218" s="3" t="s">
        <v>117</v>
      </c>
      <c r="D218" s="3" t="s">
        <v>128</v>
      </c>
      <c r="E218" s="4" t="s">
        <v>285</v>
      </c>
      <c r="F218" s="3" t="s">
        <v>123</v>
      </c>
      <c r="G218" s="12">
        <v>7000</v>
      </c>
      <c r="H218" s="12">
        <v>30000</v>
      </c>
      <c r="I218" s="12">
        <v>30000</v>
      </c>
      <c r="J218" s="55">
        <f t="shared" si="116"/>
        <v>100</v>
      </c>
    </row>
    <row r="219" spans="1:10" ht="30" x14ac:dyDescent="0.25">
      <c r="A219" s="52" t="s">
        <v>131</v>
      </c>
      <c r="B219" s="4">
        <v>851</v>
      </c>
      <c r="C219" s="3" t="s">
        <v>132</v>
      </c>
      <c r="D219" s="3"/>
      <c r="E219" s="4" t="s">
        <v>58</v>
      </c>
      <c r="F219" s="3"/>
      <c r="G219" s="12">
        <f>G220</f>
        <v>4123781</v>
      </c>
      <c r="H219" s="12">
        <f>H220</f>
        <v>4123781</v>
      </c>
      <c r="I219" s="12">
        <f>I220</f>
        <v>383078.95</v>
      </c>
      <c r="J219" s="55">
        <f t="shared" si="116"/>
        <v>9.2895076144926225</v>
      </c>
    </row>
    <row r="220" spans="1:10" x14ac:dyDescent="0.25">
      <c r="A220" s="52" t="s">
        <v>133</v>
      </c>
      <c r="B220" s="4">
        <v>851</v>
      </c>
      <c r="C220" s="3" t="s">
        <v>132</v>
      </c>
      <c r="D220" s="3" t="s">
        <v>53</v>
      </c>
      <c r="E220" s="4" t="s">
        <v>58</v>
      </c>
      <c r="F220" s="3"/>
      <c r="G220" s="12">
        <f>G221+G226+G234+G231+G239</f>
        <v>4123781</v>
      </c>
      <c r="H220" s="12">
        <f t="shared" ref="H220:I220" si="153">H221+H226+H234+H231+H239</f>
        <v>4123781</v>
      </c>
      <c r="I220" s="12">
        <f t="shared" si="153"/>
        <v>383078.95</v>
      </c>
      <c r="J220" s="55">
        <f t="shared" si="116"/>
        <v>9.2895076144926225</v>
      </c>
    </row>
    <row r="221" spans="1:10" s="50" customFormat="1" ht="45" x14ac:dyDescent="0.25">
      <c r="A221" s="54" t="s">
        <v>134</v>
      </c>
      <c r="B221" s="4">
        <v>851</v>
      </c>
      <c r="C221" s="3" t="s">
        <v>132</v>
      </c>
      <c r="D221" s="3" t="s">
        <v>53</v>
      </c>
      <c r="E221" s="4" t="s">
        <v>135</v>
      </c>
      <c r="F221" s="3"/>
      <c r="G221" s="12">
        <f t="shared" ref="G221" si="154">G222+G224</f>
        <v>983666</v>
      </c>
      <c r="H221" s="12">
        <f t="shared" ref="H221:I221" si="155">H222+H224</f>
        <v>983666</v>
      </c>
      <c r="I221" s="12">
        <f t="shared" si="155"/>
        <v>19324.97</v>
      </c>
      <c r="J221" s="55">
        <f t="shared" si="116"/>
        <v>1.964586556819083</v>
      </c>
    </row>
    <row r="222" spans="1:10" s="50" customFormat="1" ht="150" x14ac:dyDescent="0.25">
      <c r="A222" s="54" t="s">
        <v>16</v>
      </c>
      <c r="B222" s="4">
        <v>851</v>
      </c>
      <c r="C222" s="3" t="s">
        <v>132</v>
      </c>
      <c r="D222" s="3" t="s">
        <v>53</v>
      </c>
      <c r="E222" s="4" t="s">
        <v>135</v>
      </c>
      <c r="F222" s="3" t="s">
        <v>18</v>
      </c>
      <c r="G222" s="12">
        <f t="shared" ref="G222" si="156">G223</f>
        <v>26000</v>
      </c>
      <c r="H222" s="12">
        <f t="shared" ref="H222:I222" si="157">H223</f>
        <v>26000</v>
      </c>
      <c r="I222" s="12">
        <f t="shared" si="157"/>
        <v>1600</v>
      </c>
      <c r="J222" s="55">
        <f t="shared" si="116"/>
        <v>6.1538461538461542</v>
      </c>
    </row>
    <row r="223" spans="1:10" s="50" customFormat="1" ht="45" x14ac:dyDescent="0.25">
      <c r="A223" s="54" t="s">
        <v>7</v>
      </c>
      <c r="B223" s="4">
        <v>851</v>
      </c>
      <c r="C223" s="3" t="s">
        <v>132</v>
      </c>
      <c r="D223" s="3" t="s">
        <v>53</v>
      </c>
      <c r="E223" s="4" t="s">
        <v>135</v>
      </c>
      <c r="F223" s="3" t="s">
        <v>63</v>
      </c>
      <c r="G223" s="12">
        <v>26000</v>
      </c>
      <c r="H223" s="12">
        <v>26000</v>
      </c>
      <c r="I223" s="12">
        <v>1600</v>
      </c>
      <c r="J223" s="55">
        <f t="shared" si="116"/>
        <v>6.1538461538461542</v>
      </c>
    </row>
    <row r="224" spans="1:10" ht="60" x14ac:dyDescent="0.25">
      <c r="A224" s="54" t="s">
        <v>22</v>
      </c>
      <c r="B224" s="4">
        <v>851</v>
      </c>
      <c r="C224" s="3" t="s">
        <v>132</v>
      </c>
      <c r="D224" s="3" t="s">
        <v>53</v>
      </c>
      <c r="E224" s="4" t="s">
        <v>135</v>
      </c>
      <c r="F224" s="3" t="s">
        <v>23</v>
      </c>
      <c r="G224" s="12">
        <f t="shared" ref="G224" si="158">G225</f>
        <v>957666</v>
      </c>
      <c r="H224" s="12">
        <f t="shared" ref="H224:I224" si="159">H225</f>
        <v>957666</v>
      </c>
      <c r="I224" s="12">
        <f t="shared" si="159"/>
        <v>17724.97</v>
      </c>
      <c r="J224" s="55">
        <f t="shared" si="116"/>
        <v>1.8508509229731451</v>
      </c>
    </row>
    <row r="225" spans="1:10" ht="75" x14ac:dyDescent="0.25">
      <c r="A225" s="54" t="s">
        <v>9</v>
      </c>
      <c r="B225" s="4">
        <v>851</v>
      </c>
      <c r="C225" s="3" t="s">
        <v>132</v>
      </c>
      <c r="D225" s="3" t="s">
        <v>53</v>
      </c>
      <c r="E225" s="4" t="s">
        <v>135</v>
      </c>
      <c r="F225" s="3" t="s">
        <v>24</v>
      </c>
      <c r="G225" s="12">
        <v>957666</v>
      </c>
      <c r="H225" s="12">
        <v>957666</v>
      </c>
      <c r="I225" s="12">
        <v>17724.97</v>
      </c>
      <c r="J225" s="55">
        <f t="shared" si="116"/>
        <v>1.8508509229731451</v>
      </c>
    </row>
    <row r="226" spans="1:10" ht="45" x14ac:dyDescent="0.25">
      <c r="A226" s="54" t="s">
        <v>136</v>
      </c>
      <c r="B226" s="4">
        <v>851</v>
      </c>
      <c r="C226" s="3" t="s">
        <v>132</v>
      </c>
      <c r="D226" s="3" t="s">
        <v>53</v>
      </c>
      <c r="E226" s="4" t="s">
        <v>137</v>
      </c>
      <c r="F226" s="3"/>
      <c r="G226" s="12">
        <f t="shared" ref="G226" si="160">G229+G227</f>
        <v>410600</v>
      </c>
      <c r="H226" s="12">
        <f t="shared" ref="H226:I226" si="161">H229+H227</f>
        <v>410600</v>
      </c>
      <c r="I226" s="12">
        <f t="shared" si="161"/>
        <v>262681.8</v>
      </c>
      <c r="J226" s="55">
        <f t="shared" si="116"/>
        <v>63.975109595713583</v>
      </c>
    </row>
    <row r="227" spans="1:10" ht="150" x14ac:dyDescent="0.25">
      <c r="A227" s="54" t="s">
        <v>16</v>
      </c>
      <c r="B227" s="4">
        <v>851</v>
      </c>
      <c r="C227" s="3" t="s">
        <v>132</v>
      </c>
      <c r="D227" s="3" t="s">
        <v>53</v>
      </c>
      <c r="E227" s="4" t="s">
        <v>137</v>
      </c>
      <c r="F227" s="3" t="s">
        <v>18</v>
      </c>
      <c r="G227" s="12">
        <f t="shared" ref="G227" si="162">G228</f>
        <v>211200</v>
      </c>
      <c r="H227" s="12">
        <f t="shared" ref="H227:I227" si="163">H228</f>
        <v>211200</v>
      </c>
      <c r="I227" s="12">
        <f t="shared" si="163"/>
        <v>108600</v>
      </c>
      <c r="J227" s="55">
        <f t="shared" ref="J227:J278" si="164">I227/H227*100</f>
        <v>51.42045454545454</v>
      </c>
    </row>
    <row r="228" spans="1:10" ht="45" x14ac:dyDescent="0.25">
      <c r="A228" s="54" t="s">
        <v>7</v>
      </c>
      <c r="B228" s="4">
        <v>851</v>
      </c>
      <c r="C228" s="3" t="s">
        <v>132</v>
      </c>
      <c r="D228" s="3" t="s">
        <v>53</v>
      </c>
      <c r="E228" s="4" t="s">
        <v>137</v>
      </c>
      <c r="F228" s="3" t="s">
        <v>63</v>
      </c>
      <c r="G228" s="12">
        <v>211200</v>
      </c>
      <c r="H228" s="12">
        <v>211200</v>
      </c>
      <c r="I228" s="12">
        <v>108600</v>
      </c>
      <c r="J228" s="55">
        <f t="shared" si="164"/>
        <v>51.42045454545454</v>
      </c>
    </row>
    <row r="229" spans="1:10" ht="60" x14ac:dyDescent="0.25">
      <c r="A229" s="54" t="s">
        <v>22</v>
      </c>
      <c r="B229" s="4">
        <v>851</v>
      </c>
      <c r="C229" s="3" t="s">
        <v>132</v>
      </c>
      <c r="D229" s="3" t="s">
        <v>53</v>
      </c>
      <c r="E229" s="4" t="s">
        <v>137</v>
      </c>
      <c r="F229" s="3" t="s">
        <v>23</v>
      </c>
      <c r="G229" s="12">
        <f t="shared" ref="G229" si="165">G230</f>
        <v>199400</v>
      </c>
      <c r="H229" s="12">
        <f t="shared" ref="H229:I229" si="166">H230</f>
        <v>199400</v>
      </c>
      <c r="I229" s="12">
        <f t="shared" si="166"/>
        <v>154081.79999999999</v>
      </c>
      <c r="J229" s="55">
        <f t="shared" si="164"/>
        <v>77.272718154463377</v>
      </c>
    </row>
    <row r="230" spans="1:10" ht="75" x14ac:dyDescent="0.25">
      <c r="A230" s="54" t="s">
        <v>9</v>
      </c>
      <c r="B230" s="4">
        <v>851</v>
      </c>
      <c r="C230" s="3" t="s">
        <v>132</v>
      </c>
      <c r="D230" s="3" t="s">
        <v>53</v>
      </c>
      <c r="E230" s="4" t="s">
        <v>137</v>
      </c>
      <c r="F230" s="3" t="s">
        <v>24</v>
      </c>
      <c r="G230" s="12">
        <v>199400</v>
      </c>
      <c r="H230" s="12">
        <v>199400</v>
      </c>
      <c r="I230" s="12">
        <v>154081.79999999999</v>
      </c>
      <c r="J230" s="55">
        <f t="shared" si="164"/>
        <v>77.272718154463377</v>
      </c>
    </row>
    <row r="231" spans="1:10" ht="90" x14ac:dyDescent="0.25">
      <c r="A231" s="54" t="s">
        <v>364</v>
      </c>
      <c r="B231" s="4">
        <v>851</v>
      </c>
      <c r="C231" s="3" t="s">
        <v>132</v>
      </c>
      <c r="D231" s="3" t="s">
        <v>53</v>
      </c>
      <c r="E231" s="4" t="s">
        <v>141</v>
      </c>
      <c r="F231" s="3"/>
      <c r="G231" s="12">
        <f t="shared" ref="G231:G232" si="167">G232</f>
        <v>10000</v>
      </c>
      <c r="H231" s="12">
        <f t="shared" ref="H231:I232" si="168">H232</f>
        <v>10000</v>
      </c>
      <c r="I231" s="12">
        <f t="shared" si="168"/>
        <v>0</v>
      </c>
      <c r="J231" s="55">
        <f t="shared" si="164"/>
        <v>0</v>
      </c>
    </row>
    <row r="232" spans="1:10" ht="60" x14ac:dyDescent="0.25">
      <c r="A232" s="54" t="s">
        <v>22</v>
      </c>
      <c r="B232" s="4">
        <v>851</v>
      </c>
      <c r="C232" s="3" t="s">
        <v>132</v>
      </c>
      <c r="D232" s="3" t="s">
        <v>53</v>
      </c>
      <c r="E232" s="4" t="s">
        <v>141</v>
      </c>
      <c r="F232" s="3" t="s">
        <v>23</v>
      </c>
      <c r="G232" s="12">
        <f t="shared" si="167"/>
        <v>10000</v>
      </c>
      <c r="H232" s="12">
        <f t="shared" si="168"/>
        <v>10000</v>
      </c>
      <c r="I232" s="12">
        <f t="shared" si="168"/>
        <v>0</v>
      </c>
      <c r="J232" s="55">
        <f t="shared" si="164"/>
        <v>0</v>
      </c>
    </row>
    <row r="233" spans="1:10" ht="75" x14ac:dyDescent="0.25">
      <c r="A233" s="54" t="s">
        <v>9</v>
      </c>
      <c r="B233" s="4">
        <v>851</v>
      </c>
      <c r="C233" s="3" t="s">
        <v>132</v>
      </c>
      <c r="D233" s="3" t="s">
        <v>53</v>
      </c>
      <c r="E233" s="4" t="s">
        <v>141</v>
      </c>
      <c r="F233" s="3" t="s">
        <v>24</v>
      </c>
      <c r="G233" s="12">
        <v>10000</v>
      </c>
      <c r="H233" s="12">
        <v>10000</v>
      </c>
      <c r="I233" s="12">
        <v>0</v>
      </c>
      <c r="J233" s="55">
        <f t="shared" si="164"/>
        <v>0</v>
      </c>
    </row>
    <row r="234" spans="1:10" ht="255" x14ac:dyDescent="0.25">
      <c r="A234" s="54" t="s">
        <v>138</v>
      </c>
      <c r="B234" s="4">
        <v>851</v>
      </c>
      <c r="C234" s="3" t="s">
        <v>132</v>
      </c>
      <c r="D234" s="3" t="s">
        <v>53</v>
      </c>
      <c r="E234" s="4" t="s">
        <v>139</v>
      </c>
      <c r="F234" s="3"/>
      <c r="G234" s="12">
        <f t="shared" ref="G234" si="169">G237+G235</f>
        <v>268000</v>
      </c>
      <c r="H234" s="12">
        <f t="shared" ref="H234:I234" si="170">H237+H235</f>
        <v>268000</v>
      </c>
      <c r="I234" s="12">
        <f t="shared" si="170"/>
        <v>101072.18</v>
      </c>
      <c r="J234" s="55">
        <f t="shared" si="164"/>
        <v>37.713499999999996</v>
      </c>
    </row>
    <row r="235" spans="1:10" ht="150" x14ac:dyDescent="0.25">
      <c r="A235" s="54" t="s">
        <v>16</v>
      </c>
      <c r="B235" s="4">
        <v>851</v>
      </c>
      <c r="C235" s="3" t="s">
        <v>132</v>
      </c>
      <c r="D235" s="3" t="s">
        <v>53</v>
      </c>
      <c r="E235" s="4" t="s">
        <v>139</v>
      </c>
      <c r="F235" s="3" t="s">
        <v>18</v>
      </c>
      <c r="G235" s="12">
        <f t="shared" ref="G235" si="171">G236</f>
        <v>71000</v>
      </c>
      <c r="H235" s="12">
        <f t="shared" ref="H235:I235" si="172">H236</f>
        <v>71000</v>
      </c>
      <c r="I235" s="12">
        <f t="shared" si="172"/>
        <v>29800</v>
      </c>
      <c r="J235" s="55">
        <f t="shared" si="164"/>
        <v>41.971830985915496</v>
      </c>
    </row>
    <row r="236" spans="1:10" ht="45" x14ac:dyDescent="0.25">
      <c r="A236" s="54" t="s">
        <v>7</v>
      </c>
      <c r="B236" s="4">
        <v>851</v>
      </c>
      <c r="C236" s="3" t="s">
        <v>132</v>
      </c>
      <c r="D236" s="3" t="s">
        <v>53</v>
      </c>
      <c r="E236" s="4" t="s">
        <v>139</v>
      </c>
      <c r="F236" s="3" t="s">
        <v>63</v>
      </c>
      <c r="G236" s="12">
        <v>71000</v>
      </c>
      <c r="H236" s="12">
        <v>71000</v>
      </c>
      <c r="I236" s="12">
        <v>29800</v>
      </c>
      <c r="J236" s="55">
        <f t="shared" si="164"/>
        <v>41.971830985915496</v>
      </c>
    </row>
    <row r="237" spans="1:10" ht="60" x14ac:dyDescent="0.25">
      <c r="A237" s="54" t="s">
        <v>22</v>
      </c>
      <c r="B237" s="4">
        <v>851</v>
      </c>
      <c r="C237" s="3" t="s">
        <v>132</v>
      </c>
      <c r="D237" s="3" t="s">
        <v>53</v>
      </c>
      <c r="E237" s="4" t="s">
        <v>139</v>
      </c>
      <c r="F237" s="3" t="s">
        <v>23</v>
      </c>
      <c r="G237" s="12">
        <f t="shared" ref="G237" si="173">G238</f>
        <v>197000</v>
      </c>
      <c r="H237" s="12">
        <f t="shared" ref="H237:I237" si="174">H238</f>
        <v>197000</v>
      </c>
      <c r="I237" s="12">
        <f t="shared" si="174"/>
        <v>71272.179999999993</v>
      </c>
      <c r="J237" s="55">
        <f t="shared" si="164"/>
        <v>36.17877157360406</v>
      </c>
    </row>
    <row r="238" spans="1:10" ht="75" x14ac:dyDescent="0.25">
      <c r="A238" s="54" t="s">
        <v>9</v>
      </c>
      <c r="B238" s="4">
        <v>851</v>
      </c>
      <c r="C238" s="3" t="s">
        <v>132</v>
      </c>
      <c r="D238" s="3" t="s">
        <v>53</v>
      </c>
      <c r="E238" s="4" t="s">
        <v>139</v>
      </c>
      <c r="F238" s="3" t="s">
        <v>24</v>
      </c>
      <c r="G238" s="12">
        <v>197000</v>
      </c>
      <c r="H238" s="12">
        <v>197000</v>
      </c>
      <c r="I238" s="12">
        <v>71272.179999999993</v>
      </c>
      <c r="J238" s="55">
        <f t="shared" si="164"/>
        <v>36.17877157360406</v>
      </c>
    </row>
    <row r="239" spans="1:10" ht="75" x14ac:dyDescent="0.25">
      <c r="A239" s="54" t="s">
        <v>342</v>
      </c>
      <c r="B239" s="3" t="s">
        <v>343</v>
      </c>
      <c r="C239" s="3" t="s">
        <v>132</v>
      </c>
      <c r="D239" s="3" t="s">
        <v>53</v>
      </c>
      <c r="E239" s="4" t="s">
        <v>365</v>
      </c>
      <c r="F239" s="3"/>
      <c r="G239" s="12">
        <f t="shared" ref="G239:G240" si="175">G240</f>
        <v>2451515</v>
      </c>
      <c r="H239" s="12">
        <f t="shared" ref="H239:I240" si="176">H240</f>
        <v>2451515</v>
      </c>
      <c r="I239" s="12">
        <f t="shared" si="176"/>
        <v>0</v>
      </c>
      <c r="J239" s="55">
        <f t="shared" si="164"/>
        <v>0</v>
      </c>
    </row>
    <row r="240" spans="1:10" ht="60" x14ac:dyDescent="0.25">
      <c r="A240" s="54" t="s">
        <v>22</v>
      </c>
      <c r="B240" s="3" t="s">
        <v>343</v>
      </c>
      <c r="C240" s="3" t="s">
        <v>132</v>
      </c>
      <c r="D240" s="3" t="s">
        <v>53</v>
      </c>
      <c r="E240" s="4" t="s">
        <v>365</v>
      </c>
      <c r="F240" s="3" t="s">
        <v>23</v>
      </c>
      <c r="G240" s="12">
        <f t="shared" si="175"/>
        <v>2451515</v>
      </c>
      <c r="H240" s="12">
        <f t="shared" si="176"/>
        <v>2451515</v>
      </c>
      <c r="I240" s="12">
        <f t="shared" si="176"/>
        <v>0</v>
      </c>
      <c r="J240" s="55">
        <f t="shared" si="164"/>
        <v>0</v>
      </c>
    </row>
    <row r="241" spans="1:10" ht="75" x14ac:dyDescent="0.25">
      <c r="A241" s="54" t="s">
        <v>9</v>
      </c>
      <c r="B241" s="3" t="s">
        <v>343</v>
      </c>
      <c r="C241" s="3" t="s">
        <v>132</v>
      </c>
      <c r="D241" s="3" t="s">
        <v>53</v>
      </c>
      <c r="E241" s="4" t="s">
        <v>365</v>
      </c>
      <c r="F241" s="3" t="s">
        <v>24</v>
      </c>
      <c r="G241" s="12">
        <v>2451515</v>
      </c>
      <c r="H241" s="12">
        <v>2451515</v>
      </c>
      <c r="I241" s="12">
        <v>0</v>
      </c>
      <c r="J241" s="55">
        <f t="shared" si="164"/>
        <v>0</v>
      </c>
    </row>
    <row r="242" spans="1:10" ht="45" x14ac:dyDescent="0.25">
      <c r="A242" s="54" t="s">
        <v>142</v>
      </c>
      <c r="B242" s="4">
        <v>852</v>
      </c>
      <c r="C242" s="4"/>
      <c r="D242" s="4"/>
      <c r="E242" s="57" t="s">
        <v>58</v>
      </c>
      <c r="F242" s="3"/>
      <c r="G242" s="12">
        <f>G243+G345</f>
        <v>206733105.40000001</v>
      </c>
      <c r="H242" s="12">
        <f>H243+H345</f>
        <v>208751894.76000002</v>
      </c>
      <c r="I242" s="12">
        <f>I243+I345</f>
        <v>94527731.50999999</v>
      </c>
      <c r="J242" s="55">
        <f t="shared" si="164"/>
        <v>45.282334619610317</v>
      </c>
    </row>
    <row r="243" spans="1:10" x14ac:dyDescent="0.25">
      <c r="A243" s="52" t="s">
        <v>95</v>
      </c>
      <c r="B243" s="4">
        <v>852</v>
      </c>
      <c r="C243" s="3" t="s">
        <v>96</v>
      </c>
      <c r="D243" s="3"/>
      <c r="E243" s="4" t="s">
        <v>58</v>
      </c>
      <c r="F243" s="3"/>
      <c r="G243" s="12">
        <f>G244+G266+G306+G325+G331</f>
        <v>194903941.92000002</v>
      </c>
      <c r="H243" s="12">
        <f>H244+H266+H306+H325+H331</f>
        <v>196960503.92000002</v>
      </c>
      <c r="I243" s="12">
        <f>I244+I266+I306+I325+I331</f>
        <v>90843472.739999995</v>
      </c>
      <c r="J243" s="55">
        <f t="shared" si="164"/>
        <v>46.122684970839707</v>
      </c>
    </row>
    <row r="244" spans="1:10" x14ac:dyDescent="0.25">
      <c r="A244" s="52" t="s">
        <v>143</v>
      </c>
      <c r="B244" s="4">
        <v>852</v>
      </c>
      <c r="C244" s="3" t="s">
        <v>96</v>
      </c>
      <c r="D244" s="3" t="s">
        <v>11</v>
      </c>
      <c r="E244" s="4" t="s">
        <v>58</v>
      </c>
      <c r="F244" s="3"/>
      <c r="G244" s="12">
        <f>G245+G254+G248+G251+G257+G260+G263</f>
        <v>37983346</v>
      </c>
      <c r="H244" s="12">
        <f t="shared" ref="H244:I244" si="177">H245+H254+H248+H251+H257+H260+H263</f>
        <v>39955260</v>
      </c>
      <c r="I244" s="12">
        <f t="shared" si="177"/>
        <v>19314232.98</v>
      </c>
      <c r="J244" s="55">
        <f t="shared" si="164"/>
        <v>48.339650348915264</v>
      </c>
    </row>
    <row r="245" spans="1:10" ht="409.5" x14ac:dyDescent="0.25">
      <c r="A245" s="54" t="s">
        <v>376</v>
      </c>
      <c r="B245" s="4">
        <v>852</v>
      </c>
      <c r="C245" s="3" t="s">
        <v>96</v>
      </c>
      <c r="D245" s="3" t="s">
        <v>11</v>
      </c>
      <c r="E245" s="4" t="s">
        <v>377</v>
      </c>
      <c r="F245" s="3"/>
      <c r="G245" s="12">
        <f t="shared" ref="G245:G246" si="178">G246</f>
        <v>26448835</v>
      </c>
      <c r="H245" s="12">
        <f t="shared" ref="H245:I246" si="179">H246</f>
        <v>26448835</v>
      </c>
      <c r="I245" s="12">
        <f t="shared" si="179"/>
        <v>13554744.720000001</v>
      </c>
      <c r="J245" s="55">
        <f t="shared" si="164"/>
        <v>51.248929187240201</v>
      </c>
    </row>
    <row r="246" spans="1:10" ht="75" x14ac:dyDescent="0.25">
      <c r="A246" s="54" t="s">
        <v>50</v>
      </c>
      <c r="B246" s="4">
        <v>852</v>
      </c>
      <c r="C246" s="3" t="s">
        <v>96</v>
      </c>
      <c r="D246" s="3" t="s">
        <v>11</v>
      </c>
      <c r="E246" s="4" t="s">
        <v>377</v>
      </c>
      <c r="F246" s="3" t="s">
        <v>102</v>
      </c>
      <c r="G246" s="12">
        <f t="shared" si="178"/>
        <v>26448835</v>
      </c>
      <c r="H246" s="12">
        <f t="shared" si="179"/>
        <v>26448835</v>
      </c>
      <c r="I246" s="12">
        <f t="shared" si="179"/>
        <v>13554744.720000001</v>
      </c>
      <c r="J246" s="55">
        <f t="shared" si="164"/>
        <v>51.248929187240201</v>
      </c>
    </row>
    <row r="247" spans="1:10" ht="30" x14ac:dyDescent="0.25">
      <c r="A247" s="54" t="s">
        <v>103</v>
      </c>
      <c r="B247" s="4">
        <v>852</v>
      </c>
      <c r="C247" s="3" t="s">
        <v>96</v>
      </c>
      <c r="D247" s="3" t="s">
        <v>11</v>
      </c>
      <c r="E247" s="4" t="s">
        <v>377</v>
      </c>
      <c r="F247" s="3" t="s">
        <v>104</v>
      </c>
      <c r="G247" s="12">
        <v>26448835</v>
      </c>
      <c r="H247" s="12">
        <v>26448835</v>
      </c>
      <c r="I247" s="12">
        <v>13554744.720000001</v>
      </c>
      <c r="J247" s="55">
        <f t="shared" si="164"/>
        <v>51.248929187240201</v>
      </c>
    </row>
    <row r="248" spans="1:10" s="2" customFormat="1" ht="45" x14ac:dyDescent="0.25">
      <c r="A248" s="54" t="s">
        <v>144</v>
      </c>
      <c r="B248" s="4">
        <v>852</v>
      </c>
      <c r="C248" s="4" t="s">
        <v>96</v>
      </c>
      <c r="D248" s="4" t="s">
        <v>11</v>
      </c>
      <c r="E248" s="4" t="s">
        <v>145</v>
      </c>
      <c r="F248" s="4"/>
      <c r="G248" s="12">
        <f t="shared" ref="G248:G249" si="180">G249</f>
        <v>8008100</v>
      </c>
      <c r="H248" s="12">
        <f t="shared" ref="H248:I249" si="181">H249</f>
        <v>8008100</v>
      </c>
      <c r="I248" s="12">
        <f t="shared" si="181"/>
        <v>4183323.26</v>
      </c>
      <c r="J248" s="55">
        <f t="shared" si="164"/>
        <v>52.238649117768254</v>
      </c>
    </row>
    <row r="249" spans="1:10" s="2" customFormat="1" ht="75" x14ac:dyDescent="0.25">
      <c r="A249" s="54" t="s">
        <v>50</v>
      </c>
      <c r="B249" s="4">
        <v>852</v>
      </c>
      <c r="C249" s="4" t="s">
        <v>96</v>
      </c>
      <c r="D249" s="4" t="s">
        <v>11</v>
      </c>
      <c r="E249" s="4" t="s">
        <v>145</v>
      </c>
      <c r="F249" s="4" t="s">
        <v>102</v>
      </c>
      <c r="G249" s="12">
        <f t="shared" si="180"/>
        <v>8008100</v>
      </c>
      <c r="H249" s="12">
        <f t="shared" si="181"/>
        <v>8008100</v>
      </c>
      <c r="I249" s="12">
        <f t="shared" si="181"/>
        <v>4183323.26</v>
      </c>
      <c r="J249" s="55">
        <f t="shared" si="164"/>
        <v>52.238649117768254</v>
      </c>
    </row>
    <row r="250" spans="1:10" s="2" customFormat="1" ht="30" x14ac:dyDescent="0.25">
      <c r="A250" s="54" t="s">
        <v>103</v>
      </c>
      <c r="B250" s="4">
        <v>852</v>
      </c>
      <c r="C250" s="4" t="s">
        <v>96</v>
      </c>
      <c r="D250" s="4" t="s">
        <v>11</v>
      </c>
      <c r="E250" s="4" t="s">
        <v>145</v>
      </c>
      <c r="F250" s="3" t="s">
        <v>104</v>
      </c>
      <c r="G250" s="12">
        <v>8008100</v>
      </c>
      <c r="H250" s="12">
        <v>8008100</v>
      </c>
      <c r="I250" s="12">
        <v>4183323.26</v>
      </c>
      <c r="J250" s="55">
        <f t="shared" si="164"/>
        <v>52.238649117768254</v>
      </c>
    </row>
    <row r="251" spans="1:10" ht="30" x14ac:dyDescent="0.25">
      <c r="A251" s="54" t="s">
        <v>148</v>
      </c>
      <c r="B251" s="4">
        <v>852</v>
      </c>
      <c r="C251" s="3" t="s">
        <v>96</v>
      </c>
      <c r="D251" s="3" t="s">
        <v>11</v>
      </c>
      <c r="E251" s="4" t="s">
        <v>149</v>
      </c>
      <c r="F251" s="3"/>
      <c r="G251" s="12">
        <f t="shared" ref="G251:G252" si="182">G252</f>
        <v>171894</v>
      </c>
      <c r="H251" s="12">
        <f t="shared" ref="H251:I252" si="183">H252</f>
        <v>171894</v>
      </c>
      <c r="I251" s="12">
        <f t="shared" si="183"/>
        <v>35000</v>
      </c>
      <c r="J251" s="55">
        <f t="shared" si="164"/>
        <v>20.361385505020536</v>
      </c>
    </row>
    <row r="252" spans="1:10" ht="75" x14ac:dyDescent="0.25">
      <c r="A252" s="54" t="s">
        <v>50</v>
      </c>
      <c r="B252" s="4">
        <v>852</v>
      </c>
      <c r="C252" s="3" t="s">
        <v>96</v>
      </c>
      <c r="D252" s="3" t="s">
        <v>11</v>
      </c>
      <c r="E252" s="4" t="s">
        <v>149</v>
      </c>
      <c r="F252" s="3" t="s">
        <v>102</v>
      </c>
      <c r="G252" s="12">
        <f t="shared" si="182"/>
        <v>171894</v>
      </c>
      <c r="H252" s="12">
        <f t="shared" si="183"/>
        <v>171894</v>
      </c>
      <c r="I252" s="12">
        <f t="shared" si="183"/>
        <v>35000</v>
      </c>
      <c r="J252" s="55">
        <f t="shared" si="164"/>
        <v>20.361385505020536</v>
      </c>
    </row>
    <row r="253" spans="1:10" ht="30" x14ac:dyDescent="0.25">
      <c r="A253" s="54" t="s">
        <v>103</v>
      </c>
      <c r="B253" s="4">
        <v>852</v>
      </c>
      <c r="C253" s="3" t="s">
        <v>96</v>
      </c>
      <c r="D253" s="3" t="s">
        <v>11</v>
      </c>
      <c r="E253" s="4" t="s">
        <v>149</v>
      </c>
      <c r="F253" s="3" t="s">
        <v>104</v>
      </c>
      <c r="G253" s="12">
        <v>171894</v>
      </c>
      <c r="H253" s="12">
        <v>171894</v>
      </c>
      <c r="I253" s="12">
        <v>35000</v>
      </c>
      <c r="J253" s="55">
        <f t="shared" si="164"/>
        <v>20.361385505020536</v>
      </c>
    </row>
    <row r="254" spans="1:10" ht="45" x14ac:dyDescent="0.25">
      <c r="A254" s="54" t="s">
        <v>146</v>
      </c>
      <c r="B254" s="4">
        <v>852</v>
      </c>
      <c r="C254" s="4" t="s">
        <v>96</v>
      </c>
      <c r="D254" s="4" t="s">
        <v>11</v>
      </c>
      <c r="E254" s="4" t="s">
        <v>147</v>
      </c>
      <c r="F254" s="4"/>
      <c r="G254" s="12">
        <f t="shared" ref="G254:G255" si="184">G255</f>
        <v>2643600</v>
      </c>
      <c r="H254" s="12">
        <f t="shared" ref="H254:I255" si="185">H255</f>
        <v>2643600</v>
      </c>
      <c r="I254" s="12">
        <f t="shared" si="185"/>
        <v>1272365</v>
      </c>
      <c r="J254" s="55">
        <f t="shared" si="164"/>
        <v>48.130012104705706</v>
      </c>
    </row>
    <row r="255" spans="1:10" ht="75" x14ac:dyDescent="0.25">
      <c r="A255" s="54" t="s">
        <v>50</v>
      </c>
      <c r="B255" s="4">
        <v>852</v>
      </c>
      <c r="C255" s="4" t="s">
        <v>96</v>
      </c>
      <c r="D255" s="4" t="s">
        <v>11</v>
      </c>
      <c r="E255" s="4" t="s">
        <v>147</v>
      </c>
      <c r="F255" s="4" t="s">
        <v>102</v>
      </c>
      <c r="G255" s="12">
        <f t="shared" si="184"/>
        <v>2643600</v>
      </c>
      <c r="H255" s="12">
        <f t="shared" si="185"/>
        <v>2643600</v>
      </c>
      <c r="I255" s="12">
        <f t="shared" si="185"/>
        <v>1272365</v>
      </c>
      <c r="J255" s="55">
        <f t="shared" si="164"/>
        <v>48.130012104705706</v>
      </c>
    </row>
    <row r="256" spans="1:10" ht="30" x14ac:dyDescent="0.25">
      <c r="A256" s="54" t="s">
        <v>103</v>
      </c>
      <c r="B256" s="4">
        <v>852</v>
      </c>
      <c r="C256" s="4" t="s">
        <v>96</v>
      </c>
      <c r="D256" s="4" t="s">
        <v>11</v>
      </c>
      <c r="E256" s="4" t="s">
        <v>147</v>
      </c>
      <c r="F256" s="3" t="s">
        <v>104</v>
      </c>
      <c r="G256" s="12">
        <v>2643600</v>
      </c>
      <c r="H256" s="12">
        <v>2643600</v>
      </c>
      <c r="I256" s="12">
        <v>1272365</v>
      </c>
      <c r="J256" s="55">
        <f t="shared" si="164"/>
        <v>48.130012104705706</v>
      </c>
    </row>
    <row r="257" spans="1:10" ht="60" x14ac:dyDescent="0.25">
      <c r="A257" s="54" t="s">
        <v>150</v>
      </c>
      <c r="B257" s="4">
        <v>852</v>
      </c>
      <c r="C257" s="4" t="s">
        <v>96</v>
      </c>
      <c r="D257" s="3" t="s">
        <v>11</v>
      </c>
      <c r="E257" s="4" t="s">
        <v>151</v>
      </c>
      <c r="F257" s="3"/>
      <c r="G257" s="12">
        <f t="shared" ref="G257:G258" si="186">G258</f>
        <v>191317</v>
      </c>
      <c r="H257" s="12">
        <f t="shared" ref="H257:I258" si="187">H258</f>
        <v>191317</v>
      </c>
      <c r="I257" s="12">
        <f t="shared" si="187"/>
        <v>25000</v>
      </c>
      <c r="J257" s="55">
        <f t="shared" si="164"/>
        <v>13.067317593313716</v>
      </c>
    </row>
    <row r="258" spans="1:10" ht="75" x14ac:dyDescent="0.25">
      <c r="A258" s="54" t="s">
        <v>50</v>
      </c>
      <c r="B258" s="4">
        <v>852</v>
      </c>
      <c r="C258" s="3" t="s">
        <v>96</v>
      </c>
      <c r="D258" s="3" t="s">
        <v>11</v>
      </c>
      <c r="E258" s="4" t="s">
        <v>151</v>
      </c>
      <c r="F258" s="3" t="s">
        <v>102</v>
      </c>
      <c r="G258" s="12">
        <f t="shared" si="186"/>
        <v>191317</v>
      </c>
      <c r="H258" s="12">
        <f t="shared" si="187"/>
        <v>191317</v>
      </c>
      <c r="I258" s="12">
        <f t="shared" si="187"/>
        <v>25000</v>
      </c>
      <c r="J258" s="55">
        <f t="shared" si="164"/>
        <v>13.067317593313716</v>
      </c>
    </row>
    <row r="259" spans="1:10" ht="30" x14ac:dyDescent="0.25">
      <c r="A259" s="54" t="s">
        <v>103</v>
      </c>
      <c r="B259" s="4">
        <v>852</v>
      </c>
      <c r="C259" s="3" t="s">
        <v>96</v>
      </c>
      <c r="D259" s="3" t="s">
        <v>11</v>
      </c>
      <c r="E259" s="4" t="s">
        <v>151</v>
      </c>
      <c r="F259" s="3" t="s">
        <v>104</v>
      </c>
      <c r="G259" s="12">
        <v>191317</v>
      </c>
      <c r="H259" s="12">
        <v>191317</v>
      </c>
      <c r="I259" s="12">
        <v>25000</v>
      </c>
      <c r="J259" s="55">
        <f t="shared" si="164"/>
        <v>13.067317593313716</v>
      </c>
    </row>
    <row r="260" spans="1:10" ht="75" x14ac:dyDescent="0.25">
      <c r="A260" s="54" t="s">
        <v>366</v>
      </c>
      <c r="B260" s="4">
        <v>852</v>
      </c>
      <c r="C260" s="3" t="s">
        <v>96</v>
      </c>
      <c r="D260" s="4" t="s">
        <v>11</v>
      </c>
      <c r="E260" s="4" t="s">
        <v>367</v>
      </c>
      <c r="F260" s="3"/>
      <c r="G260" s="12">
        <f t="shared" ref="G260:G261" si="188">G261</f>
        <v>0</v>
      </c>
      <c r="H260" s="12">
        <f t="shared" ref="H260:I261" si="189">H261</f>
        <v>1971914</v>
      </c>
      <c r="I260" s="12">
        <f t="shared" si="189"/>
        <v>0</v>
      </c>
      <c r="J260" s="55">
        <f t="shared" si="164"/>
        <v>0</v>
      </c>
    </row>
    <row r="261" spans="1:10" ht="75" x14ac:dyDescent="0.25">
      <c r="A261" s="54" t="s">
        <v>50</v>
      </c>
      <c r="B261" s="4">
        <v>852</v>
      </c>
      <c r="C261" s="3" t="s">
        <v>96</v>
      </c>
      <c r="D261" s="4" t="s">
        <v>11</v>
      </c>
      <c r="E261" s="4" t="s">
        <v>367</v>
      </c>
      <c r="F261" s="3" t="s">
        <v>102</v>
      </c>
      <c r="G261" s="12">
        <f t="shared" si="188"/>
        <v>0</v>
      </c>
      <c r="H261" s="12">
        <f t="shared" si="189"/>
        <v>1971914</v>
      </c>
      <c r="I261" s="12">
        <f t="shared" si="189"/>
        <v>0</v>
      </c>
      <c r="J261" s="55">
        <f t="shared" si="164"/>
        <v>0</v>
      </c>
    </row>
    <row r="262" spans="1:10" ht="30" x14ac:dyDescent="0.25">
      <c r="A262" s="54" t="s">
        <v>103</v>
      </c>
      <c r="B262" s="4">
        <v>852</v>
      </c>
      <c r="C262" s="3" t="s">
        <v>96</v>
      </c>
      <c r="D262" s="4" t="s">
        <v>11</v>
      </c>
      <c r="E262" s="4" t="s">
        <v>367</v>
      </c>
      <c r="F262" s="3" t="s">
        <v>104</v>
      </c>
      <c r="G262" s="12">
        <v>0</v>
      </c>
      <c r="H262" s="12">
        <v>1971914</v>
      </c>
      <c r="I262" s="12">
        <v>0</v>
      </c>
      <c r="J262" s="55">
        <f t="shared" si="164"/>
        <v>0</v>
      </c>
    </row>
    <row r="263" spans="1:10" ht="270" x14ac:dyDescent="0.25">
      <c r="A263" s="54" t="s">
        <v>378</v>
      </c>
      <c r="B263" s="4">
        <v>852</v>
      </c>
      <c r="C263" s="3" t="s">
        <v>96</v>
      </c>
      <c r="D263" s="3" t="s">
        <v>11</v>
      </c>
      <c r="E263" s="4" t="s">
        <v>379</v>
      </c>
      <c r="F263" s="3"/>
      <c r="G263" s="12">
        <f t="shared" ref="G263:G264" si="190">G264</f>
        <v>519600</v>
      </c>
      <c r="H263" s="12">
        <f t="shared" ref="H263:I264" si="191">H264</f>
        <v>519600</v>
      </c>
      <c r="I263" s="12">
        <f t="shared" si="191"/>
        <v>243800</v>
      </c>
      <c r="J263" s="55">
        <f t="shared" si="164"/>
        <v>46.920708237105465</v>
      </c>
    </row>
    <row r="264" spans="1:10" ht="75" x14ac:dyDescent="0.25">
      <c r="A264" s="54" t="s">
        <v>50</v>
      </c>
      <c r="B264" s="4">
        <v>852</v>
      </c>
      <c r="C264" s="3" t="s">
        <v>96</v>
      </c>
      <c r="D264" s="3" t="s">
        <v>11</v>
      </c>
      <c r="E264" s="4" t="s">
        <v>379</v>
      </c>
      <c r="F264" s="3" t="s">
        <v>102</v>
      </c>
      <c r="G264" s="12">
        <f t="shared" si="190"/>
        <v>519600</v>
      </c>
      <c r="H264" s="12">
        <f t="shared" si="191"/>
        <v>519600</v>
      </c>
      <c r="I264" s="12">
        <f t="shared" si="191"/>
        <v>243800</v>
      </c>
      <c r="J264" s="55">
        <f t="shared" si="164"/>
        <v>46.920708237105465</v>
      </c>
    </row>
    <row r="265" spans="1:10" ht="30" x14ac:dyDescent="0.25">
      <c r="A265" s="54" t="s">
        <v>103</v>
      </c>
      <c r="B265" s="4">
        <v>852</v>
      </c>
      <c r="C265" s="3" t="s">
        <v>96</v>
      </c>
      <c r="D265" s="3" t="s">
        <v>11</v>
      </c>
      <c r="E265" s="4" t="s">
        <v>379</v>
      </c>
      <c r="F265" s="3" t="s">
        <v>104</v>
      </c>
      <c r="G265" s="12">
        <v>519600</v>
      </c>
      <c r="H265" s="12">
        <v>519600</v>
      </c>
      <c r="I265" s="12">
        <v>243800</v>
      </c>
      <c r="J265" s="55">
        <f t="shared" si="164"/>
        <v>46.920708237105465</v>
      </c>
    </row>
    <row r="266" spans="1:10" x14ac:dyDescent="0.25">
      <c r="A266" s="52" t="s">
        <v>97</v>
      </c>
      <c r="B266" s="4">
        <v>852</v>
      </c>
      <c r="C266" s="3" t="s">
        <v>96</v>
      </c>
      <c r="D266" s="3" t="s">
        <v>53</v>
      </c>
      <c r="E266" s="4" t="s">
        <v>58</v>
      </c>
      <c r="F266" s="3"/>
      <c r="G266" s="12">
        <f>G267+G270+G273+G276+G279+G282+G288+G291+G294+G300+G299+G303+G285</f>
        <v>130754718.92</v>
      </c>
      <c r="H266" s="12">
        <f t="shared" ref="H266:I266" si="192">H267+H270+H273+H276+H279+H282+H288+H291+H294+H300+H299+H303+H285</f>
        <v>130642718.92</v>
      </c>
      <c r="I266" s="12">
        <f t="shared" si="192"/>
        <v>60228959.239999995</v>
      </c>
      <c r="J266" s="55">
        <f t="shared" si="164"/>
        <v>46.102040540722079</v>
      </c>
    </row>
    <row r="267" spans="1:10" ht="195" x14ac:dyDescent="0.25">
      <c r="A267" s="54" t="s">
        <v>381</v>
      </c>
      <c r="B267" s="4">
        <v>852</v>
      </c>
      <c r="C267" s="3" t="s">
        <v>96</v>
      </c>
      <c r="D267" s="3" t="s">
        <v>53</v>
      </c>
      <c r="E267" s="4" t="s">
        <v>380</v>
      </c>
      <c r="F267" s="3"/>
      <c r="G267" s="12">
        <f t="shared" ref="G267:G268" si="193">G268</f>
        <v>68771000</v>
      </c>
      <c r="H267" s="12">
        <f t="shared" ref="H267:I268" si="194">H268</f>
        <v>68771000</v>
      </c>
      <c r="I267" s="12">
        <f t="shared" si="194"/>
        <v>38357462.719999999</v>
      </c>
      <c r="J267" s="55">
        <f t="shared" si="164"/>
        <v>55.775636125692515</v>
      </c>
    </row>
    <row r="268" spans="1:10" ht="75" x14ac:dyDescent="0.25">
      <c r="A268" s="54" t="s">
        <v>50</v>
      </c>
      <c r="B268" s="4">
        <v>852</v>
      </c>
      <c r="C268" s="3" t="s">
        <v>96</v>
      </c>
      <c r="D268" s="3" t="s">
        <v>53</v>
      </c>
      <c r="E268" s="4" t="s">
        <v>380</v>
      </c>
      <c r="F268" s="3" t="s">
        <v>102</v>
      </c>
      <c r="G268" s="12">
        <f t="shared" si="193"/>
        <v>68771000</v>
      </c>
      <c r="H268" s="12">
        <f t="shared" si="194"/>
        <v>68771000</v>
      </c>
      <c r="I268" s="12">
        <f t="shared" si="194"/>
        <v>38357462.719999999</v>
      </c>
      <c r="J268" s="55">
        <f t="shared" si="164"/>
        <v>55.775636125692515</v>
      </c>
    </row>
    <row r="269" spans="1:10" ht="30" x14ac:dyDescent="0.25">
      <c r="A269" s="54" t="s">
        <v>103</v>
      </c>
      <c r="B269" s="4">
        <v>852</v>
      </c>
      <c r="C269" s="3" t="s">
        <v>96</v>
      </c>
      <c r="D269" s="3" t="s">
        <v>53</v>
      </c>
      <c r="E269" s="4" t="s">
        <v>380</v>
      </c>
      <c r="F269" s="3" t="s">
        <v>104</v>
      </c>
      <c r="G269" s="12">
        <v>68771000</v>
      </c>
      <c r="H269" s="12">
        <v>68771000</v>
      </c>
      <c r="I269" s="12">
        <v>38357462.719999999</v>
      </c>
      <c r="J269" s="55">
        <f t="shared" si="164"/>
        <v>55.775636125692515</v>
      </c>
    </row>
    <row r="270" spans="1:10" ht="135" x14ac:dyDescent="0.25">
      <c r="A270" s="54" t="s">
        <v>396</v>
      </c>
      <c r="B270" s="4">
        <v>852</v>
      </c>
      <c r="C270" s="3" t="s">
        <v>96</v>
      </c>
      <c r="D270" s="3" t="s">
        <v>53</v>
      </c>
      <c r="E270" s="4" t="s">
        <v>395</v>
      </c>
      <c r="F270" s="3"/>
      <c r="G270" s="12">
        <f t="shared" ref="G270:I271" si="195">G271</f>
        <v>7890120</v>
      </c>
      <c r="H270" s="12">
        <f t="shared" si="195"/>
        <v>7890120</v>
      </c>
      <c r="I270" s="12">
        <f t="shared" si="195"/>
        <v>4671009.05</v>
      </c>
      <c r="J270" s="55">
        <f t="shared" si="164"/>
        <v>59.200735223291915</v>
      </c>
    </row>
    <row r="271" spans="1:10" ht="75" x14ac:dyDescent="0.25">
      <c r="A271" s="54" t="s">
        <v>50</v>
      </c>
      <c r="B271" s="4">
        <v>852</v>
      </c>
      <c r="C271" s="3" t="s">
        <v>96</v>
      </c>
      <c r="D271" s="3" t="s">
        <v>53</v>
      </c>
      <c r="E271" s="4" t="s">
        <v>395</v>
      </c>
      <c r="F271" s="3" t="s">
        <v>102</v>
      </c>
      <c r="G271" s="12">
        <f t="shared" si="195"/>
        <v>7890120</v>
      </c>
      <c r="H271" s="12">
        <f t="shared" si="195"/>
        <v>7890120</v>
      </c>
      <c r="I271" s="12">
        <f t="shared" si="195"/>
        <v>4671009.05</v>
      </c>
      <c r="J271" s="55">
        <f t="shared" si="164"/>
        <v>59.200735223291915</v>
      </c>
    </row>
    <row r="272" spans="1:10" ht="30" x14ac:dyDescent="0.25">
      <c r="A272" s="54" t="s">
        <v>103</v>
      </c>
      <c r="B272" s="4">
        <v>852</v>
      </c>
      <c r="C272" s="3" t="s">
        <v>96</v>
      </c>
      <c r="D272" s="3" t="s">
        <v>53</v>
      </c>
      <c r="E272" s="4" t="s">
        <v>395</v>
      </c>
      <c r="F272" s="3" t="s">
        <v>104</v>
      </c>
      <c r="G272" s="12">
        <v>7890120</v>
      </c>
      <c r="H272" s="12">
        <v>7890120</v>
      </c>
      <c r="I272" s="12">
        <v>4671009.05</v>
      </c>
      <c r="J272" s="55">
        <f t="shared" si="164"/>
        <v>59.200735223291915</v>
      </c>
    </row>
    <row r="273" spans="1:10" ht="30" x14ac:dyDescent="0.25">
      <c r="A273" s="54" t="s">
        <v>152</v>
      </c>
      <c r="B273" s="4">
        <v>852</v>
      </c>
      <c r="C273" s="3" t="s">
        <v>96</v>
      </c>
      <c r="D273" s="3" t="s">
        <v>53</v>
      </c>
      <c r="E273" s="4" t="s">
        <v>153</v>
      </c>
      <c r="F273" s="3"/>
      <c r="G273" s="12">
        <f t="shared" ref="G273:G274" si="196">G274</f>
        <v>20644500</v>
      </c>
      <c r="H273" s="12">
        <f t="shared" ref="H273:I274" si="197">H274</f>
        <v>20644500</v>
      </c>
      <c r="I273" s="12">
        <f t="shared" si="197"/>
        <v>10717842.18</v>
      </c>
      <c r="J273" s="55">
        <f t="shared" si="164"/>
        <v>51.916211000508603</v>
      </c>
    </row>
    <row r="274" spans="1:10" ht="75" x14ac:dyDescent="0.25">
      <c r="A274" s="54" t="s">
        <v>50</v>
      </c>
      <c r="B274" s="4">
        <v>852</v>
      </c>
      <c r="C274" s="3" t="s">
        <v>96</v>
      </c>
      <c r="D274" s="4" t="s">
        <v>53</v>
      </c>
      <c r="E274" s="4" t="s">
        <v>153</v>
      </c>
      <c r="F274" s="3" t="s">
        <v>102</v>
      </c>
      <c r="G274" s="12">
        <f t="shared" si="196"/>
        <v>20644500</v>
      </c>
      <c r="H274" s="12">
        <f t="shared" si="197"/>
        <v>20644500</v>
      </c>
      <c r="I274" s="12">
        <f t="shared" si="197"/>
        <v>10717842.18</v>
      </c>
      <c r="J274" s="55">
        <f t="shared" si="164"/>
        <v>51.916211000508603</v>
      </c>
    </row>
    <row r="275" spans="1:10" ht="30" x14ac:dyDescent="0.25">
      <c r="A275" s="54" t="s">
        <v>103</v>
      </c>
      <c r="B275" s="4">
        <v>852</v>
      </c>
      <c r="C275" s="3" t="s">
        <v>96</v>
      </c>
      <c r="D275" s="4" t="s">
        <v>53</v>
      </c>
      <c r="E275" s="4" t="s">
        <v>153</v>
      </c>
      <c r="F275" s="3" t="s">
        <v>104</v>
      </c>
      <c r="G275" s="12">
        <v>20644500</v>
      </c>
      <c r="H275" s="12">
        <v>20644500</v>
      </c>
      <c r="I275" s="12">
        <v>10717842.18</v>
      </c>
      <c r="J275" s="55">
        <f t="shared" si="164"/>
        <v>51.916211000508603</v>
      </c>
    </row>
    <row r="276" spans="1:10" ht="30" x14ac:dyDescent="0.25">
      <c r="A276" s="54" t="s">
        <v>148</v>
      </c>
      <c r="B276" s="4">
        <v>852</v>
      </c>
      <c r="C276" s="3" t="s">
        <v>96</v>
      </c>
      <c r="D276" s="4" t="s">
        <v>53</v>
      </c>
      <c r="E276" s="4" t="s">
        <v>149</v>
      </c>
      <c r="F276" s="3"/>
      <c r="G276" s="12">
        <f t="shared" ref="G276:G277" si="198">G277</f>
        <v>12496188</v>
      </c>
      <c r="H276" s="12">
        <f t="shared" ref="H276:I277" si="199">H277</f>
        <v>12496188</v>
      </c>
      <c r="I276" s="12">
        <f t="shared" si="199"/>
        <v>1723678</v>
      </c>
      <c r="J276" s="55">
        <f t="shared" si="164"/>
        <v>13.793630505558976</v>
      </c>
    </row>
    <row r="277" spans="1:10" ht="75" x14ac:dyDescent="0.25">
      <c r="A277" s="54" t="s">
        <v>50</v>
      </c>
      <c r="B277" s="4">
        <v>852</v>
      </c>
      <c r="C277" s="3" t="s">
        <v>96</v>
      </c>
      <c r="D277" s="4" t="s">
        <v>53</v>
      </c>
      <c r="E277" s="4" t="s">
        <v>149</v>
      </c>
      <c r="F277" s="3" t="s">
        <v>102</v>
      </c>
      <c r="G277" s="12">
        <f t="shared" si="198"/>
        <v>12496188</v>
      </c>
      <c r="H277" s="12">
        <f t="shared" si="199"/>
        <v>12496188</v>
      </c>
      <c r="I277" s="12">
        <f t="shared" si="199"/>
        <v>1723678</v>
      </c>
      <c r="J277" s="55">
        <f t="shared" si="164"/>
        <v>13.793630505558976</v>
      </c>
    </row>
    <row r="278" spans="1:10" ht="30" x14ac:dyDescent="0.25">
      <c r="A278" s="54" t="s">
        <v>103</v>
      </c>
      <c r="B278" s="4">
        <v>852</v>
      </c>
      <c r="C278" s="3" t="s">
        <v>96</v>
      </c>
      <c r="D278" s="4" t="s">
        <v>53</v>
      </c>
      <c r="E278" s="4" t="s">
        <v>149</v>
      </c>
      <c r="F278" s="3" t="s">
        <v>104</v>
      </c>
      <c r="G278" s="12">
        <v>12496188</v>
      </c>
      <c r="H278" s="12">
        <v>12496188</v>
      </c>
      <c r="I278" s="12">
        <v>1723678</v>
      </c>
      <c r="J278" s="55">
        <f t="shared" si="164"/>
        <v>13.793630505558976</v>
      </c>
    </row>
    <row r="279" spans="1:10" ht="45" x14ac:dyDescent="0.25">
      <c r="A279" s="54" t="s">
        <v>146</v>
      </c>
      <c r="B279" s="4">
        <v>852</v>
      </c>
      <c r="C279" s="4" t="s">
        <v>96</v>
      </c>
      <c r="D279" s="4" t="s">
        <v>53</v>
      </c>
      <c r="E279" s="4" t="s">
        <v>147</v>
      </c>
      <c r="F279" s="3"/>
      <c r="G279" s="12">
        <f t="shared" ref="G279:G280" si="200">G280</f>
        <v>1590000</v>
      </c>
      <c r="H279" s="12">
        <f t="shared" ref="H279:I280" si="201">H280</f>
        <v>1590000</v>
      </c>
      <c r="I279" s="12">
        <f t="shared" si="201"/>
        <v>650695.04</v>
      </c>
      <c r="J279" s="55">
        <f t="shared" ref="J279:J336" si="202">I279/H279*100</f>
        <v>40.924216352201256</v>
      </c>
    </row>
    <row r="280" spans="1:10" ht="75" x14ac:dyDescent="0.25">
      <c r="A280" s="54" t="s">
        <v>50</v>
      </c>
      <c r="B280" s="4">
        <v>852</v>
      </c>
      <c r="C280" s="3" t="s">
        <v>96</v>
      </c>
      <c r="D280" s="4" t="s">
        <v>53</v>
      </c>
      <c r="E280" s="4" t="s">
        <v>147</v>
      </c>
      <c r="F280" s="3" t="s">
        <v>102</v>
      </c>
      <c r="G280" s="12">
        <f t="shared" si="200"/>
        <v>1590000</v>
      </c>
      <c r="H280" s="12">
        <f t="shared" si="201"/>
        <v>1590000</v>
      </c>
      <c r="I280" s="12">
        <f t="shared" si="201"/>
        <v>650695.04</v>
      </c>
      <c r="J280" s="55">
        <f t="shared" si="202"/>
        <v>40.924216352201256</v>
      </c>
    </row>
    <row r="281" spans="1:10" ht="30" x14ac:dyDescent="0.25">
      <c r="A281" s="54" t="s">
        <v>103</v>
      </c>
      <c r="B281" s="4">
        <v>852</v>
      </c>
      <c r="C281" s="3" t="s">
        <v>96</v>
      </c>
      <c r="D281" s="4" t="s">
        <v>53</v>
      </c>
      <c r="E281" s="4" t="s">
        <v>147</v>
      </c>
      <c r="F281" s="3" t="s">
        <v>104</v>
      </c>
      <c r="G281" s="12">
        <v>1590000</v>
      </c>
      <c r="H281" s="12">
        <v>1590000</v>
      </c>
      <c r="I281" s="12">
        <v>650695.04</v>
      </c>
      <c r="J281" s="55">
        <f t="shared" si="202"/>
        <v>40.924216352201256</v>
      </c>
    </row>
    <row r="282" spans="1:10" ht="60" x14ac:dyDescent="0.25">
      <c r="A282" s="54" t="s">
        <v>150</v>
      </c>
      <c r="B282" s="4">
        <v>852</v>
      </c>
      <c r="C282" s="4" t="s">
        <v>96</v>
      </c>
      <c r="D282" s="4" t="s">
        <v>53</v>
      </c>
      <c r="E282" s="4" t="s">
        <v>151</v>
      </c>
      <c r="F282" s="3"/>
      <c r="G282" s="12">
        <f t="shared" ref="G282:G283" si="203">G283</f>
        <v>868106</v>
      </c>
      <c r="H282" s="12">
        <f t="shared" ref="H282:I283" si="204">H283</f>
        <v>868106</v>
      </c>
      <c r="I282" s="12">
        <f t="shared" si="204"/>
        <v>375900</v>
      </c>
      <c r="J282" s="55">
        <f t="shared" si="202"/>
        <v>43.301163682776064</v>
      </c>
    </row>
    <row r="283" spans="1:10" ht="75" x14ac:dyDescent="0.25">
      <c r="A283" s="54" t="s">
        <v>50</v>
      </c>
      <c r="B283" s="4">
        <v>852</v>
      </c>
      <c r="C283" s="3" t="s">
        <v>96</v>
      </c>
      <c r="D283" s="4" t="s">
        <v>53</v>
      </c>
      <c r="E283" s="4" t="s">
        <v>151</v>
      </c>
      <c r="F283" s="3" t="s">
        <v>102</v>
      </c>
      <c r="G283" s="12">
        <f t="shared" si="203"/>
        <v>868106</v>
      </c>
      <c r="H283" s="12">
        <f t="shared" si="204"/>
        <v>868106</v>
      </c>
      <c r="I283" s="12">
        <f t="shared" si="204"/>
        <v>375900</v>
      </c>
      <c r="J283" s="55">
        <f t="shared" si="202"/>
        <v>43.301163682776064</v>
      </c>
    </row>
    <row r="284" spans="1:10" ht="30" x14ac:dyDescent="0.25">
      <c r="A284" s="54" t="s">
        <v>103</v>
      </c>
      <c r="B284" s="4">
        <v>852</v>
      </c>
      <c r="C284" s="3" t="s">
        <v>96</v>
      </c>
      <c r="D284" s="4" t="s">
        <v>53</v>
      </c>
      <c r="E284" s="4" t="s">
        <v>151</v>
      </c>
      <c r="F284" s="3" t="s">
        <v>104</v>
      </c>
      <c r="G284" s="12">
        <v>868106</v>
      </c>
      <c r="H284" s="12">
        <v>868106</v>
      </c>
      <c r="I284" s="12">
        <v>375900</v>
      </c>
      <c r="J284" s="55">
        <f t="shared" si="202"/>
        <v>43.301163682776064</v>
      </c>
    </row>
    <row r="285" spans="1:10" ht="135" x14ac:dyDescent="0.25">
      <c r="A285" s="54" t="s">
        <v>398</v>
      </c>
      <c r="B285" s="4">
        <v>852</v>
      </c>
      <c r="C285" s="3" t="s">
        <v>96</v>
      </c>
      <c r="D285" s="3" t="s">
        <v>53</v>
      </c>
      <c r="E285" s="4" t="s">
        <v>399</v>
      </c>
      <c r="F285" s="3"/>
      <c r="G285" s="12">
        <f t="shared" ref="G285:I286" si="205">G286</f>
        <v>5141327</v>
      </c>
      <c r="H285" s="12">
        <f t="shared" si="205"/>
        <v>5141327</v>
      </c>
      <c r="I285" s="12">
        <f t="shared" si="205"/>
        <v>2116710.5</v>
      </c>
      <c r="J285" s="55">
        <f t="shared" si="202"/>
        <v>41.170509092302439</v>
      </c>
    </row>
    <row r="286" spans="1:10" ht="75" x14ac:dyDescent="0.25">
      <c r="A286" s="54" t="s">
        <v>50</v>
      </c>
      <c r="B286" s="4">
        <v>852</v>
      </c>
      <c r="C286" s="3" t="s">
        <v>96</v>
      </c>
      <c r="D286" s="3" t="s">
        <v>53</v>
      </c>
      <c r="E286" s="4" t="s">
        <v>399</v>
      </c>
      <c r="F286" s="3" t="s">
        <v>102</v>
      </c>
      <c r="G286" s="12">
        <f t="shared" si="205"/>
        <v>5141327</v>
      </c>
      <c r="H286" s="12">
        <f t="shared" si="205"/>
        <v>5141327</v>
      </c>
      <c r="I286" s="12">
        <f t="shared" si="205"/>
        <v>2116710.5</v>
      </c>
      <c r="J286" s="55">
        <f t="shared" si="202"/>
        <v>41.170509092302439</v>
      </c>
    </row>
    <row r="287" spans="1:10" ht="30" x14ac:dyDescent="0.25">
      <c r="A287" s="54" t="s">
        <v>103</v>
      </c>
      <c r="B287" s="4">
        <v>852</v>
      </c>
      <c r="C287" s="3" t="s">
        <v>96</v>
      </c>
      <c r="D287" s="3" t="s">
        <v>53</v>
      </c>
      <c r="E287" s="4" t="s">
        <v>399</v>
      </c>
      <c r="F287" s="3" t="s">
        <v>104</v>
      </c>
      <c r="G287" s="12">
        <f>4884260+257067</f>
        <v>5141327</v>
      </c>
      <c r="H287" s="12">
        <f>4884260+257067</f>
        <v>5141327</v>
      </c>
      <c r="I287" s="12">
        <f>2010874.72+105835.78</f>
        <v>2116710.5</v>
      </c>
      <c r="J287" s="55">
        <f t="shared" si="202"/>
        <v>41.170509092302439</v>
      </c>
    </row>
    <row r="288" spans="1:10" ht="75" x14ac:dyDescent="0.25">
      <c r="A288" s="54" t="s">
        <v>337</v>
      </c>
      <c r="B288" s="4">
        <v>852</v>
      </c>
      <c r="C288" s="3" t="s">
        <v>96</v>
      </c>
      <c r="D288" s="4" t="s">
        <v>53</v>
      </c>
      <c r="E288" s="4" t="s">
        <v>336</v>
      </c>
      <c r="F288" s="3"/>
      <c r="G288" s="12">
        <f t="shared" ref="G288:G292" si="206">G289</f>
        <v>9000000</v>
      </c>
      <c r="H288" s="12">
        <f t="shared" ref="H288:I292" si="207">H289</f>
        <v>9000000</v>
      </c>
      <c r="I288" s="12">
        <f t="shared" si="207"/>
        <v>0</v>
      </c>
      <c r="J288" s="55">
        <f t="shared" si="202"/>
        <v>0</v>
      </c>
    </row>
    <row r="289" spans="1:10" ht="75" x14ac:dyDescent="0.25">
      <c r="A289" s="54" t="s">
        <v>50</v>
      </c>
      <c r="B289" s="4">
        <v>852</v>
      </c>
      <c r="C289" s="3" t="s">
        <v>96</v>
      </c>
      <c r="D289" s="4" t="s">
        <v>53</v>
      </c>
      <c r="E289" s="4" t="s">
        <v>336</v>
      </c>
      <c r="F289" s="3" t="s">
        <v>102</v>
      </c>
      <c r="G289" s="12">
        <f t="shared" si="206"/>
        <v>9000000</v>
      </c>
      <c r="H289" s="12">
        <f t="shared" si="207"/>
        <v>9000000</v>
      </c>
      <c r="I289" s="12">
        <f t="shared" si="207"/>
        <v>0</v>
      </c>
      <c r="J289" s="55">
        <f t="shared" si="202"/>
        <v>0</v>
      </c>
    </row>
    <row r="290" spans="1:10" ht="30" x14ac:dyDescent="0.25">
      <c r="A290" s="54" t="s">
        <v>103</v>
      </c>
      <c r="B290" s="4">
        <v>852</v>
      </c>
      <c r="C290" s="3" t="s">
        <v>96</v>
      </c>
      <c r="D290" s="4" t="s">
        <v>53</v>
      </c>
      <c r="E290" s="4" t="s">
        <v>336</v>
      </c>
      <c r="F290" s="3" t="s">
        <v>104</v>
      </c>
      <c r="G290" s="12">
        <v>9000000</v>
      </c>
      <c r="H290" s="12">
        <v>9000000</v>
      </c>
      <c r="I290" s="12">
        <v>0</v>
      </c>
      <c r="J290" s="55">
        <f t="shared" si="202"/>
        <v>0</v>
      </c>
    </row>
    <row r="291" spans="1:10" ht="75" x14ac:dyDescent="0.25">
      <c r="A291" s="54" t="s">
        <v>366</v>
      </c>
      <c r="B291" s="4">
        <v>852</v>
      </c>
      <c r="C291" s="3" t="s">
        <v>96</v>
      </c>
      <c r="D291" s="4" t="s">
        <v>53</v>
      </c>
      <c r="E291" s="4" t="s">
        <v>367</v>
      </c>
      <c r="F291" s="3"/>
      <c r="G291" s="12">
        <f t="shared" si="206"/>
        <v>1535225.26</v>
      </c>
      <c r="H291" s="12">
        <f t="shared" si="207"/>
        <v>1535225.26</v>
      </c>
      <c r="I291" s="12">
        <f t="shared" si="207"/>
        <v>0</v>
      </c>
      <c r="J291" s="55">
        <f t="shared" si="202"/>
        <v>0</v>
      </c>
    </row>
    <row r="292" spans="1:10" ht="75" x14ac:dyDescent="0.25">
      <c r="A292" s="54" t="s">
        <v>50</v>
      </c>
      <c r="B292" s="4">
        <v>852</v>
      </c>
      <c r="C292" s="3" t="s">
        <v>96</v>
      </c>
      <c r="D292" s="4" t="s">
        <v>53</v>
      </c>
      <c r="E292" s="4" t="s">
        <v>367</v>
      </c>
      <c r="F292" s="3" t="s">
        <v>102</v>
      </c>
      <c r="G292" s="12">
        <f t="shared" si="206"/>
        <v>1535225.26</v>
      </c>
      <c r="H292" s="12">
        <f t="shared" si="207"/>
        <v>1535225.26</v>
      </c>
      <c r="I292" s="12">
        <f t="shared" si="207"/>
        <v>0</v>
      </c>
      <c r="J292" s="55">
        <f t="shared" si="202"/>
        <v>0</v>
      </c>
    </row>
    <row r="293" spans="1:10" ht="30" x14ac:dyDescent="0.25">
      <c r="A293" s="54" t="s">
        <v>103</v>
      </c>
      <c r="B293" s="4">
        <v>852</v>
      </c>
      <c r="C293" s="3" t="s">
        <v>96</v>
      </c>
      <c r="D293" s="4" t="s">
        <v>53</v>
      </c>
      <c r="E293" s="4" t="s">
        <v>367</v>
      </c>
      <c r="F293" s="3" t="s">
        <v>104</v>
      </c>
      <c r="G293" s="19">
        <f>1458464+76761.26</f>
        <v>1535225.26</v>
      </c>
      <c r="H293" s="19">
        <f>1458464+76761.26</f>
        <v>1535225.26</v>
      </c>
      <c r="I293" s="19">
        <v>0</v>
      </c>
      <c r="J293" s="55">
        <f t="shared" si="202"/>
        <v>0</v>
      </c>
    </row>
    <row r="294" spans="1:10" ht="120" x14ac:dyDescent="0.25">
      <c r="A294" s="54" t="s">
        <v>390</v>
      </c>
      <c r="B294" s="4">
        <v>852</v>
      </c>
      <c r="C294" s="3" t="s">
        <v>96</v>
      </c>
      <c r="D294" s="4" t="s">
        <v>53</v>
      </c>
      <c r="E294" s="4" t="s">
        <v>388</v>
      </c>
      <c r="F294" s="3"/>
      <c r="G294" s="19">
        <f t="shared" ref="G294:G295" si="208">G295</f>
        <v>235790</v>
      </c>
      <c r="H294" s="19">
        <f t="shared" ref="H294:I295" si="209">H295</f>
        <v>123790</v>
      </c>
      <c r="I294" s="19">
        <f t="shared" si="209"/>
        <v>0</v>
      </c>
      <c r="J294" s="55">
        <f t="shared" si="202"/>
        <v>0</v>
      </c>
    </row>
    <row r="295" spans="1:10" ht="75" x14ac:dyDescent="0.25">
      <c r="A295" s="54" t="s">
        <v>50</v>
      </c>
      <c r="B295" s="4">
        <v>852</v>
      </c>
      <c r="C295" s="3" t="s">
        <v>96</v>
      </c>
      <c r="D295" s="4" t="s">
        <v>53</v>
      </c>
      <c r="E295" s="4" t="s">
        <v>388</v>
      </c>
      <c r="F295" s="3" t="s">
        <v>102</v>
      </c>
      <c r="G295" s="19">
        <f t="shared" si="208"/>
        <v>235790</v>
      </c>
      <c r="H295" s="19">
        <f t="shared" si="209"/>
        <v>123790</v>
      </c>
      <c r="I295" s="19">
        <f t="shared" si="209"/>
        <v>0</v>
      </c>
      <c r="J295" s="55">
        <f t="shared" si="202"/>
        <v>0</v>
      </c>
    </row>
    <row r="296" spans="1:10" ht="30" x14ac:dyDescent="0.25">
      <c r="A296" s="54" t="s">
        <v>103</v>
      </c>
      <c r="B296" s="4">
        <v>852</v>
      </c>
      <c r="C296" s="3" t="s">
        <v>96</v>
      </c>
      <c r="D296" s="4" t="s">
        <v>53</v>
      </c>
      <c r="E296" s="4" t="s">
        <v>388</v>
      </c>
      <c r="F296" s="3" t="s">
        <v>104</v>
      </c>
      <c r="G296" s="19">
        <v>235790</v>
      </c>
      <c r="H296" s="19">
        <f>112000+11790</f>
        <v>123790</v>
      </c>
      <c r="I296" s="19">
        <v>0</v>
      </c>
      <c r="J296" s="55">
        <f t="shared" si="202"/>
        <v>0</v>
      </c>
    </row>
    <row r="297" spans="1:10" ht="90" x14ac:dyDescent="0.25">
      <c r="A297" s="54" t="s">
        <v>414</v>
      </c>
      <c r="B297" s="4">
        <v>852</v>
      </c>
      <c r="C297" s="3" t="s">
        <v>96</v>
      </c>
      <c r="D297" s="4" t="s">
        <v>53</v>
      </c>
      <c r="E297" s="4" t="s">
        <v>386</v>
      </c>
      <c r="F297" s="3"/>
      <c r="G297" s="19">
        <f t="shared" ref="G297:G298" si="210">G298</f>
        <v>170882.66</v>
      </c>
      <c r="H297" s="19">
        <f t="shared" ref="H297:I298" si="211">H298</f>
        <v>170882.66</v>
      </c>
      <c r="I297" s="19">
        <f t="shared" si="211"/>
        <v>170881.75</v>
      </c>
      <c r="J297" s="55">
        <f t="shared" si="202"/>
        <v>99.999467470836422</v>
      </c>
    </row>
    <row r="298" spans="1:10" ht="75" x14ac:dyDescent="0.25">
      <c r="A298" s="54" t="s">
        <v>50</v>
      </c>
      <c r="B298" s="4">
        <v>852</v>
      </c>
      <c r="C298" s="3" t="s">
        <v>96</v>
      </c>
      <c r="D298" s="4" t="s">
        <v>53</v>
      </c>
      <c r="E298" s="4" t="s">
        <v>386</v>
      </c>
      <c r="F298" s="3" t="s">
        <v>102</v>
      </c>
      <c r="G298" s="19">
        <f t="shared" si="210"/>
        <v>170882.66</v>
      </c>
      <c r="H298" s="19">
        <f t="shared" si="211"/>
        <v>170882.66</v>
      </c>
      <c r="I298" s="19">
        <f t="shared" si="211"/>
        <v>170881.75</v>
      </c>
      <c r="J298" s="55">
        <f t="shared" si="202"/>
        <v>99.999467470836422</v>
      </c>
    </row>
    <row r="299" spans="1:10" ht="30" x14ac:dyDescent="0.25">
      <c r="A299" s="54" t="s">
        <v>103</v>
      </c>
      <c r="B299" s="4">
        <v>852</v>
      </c>
      <c r="C299" s="3" t="s">
        <v>96</v>
      </c>
      <c r="D299" s="4" t="s">
        <v>53</v>
      </c>
      <c r="E299" s="4" t="s">
        <v>386</v>
      </c>
      <c r="F299" s="3" t="s">
        <v>104</v>
      </c>
      <c r="G299" s="19">
        <f>162337.66+8545</f>
        <v>170882.66</v>
      </c>
      <c r="H299" s="19">
        <f>162337.66+8545</f>
        <v>170882.66</v>
      </c>
      <c r="I299" s="19">
        <f>162337.66+8544.09</f>
        <v>170881.75</v>
      </c>
      <c r="J299" s="55">
        <f t="shared" si="202"/>
        <v>99.999467470836422</v>
      </c>
    </row>
    <row r="300" spans="1:10" ht="270" x14ac:dyDescent="0.25">
      <c r="A300" s="54" t="s">
        <v>378</v>
      </c>
      <c r="B300" s="4">
        <v>852</v>
      </c>
      <c r="C300" s="3" t="s">
        <v>96</v>
      </c>
      <c r="D300" s="3" t="s">
        <v>53</v>
      </c>
      <c r="E300" s="4" t="s">
        <v>379</v>
      </c>
      <c r="F300" s="3"/>
      <c r="G300" s="12">
        <f t="shared" ref="G300:G301" si="212">G301</f>
        <v>1887600</v>
      </c>
      <c r="H300" s="12">
        <f t="shared" ref="H300:I301" si="213">H301</f>
        <v>1887600</v>
      </c>
      <c r="I300" s="12">
        <f t="shared" si="213"/>
        <v>920800</v>
      </c>
      <c r="J300" s="55">
        <f t="shared" si="202"/>
        <v>48.781521508794235</v>
      </c>
    </row>
    <row r="301" spans="1:10" ht="75" x14ac:dyDescent="0.25">
      <c r="A301" s="54" t="s">
        <v>50</v>
      </c>
      <c r="B301" s="4">
        <v>852</v>
      </c>
      <c r="C301" s="3" t="s">
        <v>96</v>
      </c>
      <c r="D301" s="3" t="s">
        <v>53</v>
      </c>
      <c r="E301" s="4" t="s">
        <v>379</v>
      </c>
      <c r="F301" s="3" t="s">
        <v>102</v>
      </c>
      <c r="G301" s="12">
        <f t="shared" si="212"/>
        <v>1887600</v>
      </c>
      <c r="H301" s="12">
        <f t="shared" si="213"/>
        <v>1887600</v>
      </c>
      <c r="I301" s="12">
        <f t="shared" si="213"/>
        <v>920800</v>
      </c>
      <c r="J301" s="55">
        <f t="shared" si="202"/>
        <v>48.781521508794235</v>
      </c>
    </row>
    <row r="302" spans="1:10" ht="30" x14ac:dyDescent="0.25">
      <c r="A302" s="54" t="s">
        <v>103</v>
      </c>
      <c r="B302" s="4">
        <v>852</v>
      </c>
      <c r="C302" s="3" t="s">
        <v>96</v>
      </c>
      <c r="D302" s="3" t="s">
        <v>53</v>
      </c>
      <c r="E302" s="4" t="s">
        <v>379</v>
      </c>
      <c r="F302" s="3" t="s">
        <v>104</v>
      </c>
      <c r="G302" s="12">
        <v>1887600</v>
      </c>
      <c r="H302" s="12">
        <v>1887600</v>
      </c>
      <c r="I302" s="12">
        <v>920800</v>
      </c>
      <c r="J302" s="55">
        <f t="shared" si="202"/>
        <v>48.781521508794235</v>
      </c>
    </row>
    <row r="303" spans="1:10" ht="60" x14ac:dyDescent="0.25">
      <c r="A303" s="54" t="s">
        <v>154</v>
      </c>
      <c r="B303" s="4">
        <v>852</v>
      </c>
      <c r="C303" s="3" t="s">
        <v>96</v>
      </c>
      <c r="D303" s="4" t="s">
        <v>53</v>
      </c>
      <c r="E303" s="4" t="s">
        <v>155</v>
      </c>
      <c r="F303" s="3"/>
      <c r="G303" s="12">
        <f t="shared" ref="G303:G304" si="214">G304</f>
        <v>523980</v>
      </c>
      <c r="H303" s="12">
        <f t="shared" ref="H303:I304" si="215">H304</f>
        <v>523980</v>
      </c>
      <c r="I303" s="12">
        <f t="shared" si="215"/>
        <v>523980</v>
      </c>
      <c r="J303" s="55">
        <f t="shared" si="202"/>
        <v>100</v>
      </c>
    </row>
    <row r="304" spans="1:10" ht="75" x14ac:dyDescent="0.25">
      <c r="A304" s="54" t="s">
        <v>50</v>
      </c>
      <c r="B304" s="4">
        <v>852</v>
      </c>
      <c r="C304" s="3" t="s">
        <v>96</v>
      </c>
      <c r="D304" s="4" t="s">
        <v>53</v>
      </c>
      <c r="E304" s="4" t="s">
        <v>155</v>
      </c>
      <c r="F304" s="3" t="s">
        <v>102</v>
      </c>
      <c r="G304" s="12">
        <f t="shared" si="214"/>
        <v>523980</v>
      </c>
      <c r="H304" s="12">
        <f t="shared" si="215"/>
        <v>523980</v>
      </c>
      <c r="I304" s="12">
        <f t="shared" si="215"/>
        <v>523980</v>
      </c>
      <c r="J304" s="55">
        <f t="shared" si="202"/>
        <v>100</v>
      </c>
    </row>
    <row r="305" spans="1:10" ht="30" x14ac:dyDescent="0.25">
      <c r="A305" s="54" t="s">
        <v>103</v>
      </c>
      <c r="B305" s="4">
        <v>852</v>
      </c>
      <c r="C305" s="3" t="s">
        <v>96</v>
      </c>
      <c r="D305" s="4" t="s">
        <v>53</v>
      </c>
      <c r="E305" s="4" t="s">
        <v>155</v>
      </c>
      <c r="F305" s="3" t="s">
        <v>104</v>
      </c>
      <c r="G305" s="12">
        <v>523980</v>
      </c>
      <c r="H305" s="12">
        <v>523980</v>
      </c>
      <c r="I305" s="12">
        <f>332280+191700</f>
        <v>523980</v>
      </c>
      <c r="J305" s="55">
        <f t="shared" si="202"/>
        <v>100</v>
      </c>
    </row>
    <row r="306" spans="1:10" ht="30" x14ac:dyDescent="0.25">
      <c r="A306" s="52" t="s">
        <v>368</v>
      </c>
      <c r="B306" s="4">
        <v>852</v>
      </c>
      <c r="C306" s="3" t="s">
        <v>96</v>
      </c>
      <c r="D306" s="4" t="s">
        <v>55</v>
      </c>
      <c r="E306" s="4" t="s">
        <v>58</v>
      </c>
      <c r="F306" s="3"/>
      <c r="G306" s="12">
        <f>G307+G310+G313+G316+G319+G322</f>
        <v>8850743</v>
      </c>
      <c r="H306" s="12">
        <f t="shared" ref="H306:I306" si="216">H307+H310+H313+H316+H319+H322</f>
        <v>9047391</v>
      </c>
      <c r="I306" s="12">
        <f t="shared" si="216"/>
        <v>3174785.99</v>
      </c>
      <c r="J306" s="55">
        <f t="shared" si="202"/>
        <v>35.090624357895003</v>
      </c>
    </row>
    <row r="307" spans="1:10" ht="45" x14ac:dyDescent="0.25">
      <c r="A307" s="54" t="s">
        <v>156</v>
      </c>
      <c r="B307" s="4">
        <v>852</v>
      </c>
      <c r="C307" s="4" t="s">
        <v>96</v>
      </c>
      <c r="D307" s="4" t="s">
        <v>55</v>
      </c>
      <c r="E307" s="4" t="s">
        <v>157</v>
      </c>
      <c r="F307" s="3"/>
      <c r="G307" s="12">
        <f t="shared" ref="G307:G308" si="217">G308</f>
        <v>5329928</v>
      </c>
      <c r="H307" s="12">
        <f t="shared" ref="H307:I308" si="218">H308</f>
        <v>5329928</v>
      </c>
      <c r="I307" s="12">
        <f t="shared" si="218"/>
        <v>3100795.99</v>
      </c>
      <c r="J307" s="55">
        <f t="shared" si="202"/>
        <v>58.177070872251932</v>
      </c>
    </row>
    <row r="308" spans="1:10" ht="75" x14ac:dyDescent="0.25">
      <c r="A308" s="54" t="s">
        <v>50</v>
      </c>
      <c r="B308" s="4">
        <v>852</v>
      </c>
      <c r="C308" s="3" t="s">
        <v>96</v>
      </c>
      <c r="D308" s="4" t="s">
        <v>55</v>
      </c>
      <c r="E308" s="4" t="s">
        <v>157</v>
      </c>
      <c r="F308" s="3" t="s">
        <v>102</v>
      </c>
      <c r="G308" s="12">
        <f t="shared" si="217"/>
        <v>5329928</v>
      </c>
      <c r="H308" s="12">
        <f t="shared" si="218"/>
        <v>5329928</v>
      </c>
      <c r="I308" s="12">
        <f t="shared" si="218"/>
        <v>3100795.99</v>
      </c>
      <c r="J308" s="55">
        <f t="shared" si="202"/>
        <v>58.177070872251932</v>
      </c>
    </row>
    <row r="309" spans="1:10" ht="30" x14ac:dyDescent="0.25">
      <c r="A309" s="54" t="s">
        <v>103</v>
      </c>
      <c r="B309" s="4">
        <v>852</v>
      </c>
      <c r="C309" s="3" t="s">
        <v>96</v>
      </c>
      <c r="D309" s="3" t="s">
        <v>55</v>
      </c>
      <c r="E309" s="4" t="s">
        <v>157</v>
      </c>
      <c r="F309" s="3" t="s">
        <v>104</v>
      </c>
      <c r="G309" s="12">
        <f>5861000-531072</f>
        <v>5329928</v>
      </c>
      <c r="H309" s="12">
        <f>5861000-531072</f>
        <v>5329928</v>
      </c>
      <c r="I309" s="12">
        <v>3100795.99</v>
      </c>
      <c r="J309" s="55">
        <f t="shared" si="202"/>
        <v>58.177070872251932</v>
      </c>
    </row>
    <row r="310" spans="1:10" ht="30" x14ac:dyDescent="0.25">
      <c r="A310" s="54" t="s">
        <v>148</v>
      </c>
      <c r="B310" s="4">
        <v>852</v>
      </c>
      <c r="C310" s="3" t="s">
        <v>96</v>
      </c>
      <c r="D310" s="3" t="s">
        <v>55</v>
      </c>
      <c r="E310" s="4" t="s">
        <v>149</v>
      </c>
      <c r="F310" s="3"/>
      <c r="G310" s="12">
        <f>G311</f>
        <v>2834898</v>
      </c>
      <c r="H310" s="12">
        <f>H311</f>
        <v>2834898</v>
      </c>
      <c r="I310" s="12">
        <f>I311</f>
        <v>42190</v>
      </c>
      <c r="J310" s="55">
        <f t="shared" si="202"/>
        <v>1.488236966550472</v>
      </c>
    </row>
    <row r="311" spans="1:10" ht="75" x14ac:dyDescent="0.25">
      <c r="A311" s="54" t="s">
        <v>50</v>
      </c>
      <c r="B311" s="4">
        <v>852</v>
      </c>
      <c r="C311" s="3" t="s">
        <v>96</v>
      </c>
      <c r="D311" s="3" t="s">
        <v>55</v>
      </c>
      <c r="E311" s="4" t="s">
        <v>149</v>
      </c>
      <c r="F311" s="3" t="s">
        <v>102</v>
      </c>
      <c r="G311" s="12">
        <f t="shared" ref="G311" si="219">G312</f>
        <v>2834898</v>
      </c>
      <c r="H311" s="12">
        <f t="shared" ref="H311:I311" si="220">H312</f>
        <v>2834898</v>
      </c>
      <c r="I311" s="12">
        <f t="shared" si="220"/>
        <v>42190</v>
      </c>
      <c r="J311" s="55">
        <f t="shared" si="202"/>
        <v>1.488236966550472</v>
      </c>
    </row>
    <row r="312" spans="1:10" ht="30" x14ac:dyDescent="0.25">
      <c r="A312" s="54" t="s">
        <v>103</v>
      </c>
      <c r="B312" s="4">
        <v>852</v>
      </c>
      <c r="C312" s="3" t="s">
        <v>96</v>
      </c>
      <c r="D312" s="4" t="s">
        <v>55</v>
      </c>
      <c r="E312" s="4" t="s">
        <v>149</v>
      </c>
      <c r="F312" s="3" t="s">
        <v>104</v>
      </c>
      <c r="G312" s="12">
        <v>2834898</v>
      </c>
      <c r="H312" s="12">
        <v>2834898</v>
      </c>
      <c r="I312" s="12">
        <v>42190</v>
      </c>
      <c r="J312" s="55">
        <f t="shared" si="202"/>
        <v>1.488236966550472</v>
      </c>
    </row>
    <row r="313" spans="1:10" ht="60" x14ac:dyDescent="0.25">
      <c r="A313" s="54" t="s">
        <v>150</v>
      </c>
      <c r="B313" s="4">
        <v>852</v>
      </c>
      <c r="C313" s="4" t="s">
        <v>96</v>
      </c>
      <c r="D313" s="4" t="s">
        <v>55</v>
      </c>
      <c r="E313" s="4" t="s">
        <v>151</v>
      </c>
      <c r="F313" s="3"/>
      <c r="G313" s="12">
        <f t="shared" ref="G313:I314" si="221">G314</f>
        <v>80585</v>
      </c>
      <c r="H313" s="12">
        <f t="shared" si="221"/>
        <v>80585</v>
      </c>
      <c r="I313" s="12">
        <f t="shared" si="221"/>
        <v>0</v>
      </c>
      <c r="J313" s="55">
        <f t="shared" si="202"/>
        <v>0</v>
      </c>
    </row>
    <row r="314" spans="1:10" ht="75" x14ac:dyDescent="0.25">
      <c r="A314" s="54" t="s">
        <v>50</v>
      </c>
      <c r="B314" s="4">
        <v>852</v>
      </c>
      <c r="C314" s="3" t="s">
        <v>96</v>
      </c>
      <c r="D314" s="4" t="s">
        <v>55</v>
      </c>
      <c r="E314" s="4" t="s">
        <v>151</v>
      </c>
      <c r="F314" s="3" t="s">
        <v>102</v>
      </c>
      <c r="G314" s="12">
        <f t="shared" si="221"/>
        <v>80585</v>
      </c>
      <c r="H314" s="12">
        <f t="shared" si="221"/>
        <v>80585</v>
      </c>
      <c r="I314" s="12">
        <f t="shared" si="221"/>
        <v>0</v>
      </c>
      <c r="J314" s="55">
        <f t="shared" si="202"/>
        <v>0</v>
      </c>
    </row>
    <row r="315" spans="1:10" ht="30" x14ac:dyDescent="0.25">
      <c r="A315" s="54" t="s">
        <v>103</v>
      </c>
      <c r="B315" s="4">
        <v>852</v>
      </c>
      <c r="C315" s="3" t="s">
        <v>96</v>
      </c>
      <c r="D315" s="4" t="s">
        <v>55</v>
      </c>
      <c r="E315" s="4" t="s">
        <v>151</v>
      </c>
      <c r="F315" s="3" t="s">
        <v>104</v>
      </c>
      <c r="G315" s="12">
        <v>80585</v>
      </c>
      <c r="H315" s="12">
        <v>80585</v>
      </c>
      <c r="I315" s="12"/>
      <c r="J315" s="55">
        <f t="shared" si="202"/>
        <v>0</v>
      </c>
    </row>
    <row r="316" spans="1:10" ht="90" x14ac:dyDescent="0.25">
      <c r="A316" s="54" t="s">
        <v>402</v>
      </c>
      <c r="B316" s="4">
        <v>852</v>
      </c>
      <c r="C316" s="3" t="s">
        <v>96</v>
      </c>
      <c r="D316" s="3" t="s">
        <v>55</v>
      </c>
      <c r="E316" s="4" t="s">
        <v>418</v>
      </c>
      <c r="F316" s="3"/>
      <c r="G316" s="12">
        <f t="shared" ref="G316:G317" si="222">G317</f>
        <v>531072</v>
      </c>
      <c r="H316" s="12">
        <f t="shared" ref="H316:I317" si="223">H317</f>
        <v>531072</v>
      </c>
      <c r="I316" s="12">
        <f t="shared" si="223"/>
        <v>0</v>
      </c>
      <c r="J316" s="55">
        <f t="shared" si="202"/>
        <v>0</v>
      </c>
    </row>
    <row r="317" spans="1:10" ht="75" x14ac:dyDescent="0.25">
      <c r="A317" s="54" t="s">
        <v>50</v>
      </c>
      <c r="B317" s="4">
        <v>852</v>
      </c>
      <c r="C317" s="3" t="s">
        <v>96</v>
      </c>
      <c r="D317" s="3" t="s">
        <v>55</v>
      </c>
      <c r="E317" s="4" t="s">
        <v>418</v>
      </c>
      <c r="F317" s="3" t="s">
        <v>102</v>
      </c>
      <c r="G317" s="12">
        <f t="shared" si="222"/>
        <v>531072</v>
      </c>
      <c r="H317" s="12">
        <f t="shared" si="223"/>
        <v>531072</v>
      </c>
      <c r="I317" s="12">
        <f t="shared" si="223"/>
        <v>0</v>
      </c>
      <c r="J317" s="55">
        <f t="shared" si="202"/>
        <v>0</v>
      </c>
    </row>
    <row r="318" spans="1:10" ht="30" x14ac:dyDescent="0.25">
      <c r="A318" s="54" t="s">
        <v>103</v>
      </c>
      <c r="B318" s="4">
        <v>852</v>
      </c>
      <c r="C318" s="3" t="s">
        <v>96</v>
      </c>
      <c r="D318" s="4" t="s">
        <v>55</v>
      </c>
      <c r="E318" s="4" t="s">
        <v>418</v>
      </c>
      <c r="F318" s="3" t="s">
        <v>104</v>
      </c>
      <c r="G318" s="12">
        <v>531072</v>
      </c>
      <c r="H318" s="12">
        <v>531072</v>
      </c>
      <c r="I318" s="12"/>
      <c r="J318" s="55">
        <f t="shared" si="202"/>
        <v>0</v>
      </c>
    </row>
    <row r="319" spans="1:10" ht="105" x14ac:dyDescent="0.25">
      <c r="A319" s="54" t="s">
        <v>442</v>
      </c>
      <c r="B319" s="4">
        <v>852</v>
      </c>
      <c r="C319" s="4" t="s">
        <v>96</v>
      </c>
      <c r="D319" s="4" t="s">
        <v>55</v>
      </c>
      <c r="E319" s="4" t="s">
        <v>443</v>
      </c>
      <c r="F319" s="3"/>
      <c r="G319" s="12">
        <f t="shared" ref="G319:I320" si="224">G320</f>
        <v>10660</v>
      </c>
      <c r="H319" s="12">
        <f t="shared" si="224"/>
        <v>207308</v>
      </c>
      <c r="I319" s="12">
        <f t="shared" si="224"/>
        <v>0</v>
      </c>
      <c r="J319" s="55">
        <f t="shared" si="202"/>
        <v>0</v>
      </c>
    </row>
    <row r="320" spans="1:10" ht="75" x14ac:dyDescent="0.25">
      <c r="A320" s="54" t="s">
        <v>50</v>
      </c>
      <c r="B320" s="4">
        <v>852</v>
      </c>
      <c r="C320" s="3" t="s">
        <v>96</v>
      </c>
      <c r="D320" s="4" t="s">
        <v>55</v>
      </c>
      <c r="E320" s="4" t="s">
        <v>443</v>
      </c>
      <c r="F320" s="3" t="s">
        <v>102</v>
      </c>
      <c r="G320" s="12">
        <f t="shared" si="224"/>
        <v>10660</v>
      </c>
      <c r="H320" s="12">
        <f t="shared" si="224"/>
        <v>207308</v>
      </c>
      <c r="I320" s="12">
        <f t="shared" si="224"/>
        <v>0</v>
      </c>
      <c r="J320" s="55">
        <f t="shared" si="202"/>
        <v>0</v>
      </c>
    </row>
    <row r="321" spans="1:10" ht="30" x14ac:dyDescent="0.25">
      <c r="A321" s="54" t="s">
        <v>103</v>
      </c>
      <c r="B321" s="4">
        <v>852</v>
      </c>
      <c r="C321" s="3" t="s">
        <v>96</v>
      </c>
      <c r="D321" s="4" t="s">
        <v>55</v>
      </c>
      <c r="E321" s="4" t="s">
        <v>443</v>
      </c>
      <c r="F321" s="3" t="s">
        <v>104</v>
      </c>
      <c r="G321" s="12">
        <v>10660</v>
      </c>
      <c r="H321" s="12">
        <f>196648+10660</f>
        <v>207308</v>
      </c>
      <c r="I321" s="12"/>
      <c r="J321" s="55">
        <f t="shared" si="202"/>
        <v>0</v>
      </c>
    </row>
    <row r="322" spans="1:10" ht="270" x14ac:dyDescent="0.25">
      <c r="A322" s="54" t="s">
        <v>378</v>
      </c>
      <c r="B322" s="4">
        <v>852</v>
      </c>
      <c r="C322" s="3" t="s">
        <v>96</v>
      </c>
      <c r="D322" s="3" t="s">
        <v>55</v>
      </c>
      <c r="E322" s="4" t="s">
        <v>379</v>
      </c>
      <c r="F322" s="3"/>
      <c r="G322" s="12">
        <f t="shared" ref="G322:G323" si="225">G323</f>
        <v>63600</v>
      </c>
      <c r="H322" s="12">
        <f t="shared" ref="H322:I323" si="226">H323</f>
        <v>63600</v>
      </c>
      <c r="I322" s="12">
        <f t="shared" si="226"/>
        <v>31800</v>
      </c>
      <c r="J322" s="55">
        <f t="shared" si="202"/>
        <v>50</v>
      </c>
    </row>
    <row r="323" spans="1:10" ht="75" x14ac:dyDescent="0.25">
      <c r="A323" s="54" t="s">
        <v>50</v>
      </c>
      <c r="B323" s="4">
        <v>852</v>
      </c>
      <c r="C323" s="3" t="s">
        <v>96</v>
      </c>
      <c r="D323" s="3" t="s">
        <v>55</v>
      </c>
      <c r="E323" s="4" t="s">
        <v>379</v>
      </c>
      <c r="F323" s="3" t="s">
        <v>102</v>
      </c>
      <c r="G323" s="12">
        <f t="shared" si="225"/>
        <v>63600</v>
      </c>
      <c r="H323" s="12">
        <f t="shared" si="226"/>
        <v>63600</v>
      </c>
      <c r="I323" s="12">
        <f t="shared" si="226"/>
        <v>31800</v>
      </c>
      <c r="J323" s="55">
        <f t="shared" si="202"/>
        <v>50</v>
      </c>
    </row>
    <row r="324" spans="1:10" ht="30" x14ac:dyDescent="0.25">
      <c r="A324" s="54" t="s">
        <v>103</v>
      </c>
      <c r="B324" s="4">
        <v>852</v>
      </c>
      <c r="C324" s="3" t="s">
        <v>96</v>
      </c>
      <c r="D324" s="3" t="s">
        <v>55</v>
      </c>
      <c r="E324" s="4" t="s">
        <v>379</v>
      </c>
      <c r="F324" s="3" t="s">
        <v>104</v>
      </c>
      <c r="G324" s="12">
        <v>63600</v>
      </c>
      <c r="H324" s="12">
        <v>63600</v>
      </c>
      <c r="I324" s="12">
        <v>31800</v>
      </c>
      <c r="J324" s="55">
        <f t="shared" si="202"/>
        <v>50</v>
      </c>
    </row>
    <row r="325" spans="1:10" x14ac:dyDescent="0.25">
      <c r="A325" s="52" t="s">
        <v>158</v>
      </c>
      <c r="B325" s="4">
        <v>852</v>
      </c>
      <c r="C325" s="3" t="s">
        <v>96</v>
      </c>
      <c r="D325" s="3" t="s">
        <v>96</v>
      </c>
      <c r="E325" s="4" t="s">
        <v>58</v>
      </c>
      <c r="F325" s="3"/>
      <c r="G325" s="12">
        <f t="shared" ref="G325" si="227">G326</f>
        <v>123400</v>
      </c>
      <c r="H325" s="12">
        <f t="shared" ref="H325:I325" si="228">H326</f>
        <v>123400</v>
      </c>
      <c r="I325" s="12">
        <f t="shared" si="228"/>
        <v>0</v>
      </c>
      <c r="J325" s="55">
        <f t="shared" si="202"/>
        <v>0</v>
      </c>
    </row>
    <row r="326" spans="1:10" ht="45" x14ac:dyDescent="0.25">
      <c r="A326" s="54" t="s">
        <v>159</v>
      </c>
      <c r="B326" s="4">
        <v>852</v>
      </c>
      <c r="C326" s="3" t="s">
        <v>96</v>
      </c>
      <c r="D326" s="3" t="s">
        <v>96</v>
      </c>
      <c r="E326" s="4" t="s">
        <v>160</v>
      </c>
      <c r="F326" s="3"/>
      <c r="G326" s="12">
        <f t="shared" ref="G326" si="229">G327+G329</f>
        <v>123400</v>
      </c>
      <c r="H326" s="12">
        <f t="shared" ref="H326:I326" si="230">H327+H329</f>
        <v>123400</v>
      </c>
      <c r="I326" s="12">
        <f t="shared" si="230"/>
        <v>0</v>
      </c>
      <c r="J326" s="55">
        <f t="shared" si="202"/>
        <v>0</v>
      </c>
    </row>
    <row r="327" spans="1:10" ht="150" x14ac:dyDescent="0.25">
      <c r="A327" s="54" t="s">
        <v>16</v>
      </c>
      <c r="B327" s="4">
        <v>852</v>
      </c>
      <c r="C327" s="3" t="s">
        <v>96</v>
      </c>
      <c r="D327" s="3" t="s">
        <v>96</v>
      </c>
      <c r="E327" s="4" t="s">
        <v>160</v>
      </c>
      <c r="F327" s="3" t="s">
        <v>18</v>
      </c>
      <c r="G327" s="12">
        <f t="shared" ref="G327" si="231">G328</f>
        <v>16900</v>
      </c>
      <c r="H327" s="12">
        <f t="shared" ref="H327:I327" si="232">H328</f>
        <v>16900</v>
      </c>
      <c r="I327" s="12">
        <f t="shared" si="232"/>
        <v>0</v>
      </c>
      <c r="J327" s="55">
        <f t="shared" si="202"/>
        <v>0</v>
      </c>
    </row>
    <row r="328" spans="1:10" ht="45" x14ac:dyDescent="0.25">
      <c r="A328" s="54" t="s">
        <v>7</v>
      </c>
      <c r="B328" s="4">
        <v>852</v>
      </c>
      <c r="C328" s="3" t="s">
        <v>96</v>
      </c>
      <c r="D328" s="3" t="s">
        <v>96</v>
      </c>
      <c r="E328" s="4" t="s">
        <v>160</v>
      </c>
      <c r="F328" s="3" t="s">
        <v>63</v>
      </c>
      <c r="G328" s="12">
        <v>16900</v>
      </c>
      <c r="H328" s="12">
        <v>16900</v>
      </c>
      <c r="I328" s="12">
        <v>0</v>
      </c>
      <c r="J328" s="55">
        <f t="shared" si="202"/>
        <v>0</v>
      </c>
    </row>
    <row r="329" spans="1:10" ht="60" x14ac:dyDescent="0.25">
      <c r="A329" s="54" t="s">
        <v>22</v>
      </c>
      <c r="B329" s="4">
        <v>852</v>
      </c>
      <c r="C329" s="3" t="s">
        <v>96</v>
      </c>
      <c r="D329" s="3" t="s">
        <v>96</v>
      </c>
      <c r="E329" s="4" t="s">
        <v>160</v>
      </c>
      <c r="F329" s="3" t="s">
        <v>23</v>
      </c>
      <c r="G329" s="12">
        <f t="shared" ref="G329" si="233">G330</f>
        <v>106500</v>
      </c>
      <c r="H329" s="12">
        <f t="shared" ref="H329:I329" si="234">H330</f>
        <v>106500</v>
      </c>
      <c r="I329" s="12">
        <f t="shared" si="234"/>
        <v>0</v>
      </c>
      <c r="J329" s="55">
        <f t="shared" si="202"/>
        <v>0</v>
      </c>
    </row>
    <row r="330" spans="1:10" ht="75" x14ac:dyDescent="0.25">
      <c r="A330" s="54" t="s">
        <v>9</v>
      </c>
      <c r="B330" s="4">
        <v>852</v>
      </c>
      <c r="C330" s="3" t="s">
        <v>96</v>
      </c>
      <c r="D330" s="3" t="s">
        <v>96</v>
      </c>
      <c r="E330" s="4" t="s">
        <v>160</v>
      </c>
      <c r="F330" s="3" t="s">
        <v>24</v>
      </c>
      <c r="G330" s="12">
        <v>106500</v>
      </c>
      <c r="H330" s="12">
        <v>106500</v>
      </c>
      <c r="I330" s="12">
        <v>0</v>
      </c>
      <c r="J330" s="55">
        <f t="shared" si="202"/>
        <v>0</v>
      </c>
    </row>
    <row r="331" spans="1:10" ht="30" x14ac:dyDescent="0.25">
      <c r="A331" s="52" t="s">
        <v>161</v>
      </c>
      <c r="B331" s="4">
        <v>852</v>
      </c>
      <c r="C331" s="3" t="s">
        <v>96</v>
      </c>
      <c r="D331" s="3" t="s">
        <v>60</v>
      </c>
      <c r="E331" s="4" t="s">
        <v>58</v>
      </c>
      <c r="F331" s="3"/>
      <c r="G331" s="12">
        <f t="shared" ref="G331" si="235">G332+G335+G342</f>
        <v>17191734</v>
      </c>
      <c r="H331" s="12">
        <f t="shared" ref="H331:I331" si="236">H332+H335+H342</f>
        <v>17191734</v>
      </c>
      <c r="I331" s="12">
        <f t="shared" si="236"/>
        <v>8125494.5300000003</v>
      </c>
      <c r="J331" s="55">
        <f t="shared" si="202"/>
        <v>47.263961447984251</v>
      </c>
    </row>
    <row r="332" spans="1:10" ht="60" x14ac:dyDescent="0.25">
      <c r="A332" s="54" t="s">
        <v>20</v>
      </c>
      <c r="B332" s="4">
        <v>852</v>
      </c>
      <c r="C332" s="3" t="s">
        <v>96</v>
      </c>
      <c r="D332" s="3" t="s">
        <v>60</v>
      </c>
      <c r="E332" s="4" t="s">
        <v>162</v>
      </c>
      <c r="F332" s="3"/>
      <c r="G332" s="12">
        <f t="shared" ref="G332:G333" si="237">G333</f>
        <v>1214000</v>
      </c>
      <c r="H332" s="12">
        <f t="shared" ref="H332:I333" si="238">H333</f>
        <v>1214000</v>
      </c>
      <c r="I332" s="12">
        <f t="shared" si="238"/>
        <v>570339.9</v>
      </c>
      <c r="J332" s="55">
        <f t="shared" si="202"/>
        <v>46.980222405271832</v>
      </c>
    </row>
    <row r="333" spans="1:10" ht="150" x14ac:dyDescent="0.25">
      <c r="A333" s="54" t="s">
        <v>16</v>
      </c>
      <c r="B333" s="4">
        <v>852</v>
      </c>
      <c r="C333" s="3" t="s">
        <v>96</v>
      </c>
      <c r="D333" s="3" t="s">
        <v>60</v>
      </c>
      <c r="E333" s="4" t="s">
        <v>162</v>
      </c>
      <c r="F333" s="3" t="s">
        <v>18</v>
      </c>
      <c r="G333" s="12">
        <f t="shared" si="237"/>
        <v>1214000</v>
      </c>
      <c r="H333" s="12">
        <f t="shared" si="238"/>
        <v>1214000</v>
      </c>
      <c r="I333" s="12">
        <f t="shared" si="238"/>
        <v>570339.9</v>
      </c>
      <c r="J333" s="55">
        <f t="shared" si="202"/>
        <v>46.980222405271832</v>
      </c>
    </row>
    <row r="334" spans="1:10" ht="60" x14ac:dyDescent="0.25">
      <c r="A334" s="54" t="s">
        <v>353</v>
      </c>
      <c r="B334" s="4">
        <v>852</v>
      </c>
      <c r="C334" s="3" t="s">
        <v>96</v>
      </c>
      <c r="D334" s="3" t="s">
        <v>60</v>
      </c>
      <c r="E334" s="4" t="s">
        <v>162</v>
      </c>
      <c r="F334" s="3" t="s">
        <v>19</v>
      </c>
      <c r="G334" s="12">
        <v>1214000</v>
      </c>
      <c r="H334" s="12">
        <v>1214000</v>
      </c>
      <c r="I334" s="12">
        <f>454584.59+2715.6+113039.71</f>
        <v>570339.9</v>
      </c>
      <c r="J334" s="55">
        <f t="shared" si="202"/>
        <v>46.980222405271832</v>
      </c>
    </row>
    <row r="335" spans="1:10" ht="90" x14ac:dyDescent="0.25">
      <c r="A335" s="54" t="s">
        <v>163</v>
      </c>
      <c r="B335" s="4">
        <v>852</v>
      </c>
      <c r="C335" s="3" t="s">
        <v>96</v>
      </c>
      <c r="D335" s="3" t="s">
        <v>60</v>
      </c>
      <c r="E335" s="4" t="s">
        <v>164</v>
      </c>
      <c r="F335" s="3"/>
      <c r="G335" s="12">
        <f t="shared" ref="G335" si="239">G336+G338+G340</f>
        <v>14574934</v>
      </c>
      <c r="H335" s="12">
        <f t="shared" ref="H335:I335" si="240">H336+H338+H340</f>
        <v>14574934</v>
      </c>
      <c r="I335" s="12">
        <f t="shared" si="240"/>
        <v>6884554.6299999999</v>
      </c>
      <c r="J335" s="55">
        <f t="shared" si="202"/>
        <v>47.235580140534431</v>
      </c>
    </row>
    <row r="336" spans="1:10" ht="150" x14ac:dyDescent="0.25">
      <c r="A336" s="54" t="s">
        <v>16</v>
      </c>
      <c r="B336" s="4">
        <v>852</v>
      </c>
      <c r="C336" s="3" t="s">
        <v>96</v>
      </c>
      <c r="D336" s="3" t="s">
        <v>60</v>
      </c>
      <c r="E336" s="4" t="s">
        <v>164</v>
      </c>
      <c r="F336" s="3" t="s">
        <v>18</v>
      </c>
      <c r="G336" s="12">
        <f t="shared" ref="G336" si="241">G337</f>
        <v>13635300</v>
      </c>
      <c r="H336" s="12">
        <f t="shared" ref="H336:I336" si="242">H337</f>
        <v>13635300</v>
      </c>
      <c r="I336" s="12">
        <f t="shared" si="242"/>
        <v>6606589.1100000003</v>
      </c>
      <c r="J336" s="55">
        <f t="shared" si="202"/>
        <v>48.452099403753493</v>
      </c>
    </row>
    <row r="337" spans="1:10" ht="60" x14ac:dyDescent="0.25">
      <c r="A337" s="54" t="s">
        <v>353</v>
      </c>
      <c r="B337" s="4">
        <v>852</v>
      </c>
      <c r="C337" s="3" t="s">
        <v>96</v>
      </c>
      <c r="D337" s="3" t="s">
        <v>60</v>
      </c>
      <c r="E337" s="4" t="s">
        <v>164</v>
      </c>
      <c r="F337" s="3" t="s">
        <v>19</v>
      </c>
      <c r="G337" s="12">
        <v>13635300</v>
      </c>
      <c r="H337" s="12">
        <v>13635300</v>
      </c>
      <c r="I337" s="12">
        <f>5258838.04+1347751.07</f>
        <v>6606589.1100000003</v>
      </c>
      <c r="J337" s="55">
        <f t="shared" ref="J337:J392" si="243">I337/H337*100</f>
        <v>48.452099403753493</v>
      </c>
    </row>
    <row r="338" spans="1:10" ht="60" x14ac:dyDescent="0.25">
      <c r="A338" s="54" t="s">
        <v>22</v>
      </c>
      <c r="B338" s="4">
        <v>852</v>
      </c>
      <c r="C338" s="3" t="s">
        <v>96</v>
      </c>
      <c r="D338" s="3" t="s">
        <v>60</v>
      </c>
      <c r="E338" s="4" t="s">
        <v>164</v>
      </c>
      <c r="F338" s="3" t="s">
        <v>23</v>
      </c>
      <c r="G338" s="12">
        <f t="shared" ref="G338" si="244">G339</f>
        <v>924936</v>
      </c>
      <c r="H338" s="12">
        <f t="shared" ref="H338:I338" si="245">H339</f>
        <v>924936</v>
      </c>
      <c r="I338" s="12">
        <f t="shared" si="245"/>
        <v>274290.51999999996</v>
      </c>
      <c r="J338" s="55">
        <f t="shared" si="243"/>
        <v>29.65508100019893</v>
      </c>
    </row>
    <row r="339" spans="1:10" ht="75" x14ac:dyDescent="0.25">
      <c r="A339" s="54" t="s">
        <v>9</v>
      </c>
      <c r="B339" s="4">
        <v>852</v>
      </c>
      <c r="C339" s="3" t="s">
        <v>96</v>
      </c>
      <c r="D339" s="3" t="s">
        <v>60</v>
      </c>
      <c r="E339" s="4" t="s">
        <v>164</v>
      </c>
      <c r="F339" s="3" t="s">
        <v>24</v>
      </c>
      <c r="G339" s="12">
        <f>924436+500</f>
        <v>924936</v>
      </c>
      <c r="H339" s="12">
        <f>924436+500</f>
        <v>924936</v>
      </c>
      <c r="I339" s="12">
        <f>274095.41+195.11</f>
        <v>274290.51999999996</v>
      </c>
      <c r="J339" s="55">
        <f t="shared" si="243"/>
        <v>29.65508100019893</v>
      </c>
    </row>
    <row r="340" spans="1:10" ht="30" x14ac:dyDescent="0.25">
      <c r="A340" s="54" t="s">
        <v>25</v>
      </c>
      <c r="B340" s="4">
        <v>852</v>
      </c>
      <c r="C340" s="3" t="s">
        <v>96</v>
      </c>
      <c r="D340" s="3" t="s">
        <v>60</v>
      </c>
      <c r="E340" s="4" t="s">
        <v>164</v>
      </c>
      <c r="F340" s="3" t="s">
        <v>26</v>
      </c>
      <c r="G340" s="12">
        <f t="shared" ref="G340" si="246">G341</f>
        <v>14698</v>
      </c>
      <c r="H340" s="12">
        <f t="shared" ref="H340:I340" si="247">H341</f>
        <v>14698</v>
      </c>
      <c r="I340" s="12">
        <f t="shared" si="247"/>
        <v>3675</v>
      </c>
      <c r="J340" s="55">
        <f t="shared" si="243"/>
        <v>25.003401823377331</v>
      </c>
    </row>
    <row r="341" spans="1:10" ht="30" x14ac:dyDescent="0.25">
      <c r="A341" s="54" t="s">
        <v>27</v>
      </c>
      <c r="B341" s="4">
        <v>852</v>
      </c>
      <c r="C341" s="3" t="s">
        <v>96</v>
      </c>
      <c r="D341" s="3" t="s">
        <v>60</v>
      </c>
      <c r="E341" s="4" t="s">
        <v>164</v>
      </c>
      <c r="F341" s="3" t="s">
        <v>28</v>
      </c>
      <c r="G341" s="12">
        <v>14698</v>
      </c>
      <c r="H341" s="12">
        <v>14698</v>
      </c>
      <c r="I341" s="12">
        <f>2348+1327</f>
        <v>3675</v>
      </c>
      <c r="J341" s="55">
        <f t="shared" si="243"/>
        <v>25.003401823377331</v>
      </c>
    </row>
    <row r="342" spans="1:10" ht="270" x14ac:dyDescent="0.25">
      <c r="A342" s="54" t="s">
        <v>378</v>
      </c>
      <c r="B342" s="4">
        <v>852</v>
      </c>
      <c r="C342" s="3" t="s">
        <v>96</v>
      </c>
      <c r="D342" s="3" t="s">
        <v>60</v>
      </c>
      <c r="E342" s="4" t="s">
        <v>379</v>
      </c>
      <c r="F342" s="3"/>
      <c r="G342" s="12">
        <f t="shared" ref="G342:G343" si="248">G343</f>
        <v>1402800</v>
      </c>
      <c r="H342" s="12">
        <f t="shared" ref="H342:I343" si="249">H343</f>
        <v>1402800</v>
      </c>
      <c r="I342" s="12">
        <f t="shared" si="249"/>
        <v>670600</v>
      </c>
      <c r="J342" s="55">
        <f t="shared" si="243"/>
        <v>47.80439121756487</v>
      </c>
    </row>
    <row r="343" spans="1:10" ht="30" x14ac:dyDescent="0.25">
      <c r="A343" s="54" t="s">
        <v>120</v>
      </c>
      <c r="B343" s="4">
        <v>852</v>
      </c>
      <c r="C343" s="3" t="s">
        <v>96</v>
      </c>
      <c r="D343" s="3" t="s">
        <v>60</v>
      </c>
      <c r="E343" s="4" t="s">
        <v>379</v>
      </c>
      <c r="F343" s="3" t="s">
        <v>121</v>
      </c>
      <c r="G343" s="12">
        <f t="shared" si="248"/>
        <v>1402800</v>
      </c>
      <c r="H343" s="12">
        <f t="shared" si="249"/>
        <v>1402800</v>
      </c>
      <c r="I343" s="12">
        <f t="shared" si="249"/>
        <v>670600</v>
      </c>
      <c r="J343" s="55">
        <f t="shared" si="243"/>
        <v>47.80439121756487</v>
      </c>
    </row>
    <row r="344" spans="1:10" ht="60" x14ac:dyDescent="0.25">
      <c r="A344" s="54" t="s">
        <v>122</v>
      </c>
      <c r="B344" s="4">
        <v>852</v>
      </c>
      <c r="C344" s="3" t="s">
        <v>96</v>
      </c>
      <c r="D344" s="3" t="s">
        <v>60</v>
      </c>
      <c r="E344" s="4" t="s">
        <v>379</v>
      </c>
      <c r="F344" s="3" t="s">
        <v>123</v>
      </c>
      <c r="G344" s="12">
        <v>1402800</v>
      </c>
      <c r="H344" s="12">
        <v>1402800</v>
      </c>
      <c r="I344" s="12">
        <v>670600</v>
      </c>
      <c r="J344" s="55">
        <f t="shared" si="243"/>
        <v>47.80439121756487</v>
      </c>
    </row>
    <row r="345" spans="1:10" x14ac:dyDescent="0.25">
      <c r="A345" s="52" t="s">
        <v>116</v>
      </c>
      <c r="B345" s="4">
        <v>852</v>
      </c>
      <c r="C345" s="3" t="s">
        <v>117</v>
      </c>
      <c r="D345" s="3"/>
      <c r="E345" s="4" t="s">
        <v>58</v>
      </c>
      <c r="F345" s="3"/>
      <c r="G345" s="12">
        <f>G346+G360</f>
        <v>11829163.48</v>
      </c>
      <c r="H345" s="12">
        <f t="shared" ref="H345" si="250">H346+H360</f>
        <v>11791390.84</v>
      </c>
      <c r="I345" s="12">
        <f>I346+I360</f>
        <v>3684258.77</v>
      </c>
      <c r="J345" s="55">
        <f t="shared" si="243"/>
        <v>31.245328222874853</v>
      </c>
    </row>
    <row r="346" spans="1:10" x14ac:dyDescent="0.25">
      <c r="A346" s="52" t="s">
        <v>125</v>
      </c>
      <c r="B346" s="4">
        <v>852</v>
      </c>
      <c r="C346" s="3" t="s">
        <v>117</v>
      </c>
      <c r="D346" s="3" t="s">
        <v>13</v>
      </c>
      <c r="E346" s="4" t="s">
        <v>58</v>
      </c>
      <c r="F346" s="3"/>
      <c r="G346" s="12">
        <f>G347+G350+G353+G357</f>
        <v>10830627.48</v>
      </c>
      <c r="H346" s="12">
        <f>H347+H350+H353+H357</f>
        <v>10792854.84</v>
      </c>
      <c r="I346" s="12">
        <f>I347+I350+I353+I357</f>
        <v>3402520.54</v>
      </c>
      <c r="J346" s="55">
        <f t="shared" si="243"/>
        <v>31.525676852335021</v>
      </c>
    </row>
    <row r="347" spans="1:10" ht="135" x14ac:dyDescent="0.25">
      <c r="A347" s="54" t="s">
        <v>369</v>
      </c>
      <c r="B347" s="4">
        <v>852</v>
      </c>
      <c r="C347" s="3" t="s">
        <v>117</v>
      </c>
      <c r="D347" s="3" t="s">
        <v>13</v>
      </c>
      <c r="E347" s="4" t="s">
        <v>168</v>
      </c>
      <c r="F347" s="3"/>
      <c r="G347" s="12">
        <f t="shared" ref="G347:G348" si="251">G348</f>
        <v>922925</v>
      </c>
      <c r="H347" s="12">
        <f t="shared" ref="H347:I348" si="252">H348</f>
        <v>922925</v>
      </c>
      <c r="I347" s="12">
        <f t="shared" si="252"/>
        <v>333032.02</v>
      </c>
      <c r="J347" s="55">
        <f t="shared" si="243"/>
        <v>36.084407725438147</v>
      </c>
    </row>
    <row r="348" spans="1:10" ht="30" x14ac:dyDescent="0.25">
      <c r="A348" s="54" t="s">
        <v>120</v>
      </c>
      <c r="B348" s="4">
        <v>852</v>
      </c>
      <c r="C348" s="3" t="s">
        <v>117</v>
      </c>
      <c r="D348" s="3" t="s">
        <v>13</v>
      </c>
      <c r="E348" s="4" t="s">
        <v>168</v>
      </c>
      <c r="F348" s="3" t="s">
        <v>121</v>
      </c>
      <c r="G348" s="12">
        <f t="shared" si="251"/>
        <v>922925</v>
      </c>
      <c r="H348" s="12">
        <f t="shared" si="252"/>
        <v>922925</v>
      </c>
      <c r="I348" s="12">
        <f t="shared" si="252"/>
        <v>333032.02</v>
      </c>
      <c r="J348" s="55">
        <f t="shared" si="243"/>
        <v>36.084407725438147</v>
      </c>
    </row>
    <row r="349" spans="1:10" ht="60" x14ac:dyDescent="0.25">
      <c r="A349" s="54" t="s">
        <v>122</v>
      </c>
      <c r="B349" s="4">
        <v>852</v>
      </c>
      <c r="C349" s="3" t="s">
        <v>117</v>
      </c>
      <c r="D349" s="3" t="s">
        <v>13</v>
      </c>
      <c r="E349" s="4" t="s">
        <v>168</v>
      </c>
      <c r="F349" s="3" t="s">
        <v>123</v>
      </c>
      <c r="G349" s="12">
        <v>922925</v>
      </c>
      <c r="H349" s="12">
        <v>922925</v>
      </c>
      <c r="I349" s="12">
        <v>333032.02</v>
      </c>
      <c r="J349" s="55">
        <f t="shared" si="243"/>
        <v>36.084407725438147</v>
      </c>
    </row>
    <row r="350" spans="1:10" ht="90" x14ac:dyDescent="0.25">
      <c r="A350" s="54" t="s">
        <v>165</v>
      </c>
      <c r="B350" s="4">
        <v>852</v>
      </c>
      <c r="C350" s="3" t="s">
        <v>117</v>
      </c>
      <c r="D350" s="3" t="s">
        <v>13</v>
      </c>
      <c r="E350" s="4" t="s">
        <v>166</v>
      </c>
      <c r="F350" s="3"/>
      <c r="G350" s="12">
        <f t="shared" ref="G350:G351" si="253">G351</f>
        <v>164800</v>
      </c>
      <c r="H350" s="12">
        <f t="shared" ref="H350:I351" si="254">H351</f>
        <v>164800</v>
      </c>
      <c r="I350" s="12">
        <f t="shared" si="254"/>
        <v>21000</v>
      </c>
      <c r="J350" s="55">
        <f t="shared" si="243"/>
        <v>12.742718446601941</v>
      </c>
    </row>
    <row r="351" spans="1:10" ht="30" x14ac:dyDescent="0.25">
      <c r="A351" s="54" t="s">
        <v>120</v>
      </c>
      <c r="B351" s="4">
        <v>852</v>
      </c>
      <c r="C351" s="3" t="s">
        <v>117</v>
      </c>
      <c r="D351" s="3" t="s">
        <v>13</v>
      </c>
      <c r="E351" s="4" t="s">
        <v>166</v>
      </c>
      <c r="F351" s="3" t="s">
        <v>121</v>
      </c>
      <c r="G351" s="12">
        <f t="shared" si="253"/>
        <v>164800</v>
      </c>
      <c r="H351" s="12">
        <f t="shared" si="254"/>
        <v>164800</v>
      </c>
      <c r="I351" s="12">
        <f t="shared" si="254"/>
        <v>21000</v>
      </c>
      <c r="J351" s="55">
        <f t="shared" si="243"/>
        <v>12.742718446601941</v>
      </c>
    </row>
    <row r="352" spans="1:10" ht="60" x14ac:dyDescent="0.25">
      <c r="A352" s="54" t="s">
        <v>122</v>
      </c>
      <c r="B352" s="4">
        <v>852</v>
      </c>
      <c r="C352" s="3" t="s">
        <v>117</v>
      </c>
      <c r="D352" s="3" t="s">
        <v>13</v>
      </c>
      <c r="E352" s="4" t="s">
        <v>166</v>
      </c>
      <c r="F352" s="3" t="s">
        <v>123</v>
      </c>
      <c r="G352" s="12">
        <v>164800</v>
      </c>
      <c r="H352" s="12">
        <v>164800</v>
      </c>
      <c r="I352" s="12">
        <v>21000</v>
      </c>
      <c r="J352" s="55">
        <f t="shared" si="243"/>
        <v>12.742718446601941</v>
      </c>
    </row>
    <row r="353" spans="1:10" ht="375" x14ac:dyDescent="0.25">
      <c r="A353" s="54" t="s">
        <v>300</v>
      </c>
      <c r="B353" s="4">
        <v>852</v>
      </c>
      <c r="C353" s="3" t="s">
        <v>117</v>
      </c>
      <c r="D353" s="3" t="s">
        <v>13</v>
      </c>
      <c r="E353" s="4" t="s">
        <v>370</v>
      </c>
      <c r="F353" s="3"/>
      <c r="G353" s="12">
        <f t="shared" ref="G353" si="255">G354</f>
        <v>9504164</v>
      </c>
      <c r="H353" s="12">
        <f t="shared" ref="H353:I353" si="256">H354</f>
        <v>9504164</v>
      </c>
      <c r="I353" s="12">
        <f t="shared" si="256"/>
        <v>3011598.08</v>
      </c>
      <c r="J353" s="55">
        <f t="shared" si="243"/>
        <v>31.687143445757037</v>
      </c>
    </row>
    <row r="354" spans="1:10" ht="30" x14ac:dyDescent="0.25">
      <c r="A354" s="54" t="s">
        <v>120</v>
      </c>
      <c r="B354" s="4">
        <v>852</v>
      </c>
      <c r="C354" s="3" t="s">
        <v>117</v>
      </c>
      <c r="D354" s="3" t="s">
        <v>13</v>
      </c>
      <c r="E354" s="4" t="s">
        <v>370</v>
      </c>
      <c r="F354" s="3" t="s">
        <v>121</v>
      </c>
      <c r="G354" s="12">
        <f t="shared" ref="G354" si="257">G355+G356</f>
        <v>9504164</v>
      </c>
      <c r="H354" s="12">
        <f t="shared" ref="H354:I354" si="258">H355+H356</f>
        <v>9504164</v>
      </c>
      <c r="I354" s="12">
        <f t="shared" si="258"/>
        <v>3011598.08</v>
      </c>
      <c r="J354" s="55">
        <f t="shared" si="243"/>
        <v>31.687143445757037</v>
      </c>
    </row>
    <row r="355" spans="1:10" ht="45" x14ac:dyDescent="0.25">
      <c r="A355" s="54" t="s">
        <v>129</v>
      </c>
      <c r="B355" s="4">
        <v>852</v>
      </c>
      <c r="C355" s="3" t="s">
        <v>117</v>
      </c>
      <c r="D355" s="3" t="s">
        <v>13</v>
      </c>
      <c r="E355" s="4" t="s">
        <v>370</v>
      </c>
      <c r="F355" s="3" t="s">
        <v>130</v>
      </c>
      <c r="G355" s="12">
        <v>7539180</v>
      </c>
      <c r="H355" s="12">
        <v>7539180</v>
      </c>
      <c r="I355" s="12">
        <v>2230207.4500000002</v>
      </c>
      <c r="J355" s="55">
        <f t="shared" si="243"/>
        <v>29.581565236537667</v>
      </c>
    </row>
    <row r="356" spans="1:10" ht="60" x14ac:dyDescent="0.25">
      <c r="A356" s="54" t="s">
        <v>122</v>
      </c>
      <c r="B356" s="4">
        <v>852</v>
      </c>
      <c r="C356" s="3" t="s">
        <v>117</v>
      </c>
      <c r="D356" s="3" t="s">
        <v>13</v>
      </c>
      <c r="E356" s="4" t="s">
        <v>370</v>
      </c>
      <c r="F356" s="3" t="s">
        <v>123</v>
      </c>
      <c r="G356" s="12">
        <v>1964984</v>
      </c>
      <c r="H356" s="12">
        <v>1964984</v>
      </c>
      <c r="I356" s="12">
        <v>781390.63</v>
      </c>
      <c r="J356" s="55">
        <f t="shared" si="243"/>
        <v>39.765750255472824</v>
      </c>
    </row>
    <row r="357" spans="1:10" ht="75" x14ac:dyDescent="0.25">
      <c r="A357" s="54" t="s">
        <v>235</v>
      </c>
      <c r="B357" s="4">
        <v>852</v>
      </c>
      <c r="C357" s="3" t="s">
        <v>117</v>
      </c>
      <c r="D357" s="3" t="s">
        <v>13</v>
      </c>
      <c r="E357" s="4" t="s">
        <v>169</v>
      </c>
      <c r="F357" s="3"/>
      <c r="G357" s="12">
        <f t="shared" ref="G357:G358" si="259">G358</f>
        <v>238738.48</v>
      </c>
      <c r="H357" s="12">
        <f t="shared" ref="H357:I358" si="260">H358</f>
        <v>200965.84</v>
      </c>
      <c r="I357" s="12">
        <f t="shared" si="260"/>
        <v>36890.44</v>
      </c>
      <c r="J357" s="55">
        <f t="shared" si="243"/>
        <v>18.356572440370961</v>
      </c>
    </row>
    <row r="358" spans="1:10" ht="30" x14ac:dyDescent="0.25">
      <c r="A358" s="54" t="s">
        <v>120</v>
      </c>
      <c r="B358" s="4">
        <v>852</v>
      </c>
      <c r="C358" s="3" t="s">
        <v>117</v>
      </c>
      <c r="D358" s="3" t="s">
        <v>13</v>
      </c>
      <c r="E358" s="4" t="s">
        <v>169</v>
      </c>
      <c r="F358" s="3" t="s">
        <v>121</v>
      </c>
      <c r="G358" s="12">
        <f t="shared" si="259"/>
        <v>238738.48</v>
      </c>
      <c r="H358" s="12">
        <f t="shared" si="260"/>
        <v>200965.84</v>
      </c>
      <c r="I358" s="12">
        <f t="shared" si="260"/>
        <v>36890.44</v>
      </c>
      <c r="J358" s="55">
        <f t="shared" si="243"/>
        <v>18.356572440370961</v>
      </c>
    </row>
    <row r="359" spans="1:10" ht="45" x14ac:dyDescent="0.25">
      <c r="A359" s="54" t="s">
        <v>129</v>
      </c>
      <c r="B359" s="4">
        <v>852</v>
      </c>
      <c r="C359" s="3" t="s">
        <v>117</v>
      </c>
      <c r="D359" s="3" t="s">
        <v>13</v>
      </c>
      <c r="E359" s="4" t="s">
        <v>169</v>
      </c>
      <c r="F359" s="3" t="s">
        <v>130</v>
      </c>
      <c r="G359" s="12">
        <v>238738.48</v>
      </c>
      <c r="H359" s="12">
        <v>200965.84</v>
      </c>
      <c r="I359" s="12">
        <v>36890.44</v>
      </c>
      <c r="J359" s="55">
        <f t="shared" si="243"/>
        <v>18.356572440370961</v>
      </c>
    </row>
    <row r="360" spans="1:10" ht="30" x14ac:dyDescent="0.25">
      <c r="A360" s="52" t="s">
        <v>127</v>
      </c>
      <c r="B360" s="4">
        <v>852</v>
      </c>
      <c r="C360" s="3" t="s">
        <v>117</v>
      </c>
      <c r="D360" s="3" t="s">
        <v>128</v>
      </c>
      <c r="E360" s="4" t="s">
        <v>58</v>
      </c>
      <c r="F360" s="3"/>
      <c r="G360" s="12">
        <f t="shared" ref="G360" si="261">G366+G361</f>
        <v>998536</v>
      </c>
      <c r="H360" s="12">
        <f t="shared" ref="H360:I360" si="262">H366+H361</f>
        <v>998536</v>
      </c>
      <c r="I360" s="12">
        <f t="shared" si="262"/>
        <v>281738.23</v>
      </c>
      <c r="J360" s="55">
        <f t="shared" si="243"/>
        <v>28.21512995024716</v>
      </c>
    </row>
    <row r="361" spans="1:10" ht="300" x14ac:dyDescent="0.25">
      <c r="A361" s="54" t="s">
        <v>294</v>
      </c>
      <c r="B361" s="4">
        <v>852</v>
      </c>
      <c r="C361" s="3" t="s">
        <v>117</v>
      </c>
      <c r="D361" s="3" t="s">
        <v>128</v>
      </c>
      <c r="E361" s="4" t="s">
        <v>371</v>
      </c>
      <c r="F361" s="3"/>
      <c r="G361" s="12">
        <f t="shared" ref="G361" si="263">G362+G364</f>
        <v>955536</v>
      </c>
      <c r="H361" s="12">
        <f t="shared" ref="H361:I361" si="264">H362+H364</f>
        <v>955536</v>
      </c>
      <c r="I361" s="12">
        <f t="shared" si="264"/>
        <v>274738.23</v>
      </c>
      <c r="J361" s="55">
        <f t="shared" si="243"/>
        <v>28.752263650977039</v>
      </c>
    </row>
    <row r="362" spans="1:10" ht="150" x14ac:dyDescent="0.25">
      <c r="A362" s="54" t="s">
        <v>16</v>
      </c>
      <c r="B362" s="4">
        <v>852</v>
      </c>
      <c r="C362" s="4" t="s">
        <v>117</v>
      </c>
      <c r="D362" s="4" t="s">
        <v>128</v>
      </c>
      <c r="E362" s="4" t="s">
        <v>371</v>
      </c>
      <c r="F362" s="3" t="s">
        <v>18</v>
      </c>
      <c r="G362" s="12">
        <f t="shared" ref="G362" si="265">G363</f>
        <v>566900</v>
      </c>
      <c r="H362" s="12">
        <f t="shared" ref="H362:I362" si="266">H363</f>
        <v>566900</v>
      </c>
      <c r="I362" s="12">
        <f t="shared" si="266"/>
        <v>230038.51</v>
      </c>
      <c r="J362" s="55">
        <f t="shared" si="243"/>
        <v>40.578322455459521</v>
      </c>
    </row>
    <row r="363" spans="1:10" ht="60" x14ac:dyDescent="0.25">
      <c r="A363" s="54" t="s">
        <v>353</v>
      </c>
      <c r="B363" s="4">
        <v>852</v>
      </c>
      <c r="C363" s="4" t="s">
        <v>117</v>
      </c>
      <c r="D363" s="4" t="s">
        <v>128</v>
      </c>
      <c r="E363" s="4" t="s">
        <v>371</v>
      </c>
      <c r="F363" s="3" t="s">
        <v>19</v>
      </c>
      <c r="G363" s="12">
        <v>566900</v>
      </c>
      <c r="H363" s="12">
        <v>566900</v>
      </c>
      <c r="I363" s="12">
        <f>181296.72+48741.79</f>
        <v>230038.51</v>
      </c>
      <c r="J363" s="55">
        <f t="shared" si="243"/>
        <v>40.578322455459521</v>
      </c>
    </row>
    <row r="364" spans="1:10" ht="60" x14ac:dyDescent="0.25">
      <c r="A364" s="54" t="s">
        <v>22</v>
      </c>
      <c r="B364" s="4">
        <v>852</v>
      </c>
      <c r="C364" s="4" t="s">
        <v>117</v>
      </c>
      <c r="D364" s="4" t="s">
        <v>128</v>
      </c>
      <c r="E364" s="4" t="s">
        <v>371</v>
      </c>
      <c r="F364" s="3" t="s">
        <v>23</v>
      </c>
      <c r="G364" s="12">
        <f t="shared" ref="G364" si="267">G365</f>
        <v>388636</v>
      </c>
      <c r="H364" s="12">
        <f t="shared" ref="H364:I364" si="268">H365</f>
        <v>388636</v>
      </c>
      <c r="I364" s="12">
        <f t="shared" si="268"/>
        <v>44699.72</v>
      </c>
      <c r="J364" s="55">
        <f t="shared" si="243"/>
        <v>11.501693100999393</v>
      </c>
    </row>
    <row r="365" spans="1:10" ht="75" x14ac:dyDescent="0.25">
      <c r="A365" s="54" t="s">
        <v>9</v>
      </c>
      <c r="B365" s="4">
        <v>852</v>
      </c>
      <c r="C365" s="4" t="s">
        <v>117</v>
      </c>
      <c r="D365" s="4" t="s">
        <v>128</v>
      </c>
      <c r="E365" s="4" t="s">
        <v>371</v>
      </c>
      <c r="F365" s="3" t="s">
        <v>24</v>
      </c>
      <c r="G365" s="12">
        <v>388636</v>
      </c>
      <c r="H365" s="12">
        <v>388636</v>
      </c>
      <c r="I365" s="12">
        <v>44699.72</v>
      </c>
      <c r="J365" s="55">
        <f t="shared" si="243"/>
        <v>11.501693100999393</v>
      </c>
    </row>
    <row r="366" spans="1:10" ht="315" x14ac:dyDescent="0.25">
      <c r="A366" s="54" t="s">
        <v>301</v>
      </c>
      <c r="B366" s="4">
        <v>852</v>
      </c>
      <c r="C366" s="4" t="s">
        <v>117</v>
      </c>
      <c r="D366" s="4" t="s">
        <v>128</v>
      </c>
      <c r="E366" s="4" t="s">
        <v>372</v>
      </c>
      <c r="F366" s="3"/>
      <c r="G366" s="12">
        <f t="shared" ref="G366:G367" si="269">G367</f>
        <v>43000</v>
      </c>
      <c r="H366" s="12">
        <f t="shared" ref="H366:I367" si="270">H367</f>
        <v>43000</v>
      </c>
      <c r="I366" s="12">
        <f t="shared" si="270"/>
        <v>7000</v>
      </c>
      <c r="J366" s="55">
        <f t="shared" si="243"/>
        <v>16.279069767441861</v>
      </c>
    </row>
    <row r="367" spans="1:10" ht="60" x14ac:dyDescent="0.25">
      <c r="A367" s="54" t="s">
        <v>22</v>
      </c>
      <c r="B367" s="4">
        <v>852</v>
      </c>
      <c r="C367" s="4" t="s">
        <v>117</v>
      </c>
      <c r="D367" s="4" t="s">
        <v>128</v>
      </c>
      <c r="E367" s="4" t="s">
        <v>372</v>
      </c>
      <c r="F367" s="3" t="s">
        <v>23</v>
      </c>
      <c r="G367" s="12">
        <f t="shared" si="269"/>
        <v>43000</v>
      </c>
      <c r="H367" s="12">
        <f t="shared" si="270"/>
        <v>43000</v>
      </c>
      <c r="I367" s="12">
        <f t="shared" si="270"/>
        <v>7000</v>
      </c>
      <c r="J367" s="55">
        <f t="shared" si="243"/>
        <v>16.279069767441861</v>
      </c>
    </row>
    <row r="368" spans="1:10" ht="75" x14ac:dyDescent="0.25">
      <c r="A368" s="54" t="s">
        <v>9</v>
      </c>
      <c r="B368" s="4">
        <v>852</v>
      </c>
      <c r="C368" s="4" t="s">
        <v>117</v>
      </c>
      <c r="D368" s="4" t="s">
        <v>128</v>
      </c>
      <c r="E368" s="4" t="s">
        <v>372</v>
      </c>
      <c r="F368" s="3" t="s">
        <v>24</v>
      </c>
      <c r="G368" s="12">
        <v>43000</v>
      </c>
      <c r="H368" s="12">
        <v>43000</v>
      </c>
      <c r="I368" s="12">
        <v>7000</v>
      </c>
      <c r="J368" s="55">
        <f t="shared" si="243"/>
        <v>16.279069767441861</v>
      </c>
    </row>
    <row r="369" spans="1:10" ht="45" x14ac:dyDescent="0.25">
      <c r="A369" s="54" t="s">
        <v>170</v>
      </c>
      <c r="B369" s="4">
        <v>853</v>
      </c>
      <c r="C369" s="3"/>
      <c r="D369" s="3"/>
      <c r="E369" s="57" t="s">
        <v>58</v>
      </c>
      <c r="F369" s="3"/>
      <c r="G369" s="12">
        <f>G370+G384</f>
        <v>8865900</v>
      </c>
      <c r="H369" s="12">
        <f>H370+H384</f>
        <v>8842900</v>
      </c>
      <c r="I369" s="12">
        <f>I370+I384</f>
        <v>3871842.08</v>
      </c>
      <c r="J369" s="55">
        <f t="shared" si="243"/>
        <v>43.784754775017248</v>
      </c>
    </row>
    <row r="370" spans="1:10" ht="30" x14ac:dyDescent="0.25">
      <c r="A370" s="52" t="s">
        <v>10</v>
      </c>
      <c r="B370" s="3">
        <v>853</v>
      </c>
      <c r="C370" s="3" t="s">
        <v>11</v>
      </c>
      <c r="D370" s="3"/>
      <c r="E370" s="4" t="s">
        <v>58</v>
      </c>
      <c r="F370" s="3"/>
      <c r="G370" s="12">
        <f>G371+G380</f>
        <v>6258400</v>
      </c>
      <c r="H370" s="12">
        <f t="shared" ref="H370" si="271">H371+H380</f>
        <v>6235400</v>
      </c>
      <c r="I370" s="12">
        <f>I371+I380</f>
        <v>2613840.08</v>
      </c>
      <c r="J370" s="55">
        <f t="shared" si="243"/>
        <v>41.91936491644482</v>
      </c>
    </row>
    <row r="371" spans="1:10" ht="90" x14ac:dyDescent="0.25">
      <c r="A371" s="52" t="s">
        <v>171</v>
      </c>
      <c r="B371" s="3">
        <v>853</v>
      </c>
      <c r="C371" s="3" t="s">
        <v>11</v>
      </c>
      <c r="D371" s="3" t="s">
        <v>128</v>
      </c>
      <c r="E371" s="4" t="s">
        <v>58</v>
      </c>
      <c r="F371" s="3"/>
      <c r="G371" s="12">
        <f t="shared" ref="G371" si="272">G372+G377</f>
        <v>5765400</v>
      </c>
      <c r="H371" s="12">
        <f t="shared" ref="H371:I371" si="273">H372+H377</f>
        <v>5765400</v>
      </c>
      <c r="I371" s="12">
        <f t="shared" si="273"/>
        <v>2613840.08</v>
      </c>
      <c r="J371" s="55">
        <f t="shared" si="243"/>
        <v>45.336664932181634</v>
      </c>
    </row>
    <row r="372" spans="1:10" ht="60" x14ac:dyDescent="0.25">
      <c r="A372" s="54" t="s">
        <v>20</v>
      </c>
      <c r="B372" s="3">
        <v>853</v>
      </c>
      <c r="C372" s="3" t="s">
        <v>17</v>
      </c>
      <c r="D372" s="3" t="s">
        <v>128</v>
      </c>
      <c r="E372" s="4" t="s">
        <v>172</v>
      </c>
      <c r="F372" s="3"/>
      <c r="G372" s="12">
        <f t="shared" ref="G372" si="274">G373+G375</f>
        <v>5763000</v>
      </c>
      <c r="H372" s="12">
        <f t="shared" ref="H372:I372" si="275">H373+H375</f>
        <v>5763000</v>
      </c>
      <c r="I372" s="12">
        <f t="shared" si="275"/>
        <v>2613840.08</v>
      </c>
      <c r="J372" s="55">
        <f t="shared" si="243"/>
        <v>45.355545375672399</v>
      </c>
    </row>
    <row r="373" spans="1:10" ht="150" x14ac:dyDescent="0.25">
      <c r="A373" s="54" t="s">
        <v>16</v>
      </c>
      <c r="B373" s="3">
        <v>853</v>
      </c>
      <c r="C373" s="3" t="s">
        <v>11</v>
      </c>
      <c r="D373" s="3" t="s">
        <v>128</v>
      </c>
      <c r="E373" s="4" t="s">
        <v>172</v>
      </c>
      <c r="F373" s="3" t="s">
        <v>18</v>
      </c>
      <c r="G373" s="12">
        <f t="shared" ref="G373" si="276">G374</f>
        <v>5460700</v>
      </c>
      <c r="H373" s="12">
        <f t="shared" ref="H373:I373" si="277">H374</f>
        <v>5460700</v>
      </c>
      <c r="I373" s="12">
        <f t="shared" si="277"/>
        <v>2521942.42</v>
      </c>
      <c r="J373" s="55">
        <f t="shared" si="243"/>
        <v>46.183500650099802</v>
      </c>
    </row>
    <row r="374" spans="1:10" ht="60" x14ac:dyDescent="0.25">
      <c r="A374" s="54" t="s">
        <v>353</v>
      </c>
      <c r="B374" s="3">
        <v>853</v>
      </c>
      <c r="C374" s="3" t="s">
        <v>11</v>
      </c>
      <c r="D374" s="3" t="s">
        <v>128</v>
      </c>
      <c r="E374" s="4" t="s">
        <v>172</v>
      </c>
      <c r="F374" s="3" t="s">
        <v>19</v>
      </c>
      <c r="G374" s="12">
        <v>5460700</v>
      </c>
      <c r="H374" s="12">
        <v>5460700</v>
      </c>
      <c r="I374" s="12">
        <f>1951736.52+570205.9</f>
        <v>2521942.42</v>
      </c>
      <c r="J374" s="55">
        <f t="shared" si="243"/>
        <v>46.183500650099802</v>
      </c>
    </row>
    <row r="375" spans="1:10" ht="60" x14ac:dyDescent="0.25">
      <c r="A375" s="54" t="s">
        <v>22</v>
      </c>
      <c r="B375" s="3">
        <v>853</v>
      </c>
      <c r="C375" s="3" t="s">
        <v>11</v>
      </c>
      <c r="D375" s="3" t="s">
        <v>128</v>
      </c>
      <c r="E375" s="4" t="s">
        <v>172</v>
      </c>
      <c r="F375" s="3" t="s">
        <v>23</v>
      </c>
      <c r="G375" s="12">
        <f t="shared" ref="G375" si="278">G376</f>
        <v>302300</v>
      </c>
      <c r="H375" s="12">
        <f t="shared" ref="H375:I375" si="279">H376</f>
        <v>302300</v>
      </c>
      <c r="I375" s="12">
        <f t="shared" si="279"/>
        <v>91897.66</v>
      </c>
      <c r="J375" s="55">
        <f t="shared" si="243"/>
        <v>30.399490572279191</v>
      </c>
    </row>
    <row r="376" spans="1:10" ht="75" x14ac:dyDescent="0.25">
      <c r="A376" s="54" t="s">
        <v>9</v>
      </c>
      <c r="B376" s="3">
        <v>853</v>
      </c>
      <c r="C376" s="3" t="s">
        <v>11</v>
      </c>
      <c r="D376" s="3" t="s">
        <v>128</v>
      </c>
      <c r="E376" s="4" t="s">
        <v>172</v>
      </c>
      <c r="F376" s="3" t="s">
        <v>24</v>
      </c>
      <c r="G376" s="12">
        <v>302300</v>
      </c>
      <c r="H376" s="12">
        <v>302300</v>
      </c>
      <c r="I376" s="12">
        <v>91897.66</v>
      </c>
      <c r="J376" s="55">
        <f t="shared" si="243"/>
        <v>30.399490572279191</v>
      </c>
    </row>
    <row r="377" spans="1:10" ht="165" x14ac:dyDescent="0.25">
      <c r="A377" s="54" t="s">
        <v>323</v>
      </c>
      <c r="B377" s="3">
        <v>853</v>
      </c>
      <c r="C377" s="3" t="s">
        <v>11</v>
      </c>
      <c r="D377" s="3" t="s">
        <v>128</v>
      </c>
      <c r="E377" s="4" t="s">
        <v>322</v>
      </c>
      <c r="F377" s="3"/>
      <c r="G377" s="12">
        <f t="shared" ref="G377:G378" si="280">G378</f>
        <v>2400</v>
      </c>
      <c r="H377" s="12">
        <f t="shared" ref="H377:I378" si="281">H378</f>
        <v>2400</v>
      </c>
      <c r="I377" s="12">
        <f t="shared" si="281"/>
        <v>0</v>
      </c>
      <c r="J377" s="55">
        <f t="shared" si="243"/>
        <v>0</v>
      </c>
    </row>
    <row r="378" spans="1:10" ht="60" x14ac:dyDescent="0.25">
      <c r="A378" s="54" t="s">
        <v>22</v>
      </c>
      <c r="B378" s="3">
        <v>853</v>
      </c>
      <c r="C378" s="3" t="s">
        <v>11</v>
      </c>
      <c r="D378" s="3" t="s">
        <v>128</v>
      </c>
      <c r="E378" s="4" t="s">
        <v>322</v>
      </c>
      <c r="F378" s="3" t="s">
        <v>23</v>
      </c>
      <c r="G378" s="12">
        <f t="shared" si="280"/>
        <v>2400</v>
      </c>
      <c r="H378" s="12">
        <f t="shared" si="281"/>
        <v>2400</v>
      </c>
      <c r="I378" s="12">
        <f t="shared" si="281"/>
        <v>0</v>
      </c>
      <c r="J378" s="55">
        <f t="shared" si="243"/>
        <v>0</v>
      </c>
    </row>
    <row r="379" spans="1:10" ht="75" x14ac:dyDescent="0.25">
      <c r="A379" s="54" t="s">
        <v>9</v>
      </c>
      <c r="B379" s="3">
        <v>853</v>
      </c>
      <c r="C379" s="3" t="s">
        <v>11</v>
      </c>
      <c r="D379" s="3" t="s">
        <v>128</v>
      </c>
      <c r="E379" s="4" t="s">
        <v>322</v>
      </c>
      <c r="F379" s="3" t="s">
        <v>24</v>
      </c>
      <c r="G379" s="12">
        <v>2400</v>
      </c>
      <c r="H379" s="12">
        <v>2400</v>
      </c>
      <c r="I379" s="12"/>
      <c r="J379" s="55">
        <f t="shared" si="243"/>
        <v>0</v>
      </c>
    </row>
    <row r="380" spans="1:10" x14ac:dyDescent="0.25">
      <c r="A380" s="52" t="s">
        <v>173</v>
      </c>
      <c r="B380" s="3">
        <v>853</v>
      </c>
      <c r="C380" s="3" t="s">
        <v>11</v>
      </c>
      <c r="D380" s="3" t="s">
        <v>132</v>
      </c>
      <c r="E380" s="4" t="s">
        <v>58</v>
      </c>
      <c r="F380" s="3"/>
      <c r="G380" s="12">
        <f t="shared" ref="G380:G382" si="282">G381</f>
        <v>493000</v>
      </c>
      <c r="H380" s="12">
        <f t="shared" ref="H380:I382" si="283">H381</f>
        <v>470000</v>
      </c>
      <c r="I380" s="12">
        <f t="shared" si="283"/>
        <v>0</v>
      </c>
      <c r="J380" s="55">
        <f t="shared" si="243"/>
        <v>0</v>
      </c>
    </row>
    <row r="381" spans="1:10" ht="30" x14ac:dyDescent="0.25">
      <c r="A381" s="54" t="s">
        <v>373</v>
      </c>
      <c r="B381" s="3">
        <v>853</v>
      </c>
      <c r="C381" s="3" t="s">
        <v>11</v>
      </c>
      <c r="D381" s="3" t="s">
        <v>132</v>
      </c>
      <c r="E381" s="4" t="s">
        <v>285</v>
      </c>
      <c r="F381" s="3"/>
      <c r="G381" s="12">
        <f t="shared" si="282"/>
        <v>493000</v>
      </c>
      <c r="H381" s="12">
        <f t="shared" si="283"/>
        <v>470000</v>
      </c>
      <c r="I381" s="12">
        <f t="shared" si="283"/>
        <v>0</v>
      </c>
      <c r="J381" s="55">
        <f t="shared" si="243"/>
        <v>0</v>
      </c>
    </row>
    <row r="382" spans="1:10" ht="30" x14ac:dyDescent="0.25">
      <c r="A382" s="54" t="s">
        <v>25</v>
      </c>
      <c r="B382" s="3">
        <v>853</v>
      </c>
      <c r="C382" s="3" t="s">
        <v>11</v>
      </c>
      <c r="D382" s="3" t="s">
        <v>132</v>
      </c>
      <c r="E382" s="4" t="s">
        <v>285</v>
      </c>
      <c r="F382" s="3" t="s">
        <v>26</v>
      </c>
      <c r="G382" s="12">
        <f t="shared" si="282"/>
        <v>493000</v>
      </c>
      <c r="H382" s="12">
        <f t="shared" si="283"/>
        <v>470000</v>
      </c>
      <c r="I382" s="12">
        <f t="shared" si="283"/>
        <v>0</v>
      </c>
      <c r="J382" s="55">
        <f t="shared" si="243"/>
        <v>0</v>
      </c>
    </row>
    <row r="383" spans="1:10" x14ac:dyDescent="0.25">
      <c r="A383" s="54" t="s">
        <v>174</v>
      </c>
      <c r="B383" s="3">
        <v>853</v>
      </c>
      <c r="C383" s="3" t="s">
        <v>11</v>
      </c>
      <c r="D383" s="3" t="s">
        <v>132</v>
      </c>
      <c r="E383" s="4" t="s">
        <v>285</v>
      </c>
      <c r="F383" s="3" t="s">
        <v>175</v>
      </c>
      <c r="G383" s="12">
        <v>493000</v>
      </c>
      <c r="H383" s="12">
        <v>470000</v>
      </c>
      <c r="I383" s="12"/>
      <c r="J383" s="55">
        <f t="shared" si="243"/>
        <v>0</v>
      </c>
    </row>
    <row r="384" spans="1:10" ht="75" x14ac:dyDescent="0.25">
      <c r="A384" s="52" t="s">
        <v>374</v>
      </c>
      <c r="B384" s="3">
        <v>853</v>
      </c>
      <c r="C384" s="4" t="s">
        <v>176</v>
      </c>
      <c r="D384" s="4"/>
      <c r="E384" s="4" t="s">
        <v>58</v>
      </c>
      <c r="F384" s="4"/>
      <c r="G384" s="6">
        <f t="shared" ref="G384" si="284">G385+G389</f>
        <v>2607500</v>
      </c>
      <c r="H384" s="6">
        <f t="shared" ref="H384:I384" si="285">H385+H389</f>
        <v>2607500</v>
      </c>
      <c r="I384" s="6">
        <f t="shared" si="285"/>
        <v>1258002</v>
      </c>
      <c r="J384" s="55">
        <f t="shared" si="243"/>
        <v>48.24552253116012</v>
      </c>
    </row>
    <row r="385" spans="1:10" ht="90" x14ac:dyDescent="0.25">
      <c r="A385" s="52" t="s">
        <v>177</v>
      </c>
      <c r="B385" s="3">
        <v>853</v>
      </c>
      <c r="C385" s="4" t="s">
        <v>176</v>
      </c>
      <c r="D385" s="4" t="s">
        <v>11</v>
      </c>
      <c r="E385" s="4" t="s">
        <v>58</v>
      </c>
      <c r="F385" s="4"/>
      <c r="G385" s="19">
        <f t="shared" ref="G385:G387" si="286">G386</f>
        <v>833000</v>
      </c>
      <c r="H385" s="19">
        <f t="shared" ref="H385:I387" si="287">H386</f>
        <v>833000</v>
      </c>
      <c r="I385" s="19">
        <f t="shared" si="287"/>
        <v>416502</v>
      </c>
      <c r="J385" s="55">
        <f t="shared" si="243"/>
        <v>50.000240096038418</v>
      </c>
    </row>
    <row r="386" spans="1:10" ht="30" x14ac:dyDescent="0.25">
      <c r="A386" s="54" t="s">
        <v>375</v>
      </c>
      <c r="B386" s="3">
        <v>853</v>
      </c>
      <c r="C386" s="4" t="s">
        <v>176</v>
      </c>
      <c r="D386" s="4" t="s">
        <v>11</v>
      </c>
      <c r="E386" s="4" t="s">
        <v>284</v>
      </c>
      <c r="F386" s="4"/>
      <c r="G386" s="12">
        <f t="shared" si="286"/>
        <v>833000</v>
      </c>
      <c r="H386" s="12">
        <f t="shared" si="287"/>
        <v>833000</v>
      </c>
      <c r="I386" s="12">
        <f t="shared" si="287"/>
        <v>416502</v>
      </c>
      <c r="J386" s="55">
        <f t="shared" si="243"/>
        <v>50.000240096038418</v>
      </c>
    </row>
    <row r="387" spans="1:10" ht="30" x14ac:dyDescent="0.25">
      <c r="A387" s="54" t="s">
        <v>41</v>
      </c>
      <c r="B387" s="3">
        <v>853</v>
      </c>
      <c r="C387" s="3" t="s">
        <v>176</v>
      </c>
      <c r="D387" s="3" t="s">
        <v>11</v>
      </c>
      <c r="E387" s="4" t="s">
        <v>284</v>
      </c>
      <c r="F387" s="3" t="s">
        <v>42</v>
      </c>
      <c r="G387" s="12">
        <f t="shared" si="286"/>
        <v>833000</v>
      </c>
      <c r="H387" s="12">
        <f t="shared" si="287"/>
        <v>833000</v>
      </c>
      <c r="I387" s="12">
        <f t="shared" si="287"/>
        <v>416502</v>
      </c>
      <c r="J387" s="55">
        <f t="shared" si="243"/>
        <v>50.000240096038418</v>
      </c>
    </row>
    <row r="388" spans="1:10" x14ac:dyDescent="0.25">
      <c r="A388" s="54" t="s">
        <v>182</v>
      </c>
      <c r="B388" s="3">
        <v>853</v>
      </c>
      <c r="C388" s="3" t="s">
        <v>176</v>
      </c>
      <c r="D388" s="3" t="s">
        <v>11</v>
      </c>
      <c r="E388" s="4" t="s">
        <v>284</v>
      </c>
      <c r="F388" s="3" t="s">
        <v>180</v>
      </c>
      <c r="G388" s="12">
        <v>833000</v>
      </c>
      <c r="H388" s="12">
        <v>833000</v>
      </c>
      <c r="I388" s="12">
        <v>416502</v>
      </c>
      <c r="J388" s="55">
        <f t="shared" si="243"/>
        <v>50.000240096038418</v>
      </c>
    </row>
    <row r="389" spans="1:10" x14ac:dyDescent="0.25">
      <c r="A389" s="52" t="s">
        <v>181</v>
      </c>
      <c r="B389" s="3">
        <v>853</v>
      </c>
      <c r="C389" s="3" t="s">
        <v>176</v>
      </c>
      <c r="D389" s="3" t="s">
        <v>53</v>
      </c>
      <c r="E389" s="4" t="s">
        <v>58</v>
      </c>
      <c r="F389" s="3"/>
      <c r="G389" s="12">
        <f t="shared" ref="G389:G391" si="288">G390</f>
        <v>1774500</v>
      </c>
      <c r="H389" s="12">
        <f t="shared" ref="H389:I391" si="289">H390</f>
        <v>1774500</v>
      </c>
      <c r="I389" s="12">
        <f t="shared" si="289"/>
        <v>841500</v>
      </c>
      <c r="J389" s="55">
        <f t="shared" si="243"/>
        <v>47.421808960270504</v>
      </c>
    </row>
    <row r="390" spans="1:10" ht="60" x14ac:dyDescent="0.25">
      <c r="A390" s="54" t="s">
        <v>244</v>
      </c>
      <c r="B390" s="3">
        <v>853</v>
      </c>
      <c r="C390" s="3" t="s">
        <v>176</v>
      </c>
      <c r="D390" s="3" t="s">
        <v>53</v>
      </c>
      <c r="E390" s="4" t="s">
        <v>178</v>
      </c>
      <c r="F390" s="3"/>
      <c r="G390" s="12">
        <f t="shared" si="288"/>
        <v>1774500</v>
      </c>
      <c r="H390" s="12">
        <f t="shared" si="289"/>
        <v>1774500</v>
      </c>
      <c r="I390" s="12">
        <f t="shared" si="289"/>
        <v>841500</v>
      </c>
      <c r="J390" s="55">
        <f t="shared" si="243"/>
        <v>47.421808960270504</v>
      </c>
    </row>
    <row r="391" spans="1:10" ht="30" x14ac:dyDescent="0.25">
      <c r="A391" s="54" t="s">
        <v>41</v>
      </c>
      <c r="B391" s="3">
        <v>853</v>
      </c>
      <c r="C391" s="3" t="s">
        <v>176</v>
      </c>
      <c r="D391" s="3" t="s">
        <v>53</v>
      </c>
      <c r="E391" s="4" t="s">
        <v>178</v>
      </c>
      <c r="F391" s="3" t="s">
        <v>42</v>
      </c>
      <c r="G391" s="12">
        <f t="shared" si="288"/>
        <v>1774500</v>
      </c>
      <c r="H391" s="12">
        <f t="shared" si="289"/>
        <v>1774500</v>
      </c>
      <c r="I391" s="12">
        <f t="shared" si="289"/>
        <v>841500</v>
      </c>
      <c r="J391" s="55">
        <f t="shared" si="243"/>
        <v>47.421808960270504</v>
      </c>
    </row>
    <row r="392" spans="1:10" x14ac:dyDescent="0.25">
      <c r="A392" s="54" t="s">
        <v>182</v>
      </c>
      <c r="B392" s="3">
        <v>853</v>
      </c>
      <c r="C392" s="3" t="s">
        <v>176</v>
      </c>
      <c r="D392" s="3" t="s">
        <v>53</v>
      </c>
      <c r="E392" s="4" t="s">
        <v>178</v>
      </c>
      <c r="F392" s="3" t="s">
        <v>180</v>
      </c>
      <c r="G392" s="12">
        <v>1774500</v>
      </c>
      <c r="H392" s="12">
        <v>1774500</v>
      </c>
      <c r="I392" s="12">
        <v>841500</v>
      </c>
      <c r="J392" s="55">
        <f t="shared" si="243"/>
        <v>47.421808960270504</v>
      </c>
    </row>
    <row r="393" spans="1:10" ht="30" x14ac:dyDescent="0.25">
      <c r="A393" s="54" t="s">
        <v>183</v>
      </c>
      <c r="B393" s="3">
        <v>854</v>
      </c>
      <c r="C393" s="3"/>
      <c r="D393" s="3"/>
      <c r="E393" s="57" t="s">
        <v>58</v>
      </c>
      <c r="F393" s="3"/>
      <c r="G393" s="12">
        <f t="shared" ref="G393:G395" si="290">G394</f>
        <v>354200</v>
      </c>
      <c r="H393" s="12">
        <f t="shared" ref="H393:I395" si="291">H394</f>
        <v>354200</v>
      </c>
      <c r="I393" s="12">
        <f t="shared" si="291"/>
        <v>140667.38</v>
      </c>
      <c r="J393" s="55">
        <f t="shared" ref="J393:J411" si="292">I393/H393*100</f>
        <v>39.714110671936758</v>
      </c>
    </row>
    <row r="394" spans="1:10" ht="30" x14ac:dyDescent="0.25">
      <c r="A394" s="52" t="s">
        <v>10</v>
      </c>
      <c r="B394" s="4">
        <v>854</v>
      </c>
      <c r="C394" s="3" t="s">
        <v>11</v>
      </c>
      <c r="D394" s="3"/>
      <c r="E394" s="4" t="s">
        <v>58</v>
      </c>
      <c r="F394" s="3"/>
      <c r="G394" s="12">
        <f t="shared" si="290"/>
        <v>354200</v>
      </c>
      <c r="H394" s="12">
        <f t="shared" si="291"/>
        <v>354200</v>
      </c>
      <c r="I394" s="12">
        <f t="shared" si="291"/>
        <v>140667.38</v>
      </c>
      <c r="J394" s="55">
        <f t="shared" si="292"/>
        <v>39.714110671936758</v>
      </c>
    </row>
    <row r="395" spans="1:10" ht="105" x14ac:dyDescent="0.25">
      <c r="A395" s="52" t="s">
        <v>184</v>
      </c>
      <c r="B395" s="4">
        <v>854</v>
      </c>
      <c r="C395" s="3" t="s">
        <v>11</v>
      </c>
      <c r="D395" s="3" t="s">
        <v>55</v>
      </c>
      <c r="E395" s="4" t="s">
        <v>58</v>
      </c>
      <c r="F395" s="3"/>
      <c r="G395" s="12">
        <f t="shared" si="290"/>
        <v>354200</v>
      </c>
      <c r="H395" s="12">
        <f t="shared" si="291"/>
        <v>354200</v>
      </c>
      <c r="I395" s="12">
        <f t="shared" si="291"/>
        <v>140667.38</v>
      </c>
      <c r="J395" s="55">
        <f t="shared" si="292"/>
        <v>39.714110671936758</v>
      </c>
    </row>
    <row r="396" spans="1:10" ht="60" x14ac:dyDescent="0.25">
      <c r="A396" s="54" t="s">
        <v>20</v>
      </c>
      <c r="B396" s="4">
        <v>854</v>
      </c>
      <c r="C396" s="3" t="s">
        <v>17</v>
      </c>
      <c r="D396" s="3" t="s">
        <v>55</v>
      </c>
      <c r="E396" s="4" t="s">
        <v>185</v>
      </c>
      <c r="F396" s="3"/>
      <c r="G396" s="12">
        <f t="shared" ref="G396" si="293">G397+G399</f>
        <v>354200</v>
      </c>
      <c r="H396" s="12">
        <f t="shared" ref="H396:I396" si="294">H397+H399</f>
        <v>354200</v>
      </c>
      <c r="I396" s="12">
        <f t="shared" si="294"/>
        <v>140667.38</v>
      </c>
      <c r="J396" s="55">
        <f t="shared" si="292"/>
        <v>39.714110671936758</v>
      </c>
    </row>
    <row r="397" spans="1:10" ht="150" x14ac:dyDescent="0.25">
      <c r="A397" s="54" t="s">
        <v>16</v>
      </c>
      <c r="B397" s="4">
        <v>854</v>
      </c>
      <c r="C397" s="3" t="s">
        <v>11</v>
      </c>
      <c r="D397" s="3" t="s">
        <v>55</v>
      </c>
      <c r="E397" s="4" t="s">
        <v>185</v>
      </c>
      <c r="F397" s="3" t="s">
        <v>18</v>
      </c>
      <c r="G397" s="12">
        <f t="shared" ref="G397" si="295">G398</f>
        <v>298300</v>
      </c>
      <c r="H397" s="12">
        <f t="shared" ref="H397:I397" si="296">H398</f>
        <v>298300</v>
      </c>
      <c r="I397" s="12">
        <f t="shared" si="296"/>
        <v>127923.84000000001</v>
      </c>
      <c r="J397" s="55">
        <f t="shared" si="292"/>
        <v>42.884290982232656</v>
      </c>
    </row>
    <row r="398" spans="1:10" ht="60" x14ac:dyDescent="0.25">
      <c r="A398" s="54" t="s">
        <v>353</v>
      </c>
      <c r="B398" s="4">
        <v>854</v>
      </c>
      <c r="C398" s="3" t="s">
        <v>11</v>
      </c>
      <c r="D398" s="3" t="s">
        <v>55</v>
      </c>
      <c r="E398" s="4" t="s">
        <v>185</v>
      </c>
      <c r="F398" s="3" t="s">
        <v>19</v>
      </c>
      <c r="G398" s="12">
        <v>298300</v>
      </c>
      <c r="H398" s="12">
        <v>298300</v>
      </c>
      <c r="I398" s="12">
        <f>102235.96+25687.88</f>
        <v>127923.84000000001</v>
      </c>
      <c r="J398" s="55">
        <f t="shared" si="292"/>
        <v>42.884290982232656</v>
      </c>
    </row>
    <row r="399" spans="1:10" ht="60" x14ac:dyDescent="0.25">
      <c r="A399" s="54" t="s">
        <v>22</v>
      </c>
      <c r="B399" s="4">
        <v>854</v>
      </c>
      <c r="C399" s="3" t="s">
        <v>11</v>
      </c>
      <c r="D399" s="3" t="s">
        <v>55</v>
      </c>
      <c r="E399" s="4" t="s">
        <v>185</v>
      </c>
      <c r="F399" s="3" t="s">
        <v>23</v>
      </c>
      <c r="G399" s="12">
        <f t="shared" ref="G399" si="297">G400</f>
        <v>55900</v>
      </c>
      <c r="H399" s="12">
        <f t="shared" ref="H399:I399" si="298">H400</f>
        <v>55900</v>
      </c>
      <c r="I399" s="12">
        <f t="shared" si="298"/>
        <v>12743.54</v>
      </c>
      <c r="J399" s="55">
        <f>I399/H399*100</f>
        <v>22.797030411449018</v>
      </c>
    </row>
    <row r="400" spans="1:10" ht="75" x14ac:dyDescent="0.25">
      <c r="A400" s="54" t="s">
        <v>9</v>
      </c>
      <c r="B400" s="4">
        <v>854</v>
      </c>
      <c r="C400" s="3" t="s">
        <v>11</v>
      </c>
      <c r="D400" s="3" t="s">
        <v>55</v>
      </c>
      <c r="E400" s="4" t="s">
        <v>185</v>
      </c>
      <c r="F400" s="3" t="s">
        <v>24</v>
      </c>
      <c r="G400" s="12">
        <v>55900</v>
      </c>
      <c r="H400" s="12">
        <v>55900</v>
      </c>
      <c r="I400" s="12">
        <v>12743.54</v>
      </c>
      <c r="J400" s="55">
        <f t="shared" si="292"/>
        <v>22.797030411449018</v>
      </c>
    </row>
    <row r="401" spans="1:10" ht="45" x14ac:dyDescent="0.25">
      <c r="A401" s="54" t="s">
        <v>186</v>
      </c>
      <c r="B401" s="4">
        <v>857</v>
      </c>
      <c r="C401" s="3"/>
      <c r="D401" s="3"/>
      <c r="E401" s="57" t="s">
        <v>58</v>
      </c>
      <c r="F401" s="3"/>
      <c r="G401" s="12">
        <f t="shared" ref="G401:G402" si="299">G402</f>
        <v>720400</v>
      </c>
      <c r="H401" s="12">
        <f t="shared" ref="H401:I402" si="300">H402</f>
        <v>720400</v>
      </c>
      <c r="I401" s="12">
        <f t="shared" si="300"/>
        <v>377671.54</v>
      </c>
      <c r="J401" s="55">
        <f t="shared" si="292"/>
        <v>52.42525541365908</v>
      </c>
    </row>
    <row r="402" spans="1:10" ht="30" x14ac:dyDescent="0.25">
      <c r="A402" s="52" t="s">
        <v>10</v>
      </c>
      <c r="B402" s="4">
        <v>857</v>
      </c>
      <c r="C402" s="3" t="s">
        <v>11</v>
      </c>
      <c r="D402" s="3"/>
      <c r="E402" s="4" t="s">
        <v>58</v>
      </c>
      <c r="F402" s="3"/>
      <c r="G402" s="12">
        <f t="shared" si="299"/>
        <v>720400</v>
      </c>
      <c r="H402" s="12">
        <f t="shared" si="300"/>
        <v>720400</v>
      </c>
      <c r="I402" s="12">
        <f t="shared" si="300"/>
        <v>377671.54</v>
      </c>
      <c r="J402" s="55">
        <f t="shared" si="292"/>
        <v>52.42525541365908</v>
      </c>
    </row>
    <row r="403" spans="1:10" ht="90" x14ac:dyDescent="0.25">
      <c r="A403" s="52" t="s">
        <v>171</v>
      </c>
      <c r="B403" s="4">
        <v>857</v>
      </c>
      <c r="C403" s="3" t="s">
        <v>11</v>
      </c>
      <c r="D403" s="3" t="s">
        <v>128</v>
      </c>
      <c r="E403" s="4" t="s">
        <v>58</v>
      </c>
      <c r="F403" s="3"/>
      <c r="G403" s="12">
        <f t="shared" ref="G403" si="301">G404+G407+G411</f>
        <v>720400</v>
      </c>
      <c r="H403" s="12">
        <f t="shared" ref="H403:I403" si="302">H404+H407+H411</f>
        <v>720400</v>
      </c>
      <c r="I403" s="12">
        <f t="shared" si="302"/>
        <v>377671.54</v>
      </c>
      <c r="J403" s="55">
        <f t="shared" si="292"/>
        <v>52.42525541365908</v>
      </c>
    </row>
    <row r="404" spans="1:10" ht="60" x14ac:dyDescent="0.25">
      <c r="A404" s="54" t="s">
        <v>20</v>
      </c>
      <c r="B404" s="4">
        <v>857</v>
      </c>
      <c r="C404" s="3" t="s">
        <v>11</v>
      </c>
      <c r="D404" s="3" t="s">
        <v>128</v>
      </c>
      <c r="E404" s="4" t="s">
        <v>185</v>
      </c>
      <c r="F404" s="3"/>
      <c r="G404" s="12">
        <f t="shared" ref="G404:G405" si="303">G405</f>
        <v>24400</v>
      </c>
      <c r="H404" s="12">
        <f t="shared" ref="H404:I405" si="304">H405</f>
        <v>24400</v>
      </c>
      <c r="I404" s="12">
        <f t="shared" si="304"/>
        <v>4500</v>
      </c>
      <c r="J404" s="55">
        <f t="shared" si="292"/>
        <v>18.442622950819672</v>
      </c>
    </row>
    <row r="405" spans="1:10" ht="60" x14ac:dyDescent="0.25">
      <c r="A405" s="54" t="s">
        <v>22</v>
      </c>
      <c r="B405" s="4">
        <v>857</v>
      </c>
      <c r="C405" s="3" t="s">
        <v>11</v>
      </c>
      <c r="D405" s="3" t="s">
        <v>128</v>
      </c>
      <c r="E405" s="4" t="s">
        <v>185</v>
      </c>
      <c r="F405" s="3" t="s">
        <v>23</v>
      </c>
      <c r="G405" s="12">
        <f t="shared" si="303"/>
        <v>24400</v>
      </c>
      <c r="H405" s="12">
        <f t="shared" si="304"/>
        <v>24400</v>
      </c>
      <c r="I405" s="12">
        <f t="shared" si="304"/>
        <v>4500</v>
      </c>
      <c r="J405" s="55">
        <f t="shared" si="292"/>
        <v>18.442622950819672</v>
      </c>
    </row>
    <row r="406" spans="1:10" ht="75" x14ac:dyDescent="0.25">
      <c r="A406" s="54" t="s">
        <v>9</v>
      </c>
      <c r="B406" s="4">
        <v>857</v>
      </c>
      <c r="C406" s="3" t="s">
        <v>11</v>
      </c>
      <c r="D406" s="3" t="s">
        <v>128</v>
      </c>
      <c r="E406" s="4" t="s">
        <v>185</v>
      </c>
      <c r="F406" s="3" t="s">
        <v>24</v>
      </c>
      <c r="G406" s="12">
        <v>24400</v>
      </c>
      <c r="H406" s="12">
        <v>24400</v>
      </c>
      <c r="I406" s="12">
        <v>4500</v>
      </c>
      <c r="J406" s="55">
        <f t="shared" si="292"/>
        <v>18.442622950819672</v>
      </c>
    </row>
    <row r="407" spans="1:10" ht="90" x14ac:dyDescent="0.25">
      <c r="A407" s="54" t="s">
        <v>187</v>
      </c>
      <c r="B407" s="4">
        <v>857</v>
      </c>
      <c r="C407" s="3" t="s">
        <v>11</v>
      </c>
      <c r="D407" s="3" t="s">
        <v>128</v>
      </c>
      <c r="E407" s="4" t="s">
        <v>188</v>
      </c>
      <c r="F407" s="3"/>
      <c r="G407" s="12">
        <f t="shared" ref="G407:G408" si="305">G408</f>
        <v>678000</v>
      </c>
      <c r="H407" s="12">
        <f t="shared" ref="H407:I408" si="306">H408</f>
        <v>678000</v>
      </c>
      <c r="I407" s="12">
        <f t="shared" si="306"/>
        <v>373171.54</v>
      </c>
      <c r="J407" s="55">
        <f t="shared" si="292"/>
        <v>55.040050147492622</v>
      </c>
    </row>
    <row r="408" spans="1:10" ht="150" x14ac:dyDescent="0.25">
      <c r="A408" s="54" t="s">
        <v>16</v>
      </c>
      <c r="B408" s="4">
        <v>857</v>
      </c>
      <c r="C408" s="3" t="s">
        <v>17</v>
      </c>
      <c r="D408" s="3" t="s">
        <v>128</v>
      </c>
      <c r="E408" s="4" t="s">
        <v>188</v>
      </c>
      <c r="F408" s="3" t="s">
        <v>18</v>
      </c>
      <c r="G408" s="12">
        <f t="shared" si="305"/>
        <v>678000</v>
      </c>
      <c r="H408" s="12">
        <f t="shared" si="306"/>
        <v>678000</v>
      </c>
      <c r="I408" s="12">
        <f t="shared" si="306"/>
        <v>373171.54</v>
      </c>
      <c r="J408" s="55">
        <f t="shared" si="292"/>
        <v>55.040050147492622</v>
      </c>
    </row>
    <row r="409" spans="1:10" ht="60" x14ac:dyDescent="0.25">
      <c r="A409" s="54" t="s">
        <v>353</v>
      </c>
      <c r="B409" s="4">
        <v>857</v>
      </c>
      <c r="C409" s="3" t="s">
        <v>11</v>
      </c>
      <c r="D409" s="3" t="s">
        <v>128</v>
      </c>
      <c r="E409" s="4" t="s">
        <v>188</v>
      </c>
      <c r="F409" s="3" t="s">
        <v>19</v>
      </c>
      <c r="G409" s="12">
        <v>678000</v>
      </c>
      <c r="H409" s="12">
        <v>678000</v>
      </c>
      <c r="I409" s="12">
        <f>291802.68+500+80868.86</f>
        <v>373171.54</v>
      </c>
      <c r="J409" s="55">
        <f t="shared" si="292"/>
        <v>55.040050147492622</v>
      </c>
    </row>
    <row r="410" spans="1:10" ht="150" x14ac:dyDescent="0.25">
      <c r="A410" s="54" t="s">
        <v>189</v>
      </c>
      <c r="B410" s="4">
        <v>857</v>
      </c>
      <c r="C410" s="3" t="s">
        <v>17</v>
      </c>
      <c r="D410" s="3" t="s">
        <v>128</v>
      </c>
      <c r="E410" s="4" t="s">
        <v>190</v>
      </c>
      <c r="F410" s="3"/>
      <c r="G410" s="12">
        <f t="shared" ref="G410:G411" si="307">G411</f>
        <v>18000</v>
      </c>
      <c r="H410" s="12">
        <f t="shared" ref="H410:I411" si="308">H411</f>
        <v>18000</v>
      </c>
      <c r="I410" s="12">
        <f t="shared" si="308"/>
        <v>0</v>
      </c>
      <c r="J410" s="55">
        <f t="shared" si="292"/>
        <v>0</v>
      </c>
    </row>
    <row r="411" spans="1:10" ht="60" x14ac:dyDescent="0.25">
      <c r="A411" s="54" t="s">
        <v>22</v>
      </c>
      <c r="B411" s="4">
        <v>857</v>
      </c>
      <c r="C411" s="3" t="s">
        <v>11</v>
      </c>
      <c r="D411" s="3" t="s">
        <v>128</v>
      </c>
      <c r="E411" s="4" t="s">
        <v>190</v>
      </c>
      <c r="F411" s="3" t="s">
        <v>23</v>
      </c>
      <c r="G411" s="12">
        <f t="shared" si="307"/>
        <v>18000</v>
      </c>
      <c r="H411" s="12">
        <f t="shared" si="308"/>
        <v>18000</v>
      </c>
      <c r="I411" s="12">
        <f t="shared" si="308"/>
        <v>0</v>
      </c>
      <c r="J411" s="55">
        <f t="shared" si="292"/>
        <v>0</v>
      </c>
    </row>
    <row r="412" spans="1:10" ht="75" x14ac:dyDescent="0.25">
      <c r="A412" s="54" t="s">
        <v>9</v>
      </c>
      <c r="B412" s="4">
        <v>857</v>
      </c>
      <c r="C412" s="3" t="s">
        <v>11</v>
      </c>
      <c r="D412" s="3" t="s">
        <v>128</v>
      </c>
      <c r="E412" s="4" t="s">
        <v>190</v>
      </c>
      <c r="F412" s="3" t="s">
        <v>24</v>
      </c>
      <c r="G412" s="12">
        <v>18000</v>
      </c>
      <c r="H412" s="12">
        <v>18000</v>
      </c>
      <c r="I412" s="12">
        <v>0</v>
      </c>
      <c r="J412" s="55">
        <f>I412/H412*100</f>
        <v>0</v>
      </c>
    </row>
    <row r="413" spans="1:10" x14ac:dyDescent="0.25">
      <c r="A413" s="52" t="s">
        <v>191</v>
      </c>
      <c r="B413" s="4"/>
      <c r="C413" s="3"/>
      <c r="D413" s="3"/>
      <c r="E413" s="4"/>
      <c r="F413" s="3"/>
      <c r="G413" s="12">
        <f>G6+G242+G369+G393+G401</f>
        <v>338243947.40999997</v>
      </c>
      <c r="H413" s="12">
        <f>H6+H242+H369+H393+H401</f>
        <v>340262736.76999998</v>
      </c>
      <c r="I413" s="12">
        <f>I6+I242+I369+I393+I401</f>
        <v>146126882.94999999</v>
      </c>
      <c r="J413" s="55">
        <f>I413/H413*100</f>
        <v>42.945308774370496</v>
      </c>
    </row>
    <row r="414" spans="1:10" x14ac:dyDescent="0.25">
      <c r="B414" s="39"/>
      <c r="C414" s="39"/>
      <c r="D414" s="39"/>
      <c r="F414" s="39"/>
    </row>
    <row r="415" spans="1:10" x14ac:dyDescent="0.25">
      <c r="B415" s="39"/>
      <c r="C415" s="39"/>
      <c r="D415" s="39"/>
      <c r="F415" s="39"/>
      <c r="G415" s="41"/>
    </row>
    <row r="416" spans="1:10" x14ac:dyDescent="0.25">
      <c r="B416" s="39"/>
      <c r="C416" s="39"/>
      <c r="D416" s="39"/>
      <c r="F416" s="39"/>
      <c r="G416" s="41"/>
    </row>
    <row r="417" spans="1:7" x14ac:dyDescent="0.25">
      <c r="A417" s="33"/>
      <c r="B417" s="39"/>
      <c r="C417" s="39"/>
      <c r="D417" s="39"/>
      <c r="F417" s="39"/>
      <c r="G417" s="41"/>
    </row>
    <row r="418" spans="1:7" x14ac:dyDescent="0.25">
      <c r="A418" s="33"/>
      <c r="B418" s="39"/>
      <c r="C418" s="39"/>
      <c r="D418" s="39"/>
      <c r="F418" s="39"/>
      <c r="G418" s="41"/>
    </row>
    <row r="419" spans="1:7" x14ac:dyDescent="0.25">
      <c r="A419" s="33"/>
      <c r="B419" s="39"/>
      <c r="C419" s="39"/>
      <c r="D419" s="39"/>
      <c r="F419" s="39"/>
      <c r="G419" s="41"/>
    </row>
    <row r="420" spans="1:7" x14ac:dyDescent="0.25">
      <c r="A420" s="33"/>
      <c r="B420" s="39"/>
      <c r="C420" s="39"/>
      <c r="D420" s="39"/>
      <c r="F420" s="39"/>
      <c r="G420" s="41"/>
    </row>
    <row r="421" spans="1:7" x14ac:dyDescent="0.25">
      <c r="A421" s="33"/>
      <c r="B421" s="39"/>
      <c r="C421" s="39"/>
      <c r="D421" s="39"/>
      <c r="F421" s="39"/>
      <c r="G421" s="41"/>
    </row>
    <row r="422" spans="1:7" x14ac:dyDescent="0.25">
      <c r="A422" s="33"/>
      <c r="B422" s="39"/>
      <c r="C422" s="39"/>
      <c r="D422" s="39"/>
      <c r="F422" s="39"/>
      <c r="G422" s="41"/>
    </row>
    <row r="423" spans="1:7" x14ac:dyDescent="0.25">
      <c r="A423" s="33"/>
      <c r="B423" s="39"/>
      <c r="C423" s="39"/>
      <c r="D423" s="39"/>
      <c r="F423" s="39"/>
      <c r="G423" s="41"/>
    </row>
    <row r="424" spans="1:7" x14ac:dyDescent="0.25">
      <c r="A424" s="33"/>
      <c r="B424" s="39"/>
      <c r="C424" s="39"/>
      <c r="D424" s="39"/>
      <c r="F424" s="39"/>
      <c r="G424" s="41"/>
    </row>
    <row r="425" spans="1:7" x14ac:dyDescent="0.25">
      <c r="A425" s="33"/>
      <c r="B425" s="39"/>
      <c r="C425" s="39"/>
      <c r="D425" s="39"/>
      <c r="F425" s="39"/>
    </row>
    <row r="426" spans="1:7" x14ac:dyDescent="0.25">
      <c r="A426" s="33"/>
      <c r="B426" s="39"/>
      <c r="C426" s="39"/>
      <c r="D426" s="39"/>
      <c r="F426" s="39"/>
    </row>
    <row r="427" spans="1:7" x14ac:dyDescent="0.25">
      <c r="A427" s="33"/>
      <c r="B427" s="39"/>
      <c r="C427" s="39"/>
      <c r="D427" s="39"/>
      <c r="F427" s="39"/>
    </row>
    <row r="428" spans="1:7" x14ac:dyDescent="0.25">
      <c r="A428" s="33"/>
      <c r="B428" s="39"/>
      <c r="C428" s="39"/>
      <c r="D428" s="39"/>
      <c r="F428" s="39"/>
    </row>
    <row r="429" spans="1:7" x14ac:dyDescent="0.25">
      <c r="A429" s="33"/>
      <c r="B429" s="39"/>
      <c r="C429" s="39"/>
      <c r="D429" s="39"/>
      <c r="F429" s="39"/>
    </row>
    <row r="430" spans="1:7" x14ac:dyDescent="0.25">
      <c r="A430" s="33"/>
      <c r="B430" s="39"/>
      <c r="C430" s="39"/>
      <c r="D430" s="39"/>
      <c r="F430" s="39"/>
    </row>
    <row r="431" spans="1:7" x14ac:dyDescent="0.25">
      <c r="A431" s="33"/>
      <c r="B431" s="39"/>
      <c r="C431" s="39"/>
      <c r="D431" s="39"/>
      <c r="F431" s="39"/>
    </row>
    <row r="432" spans="1:7" x14ac:dyDescent="0.25">
      <c r="A432" s="33"/>
      <c r="B432" s="39"/>
      <c r="C432" s="39"/>
      <c r="D432" s="39"/>
      <c r="F432" s="39"/>
    </row>
    <row r="433" spans="1:6" x14ac:dyDescent="0.25">
      <c r="A433" s="33"/>
      <c r="B433" s="39"/>
      <c r="C433" s="39"/>
      <c r="D433" s="39"/>
      <c r="F433" s="39"/>
    </row>
    <row r="434" spans="1:6" x14ac:dyDescent="0.25">
      <c r="A434" s="33"/>
      <c r="B434" s="39"/>
      <c r="C434" s="39"/>
      <c r="D434" s="39"/>
      <c r="F434" s="39"/>
    </row>
    <row r="435" spans="1:6" x14ac:dyDescent="0.25">
      <c r="A435" s="33"/>
      <c r="B435" s="39"/>
      <c r="C435" s="39"/>
      <c r="D435" s="39"/>
      <c r="F435" s="39"/>
    </row>
    <row r="436" spans="1:6" x14ac:dyDescent="0.25">
      <c r="A436" s="33"/>
      <c r="B436" s="39"/>
      <c r="C436" s="39"/>
      <c r="D436" s="39"/>
      <c r="F436" s="39"/>
    </row>
    <row r="437" spans="1:6" x14ac:dyDescent="0.25">
      <c r="A437" s="33"/>
      <c r="B437" s="39"/>
      <c r="C437" s="39"/>
      <c r="D437" s="39"/>
      <c r="F437" s="39"/>
    </row>
    <row r="438" spans="1:6" x14ac:dyDescent="0.25">
      <c r="A438" s="33"/>
      <c r="B438" s="39"/>
      <c r="C438" s="39"/>
      <c r="D438" s="39"/>
      <c r="F438" s="39"/>
    </row>
    <row r="439" spans="1:6" x14ac:dyDescent="0.25">
      <c r="A439" s="33"/>
      <c r="B439" s="39"/>
      <c r="C439" s="39"/>
      <c r="D439" s="39"/>
      <c r="F439" s="39"/>
    </row>
    <row r="440" spans="1:6" x14ac:dyDescent="0.25">
      <c r="A440" s="33"/>
      <c r="B440" s="39"/>
      <c r="C440" s="39"/>
      <c r="D440" s="39"/>
      <c r="F440" s="39"/>
    </row>
    <row r="441" spans="1:6" x14ac:dyDescent="0.25">
      <c r="A441" s="33"/>
      <c r="B441" s="39"/>
      <c r="C441" s="39"/>
      <c r="D441" s="39"/>
      <c r="F441" s="39"/>
    </row>
    <row r="442" spans="1:6" x14ac:dyDescent="0.25">
      <c r="A442" s="33"/>
      <c r="B442" s="39"/>
      <c r="C442" s="39"/>
      <c r="D442" s="39"/>
      <c r="F442" s="39"/>
    </row>
    <row r="443" spans="1:6" x14ac:dyDescent="0.25">
      <c r="A443" s="33"/>
      <c r="B443" s="39"/>
      <c r="C443" s="39"/>
      <c r="D443" s="39"/>
      <c r="F443" s="39"/>
    </row>
    <row r="444" spans="1:6" x14ac:dyDescent="0.25">
      <c r="A444" s="33"/>
      <c r="B444" s="39"/>
      <c r="C444" s="39"/>
      <c r="D444" s="39"/>
      <c r="F444" s="39"/>
    </row>
    <row r="445" spans="1:6" x14ac:dyDescent="0.25">
      <c r="A445" s="33"/>
      <c r="B445" s="39"/>
      <c r="C445" s="39"/>
      <c r="D445" s="39"/>
      <c r="F445" s="39"/>
    </row>
    <row r="446" spans="1:6" x14ac:dyDescent="0.25">
      <c r="A446" s="33"/>
      <c r="B446" s="39"/>
      <c r="C446" s="39"/>
      <c r="D446" s="39"/>
      <c r="F446" s="39"/>
    </row>
    <row r="447" spans="1:6" x14ac:dyDescent="0.25">
      <c r="A447" s="33"/>
      <c r="B447" s="39"/>
      <c r="C447" s="39"/>
      <c r="D447" s="39"/>
      <c r="F447" s="39"/>
    </row>
    <row r="448" spans="1:6" x14ac:dyDescent="0.25">
      <c r="A448" s="33"/>
      <c r="B448" s="39"/>
      <c r="C448" s="39"/>
      <c r="D448" s="39"/>
      <c r="F448" s="39"/>
    </row>
    <row r="449" spans="1:6" x14ac:dyDescent="0.25">
      <c r="A449" s="33"/>
      <c r="B449" s="39"/>
      <c r="C449" s="39"/>
      <c r="D449" s="39"/>
      <c r="F449" s="39"/>
    </row>
    <row r="450" spans="1:6" x14ac:dyDescent="0.25">
      <c r="A450" s="33"/>
      <c r="B450" s="39"/>
      <c r="C450" s="39"/>
      <c r="D450" s="39"/>
      <c r="F450" s="39"/>
    </row>
    <row r="451" spans="1:6" x14ac:dyDescent="0.25">
      <c r="A451" s="33"/>
      <c r="B451" s="39"/>
      <c r="C451" s="39"/>
      <c r="D451" s="39"/>
      <c r="F451" s="39"/>
    </row>
    <row r="452" spans="1:6" x14ac:dyDescent="0.25">
      <c r="A452" s="33"/>
      <c r="B452" s="39"/>
      <c r="C452" s="39"/>
      <c r="D452" s="39"/>
      <c r="F452" s="39"/>
    </row>
    <row r="453" spans="1:6" x14ac:dyDescent="0.25">
      <c r="A453" s="33"/>
      <c r="B453" s="39"/>
      <c r="C453" s="39"/>
      <c r="D453" s="39"/>
      <c r="F453" s="39"/>
    </row>
    <row r="454" spans="1:6" x14ac:dyDescent="0.25">
      <c r="A454" s="33"/>
      <c r="B454" s="39"/>
      <c r="C454" s="39"/>
      <c r="D454" s="39"/>
      <c r="F454" s="39"/>
    </row>
    <row r="455" spans="1:6" x14ac:dyDescent="0.25">
      <c r="A455" s="33"/>
      <c r="B455" s="39"/>
      <c r="C455" s="39"/>
      <c r="D455" s="39"/>
      <c r="F455" s="39"/>
    </row>
    <row r="456" spans="1:6" x14ac:dyDescent="0.25">
      <c r="A456" s="33"/>
      <c r="B456" s="39"/>
      <c r="C456" s="39"/>
      <c r="D456" s="39"/>
      <c r="F456" s="39"/>
    </row>
    <row r="457" spans="1:6" x14ac:dyDescent="0.25">
      <c r="A457" s="33"/>
      <c r="B457" s="39"/>
      <c r="C457" s="39"/>
      <c r="D457" s="39"/>
      <c r="F457" s="39"/>
    </row>
    <row r="458" spans="1:6" x14ac:dyDescent="0.25">
      <c r="A458" s="33"/>
      <c r="B458" s="39"/>
      <c r="C458" s="39"/>
      <c r="D458" s="39"/>
      <c r="F458" s="39"/>
    </row>
    <row r="459" spans="1:6" x14ac:dyDescent="0.25">
      <c r="A459" s="33"/>
      <c r="B459" s="39"/>
      <c r="C459" s="39"/>
      <c r="D459" s="39"/>
      <c r="F459" s="39"/>
    </row>
    <row r="460" spans="1:6" x14ac:dyDescent="0.25">
      <c r="A460" s="33"/>
      <c r="B460" s="39"/>
      <c r="C460" s="39"/>
      <c r="D460" s="39"/>
      <c r="F460" s="39"/>
    </row>
    <row r="461" spans="1:6" x14ac:dyDescent="0.25">
      <c r="A461" s="33"/>
      <c r="B461" s="39"/>
      <c r="C461" s="39"/>
      <c r="D461" s="39"/>
      <c r="F461" s="39"/>
    </row>
    <row r="462" spans="1:6" x14ac:dyDescent="0.25">
      <c r="A462" s="33"/>
      <c r="B462" s="39"/>
      <c r="C462" s="39"/>
      <c r="D462" s="39"/>
      <c r="F462" s="39"/>
    </row>
    <row r="463" spans="1:6" x14ac:dyDescent="0.25">
      <c r="A463" s="33"/>
      <c r="B463" s="39"/>
      <c r="C463" s="39"/>
      <c r="D463" s="39"/>
      <c r="F463" s="39"/>
    </row>
    <row r="464" spans="1:6" x14ac:dyDescent="0.25">
      <c r="A464" s="33"/>
      <c r="B464" s="39"/>
      <c r="C464" s="39"/>
      <c r="D464" s="39"/>
      <c r="F464" s="39"/>
    </row>
    <row r="465" spans="1:6" x14ac:dyDescent="0.25">
      <c r="A465" s="33"/>
      <c r="B465" s="39"/>
      <c r="C465" s="39"/>
      <c r="D465" s="39"/>
      <c r="F465" s="39"/>
    </row>
    <row r="466" spans="1:6" x14ac:dyDescent="0.25">
      <c r="A466" s="33"/>
      <c r="B466" s="39"/>
      <c r="C466" s="39"/>
      <c r="D466" s="39"/>
      <c r="F466" s="39"/>
    </row>
    <row r="467" spans="1:6" x14ac:dyDescent="0.25">
      <c r="A467" s="33"/>
      <c r="B467" s="39"/>
      <c r="C467" s="39"/>
      <c r="D467" s="39"/>
      <c r="F467" s="39"/>
    </row>
    <row r="468" spans="1:6" x14ac:dyDescent="0.25">
      <c r="A468" s="33"/>
      <c r="B468" s="39"/>
      <c r="C468" s="39"/>
      <c r="D468" s="39"/>
      <c r="F468" s="39"/>
    </row>
    <row r="469" spans="1:6" x14ac:dyDescent="0.25">
      <c r="A469" s="33"/>
      <c r="B469" s="39"/>
      <c r="C469" s="39"/>
      <c r="D469" s="39"/>
      <c r="F469" s="39"/>
    </row>
    <row r="470" spans="1:6" x14ac:dyDescent="0.25">
      <c r="A470" s="33"/>
      <c r="B470" s="39"/>
      <c r="C470" s="39"/>
      <c r="D470" s="39"/>
      <c r="F470" s="39"/>
    </row>
    <row r="471" spans="1:6" x14ac:dyDescent="0.25">
      <c r="A471" s="33"/>
      <c r="B471" s="39"/>
      <c r="C471" s="39"/>
      <c r="D471" s="39"/>
      <c r="F471" s="39"/>
    </row>
    <row r="472" spans="1:6" x14ac:dyDescent="0.25">
      <c r="A472" s="33"/>
      <c r="B472" s="39"/>
      <c r="C472" s="39"/>
      <c r="D472" s="39"/>
      <c r="F472" s="39"/>
    </row>
    <row r="473" spans="1:6" x14ac:dyDescent="0.25">
      <c r="A473" s="33"/>
      <c r="B473" s="39"/>
      <c r="C473" s="39"/>
      <c r="D473" s="39"/>
      <c r="F473" s="39"/>
    </row>
    <row r="474" spans="1:6" x14ac:dyDescent="0.25">
      <c r="A474" s="33"/>
      <c r="B474" s="39"/>
      <c r="C474" s="39"/>
      <c r="D474" s="39"/>
      <c r="F474" s="39"/>
    </row>
    <row r="475" spans="1:6" x14ac:dyDescent="0.25">
      <c r="A475" s="33"/>
      <c r="B475" s="39"/>
      <c r="C475" s="39"/>
      <c r="D475" s="39"/>
      <c r="F475" s="39"/>
    </row>
    <row r="476" spans="1:6" x14ac:dyDescent="0.25">
      <c r="A476" s="33"/>
      <c r="B476" s="39"/>
      <c r="C476" s="39"/>
      <c r="D476" s="39"/>
      <c r="F476" s="39"/>
    </row>
    <row r="477" spans="1:6" x14ac:dyDescent="0.25">
      <c r="A477" s="33"/>
      <c r="B477" s="39"/>
      <c r="C477" s="39"/>
      <c r="D477" s="39"/>
      <c r="F477" s="39"/>
    </row>
    <row r="478" spans="1:6" x14ac:dyDescent="0.25">
      <c r="A478" s="33"/>
      <c r="B478" s="39"/>
      <c r="C478" s="39"/>
      <c r="D478" s="39"/>
      <c r="F478" s="39"/>
    </row>
    <row r="479" spans="1:6" x14ac:dyDescent="0.25">
      <c r="A479" s="33"/>
      <c r="B479" s="39"/>
      <c r="C479" s="39"/>
      <c r="D479" s="39"/>
      <c r="F479" s="39"/>
    </row>
    <row r="480" spans="1:6" x14ac:dyDescent="0.25">
      <c r="A480" s="33"/>
      <c r="B480" s="39"/>
      <c r="C480" s="39"/>
      <c r="D480" s="39"/>
      <c r="F480" s="39"/>
    </row>
    <row r="481" spans="1:6" x14ac:dyDescent="0.25">
      <c r="A481" s="33"/>
      <c r="B481" s="39"/>
      <c r="C481" s="39"/>
      <c r="D481" s="39"/>
      <c r="F481" s="39"/>
    </row>
    <row r="482" spans="1:6" x14ac:dyDescent="0.25">
      <c r="A482" s="33"/>
      <c r="B482" s="39"/>
      <c r="C482" s="39"/>
      <c r="D482" s="39"/>
      <c r="F482" s="39"/>
    </row>
    <row r="483" spans="1:6" x14ac:dyDescent="0.25">
      <c r="A483" s="33"/>
      <c r="B483" s="39"/>
      <c r="C483" s="39"/>
      <c r="D483" s="39"/>
      <c r="F483" s="39"/>
    </row>
    <row r="484" spans="1:6" x14ac:dyDescent="0.25">
      <c r="A484" s="33"/>
      <c r="B484" s="39"/>
      <c r="C484" s="39"/>
      <c r="D484" s="39"/>
      <c r="F484" s="39"/>
    </row>
    <row r="485" spans="1:6" x14ac:dyDescent="0.25">
      <c r="A485" s="33"/>
      <c r="B485" s="39"/>
      <c r="C485" s="39"/>
      <c r="D485" s="39"/>
      <c r="F485" s="39"/>
    </row>
    <row r="486" spans="1:6" x14ac:dyDescent="0.25">
      <c r="A486" s="33"/>
      <c r="B486" s="39"/>
      <c r="C486" s="39"/>
      <c r="D486" s="39"/>
      <c r="F486" s="39"/>
    </row>
    <row r="487" spans="1:6" x14ac:dyDescent="0.25">
      <c r="A487" s="33"/>
      <c r="B487" s="39"/>
      <c r="C487" s="39"/>
      <c r="D487" s="39"/>
      <c r="F487" s="39"/>
    </row>
    <row r="488" spans="1:6" x14ac:dyDescent="0.25">
      <c r="A488" s="33"/>
      <c r="B488" s="39"/>
      <c r="C488" s="39"/>
      <c r="D488" s="39"/>
      <c r="F488" s="39"/>
    </row>
    <row r="489" spans="1:6" x14ac:dyDescent="0.25">
      <c r="A489" s="33"/>
      <c r="B489" s="39"/>
      <c r="C489" s="39"/>
      <c r="D489" s="39"/>
      <c r="F489" s="39"/>
    </row>
    <row r="490" spans="1:6" x14ac:dyDescent="0.25">
      <c r="A490" s="33"/>
      <c r="B490" s="39"/>
      <c r="C490" s="39"/>
      <c r="D490" s="39"/>
      <c r="F490" s="39"/>
    </row>
    <row r="491" spans="1:6" x14ac:dyDescent="0.25">
      <c r="A491" s="33"/>
      <c r="B491" s="39"/>
      <c r="C491" s="39"/>
      <c r="D491" s="39"/>
      <c r="F491" s="39"/>
    </row>
    <row r="492" spans="1:6" x14ac:dyDescent="0.25">
      <c r="A492" s="33"/>
      <c r="B492" s="39"/>
      <c r="C492" s="39"/>
      <c r="D492" s="39"/>
      <c r="F492" s="39"/>
    </row>
    <row r="493" spans="1:6" x14ac:dyDescent="0.25">
      <c r="A493" s="33"/>
      <c r="B493" s="39"/>
      <c r="C493" s="39"/>
      <c r="D493" s="39"/>
      <c r="F493" s="39"/>
    </row>
    <row r="494" spans="1:6" x14ac:dyDescent="0.25">
      <c r="A494" s="33"/>
      <c r="B494" s="39"/>
      <c r="C494" s="39"/>
      <c r="D494" s="39"/>
      <c r="F494" s="39"/>
    </row>
    <row r="495" spans="1:6" x14ac:dyDescent="0.25">
      <c r="A495" s="33"/>
      <c r="B495" s="39"/>
      <c r="C495" s="39"/>
      <c r="D495" s="39"/>
      <c r="F495" s="39"/>
    </row>
    <row r="496" spans="1:6" x14ac:dyDescent="0.25">
      <c r="A496" s="33"/>
      <c r="B496" s="39"/>
      <c r="C496" s="39"/>
      <c r="D496" s="39"/>
      <c r="F496" s="39"/>
    </row>
    <row r="497" spans="1:6" x14ac:dyDescent="0.25">
      <c r="A497" s="33"/>
      <c r="B497" s="39"/>
      <c r="C497" s="39"/>
      <c r="D497" s="39"/>
      <c r="F497" s="39"/>
    </row>
    <row r="498" spans="1:6" x14ac:dyDescent="0.25">
      <c r="A498" s="33"/>
      <c r="B498" s="39"/>
      <c r="C498" s="39"/>
      <c r="D498" s="39"/>
      <c r="F498" s="39"/>
    </row>
    <row r="499" spans="1:6" x14ac:dyDescent="0.25">
      <c r="A499" s="33"/>
      <c r="B499" s="39"/>
      <c r="C499" s="39"/>
      <c r="D499" s="39"/>
      <c r="F499" s="39"/>
    </row>
    <row r="500" spans="1:6" x14ac:dyDescent="0.25">
      <c r="A500" s="33"/>
      <c r="B500" s="39"/>
      <c r="C500" s="39"/>
      <c r="D500" s="39"/>
      <c r="F500" s="39"/>
    </row>
    <row r="501" spans="1:6" x14ac:dyDescent="0.25">
      <c r="A501" s="33"/>
      <c r="B501" s="39"/>
      <c r="C501" s="39"/>
      <c r="D501" s="39"/>
      <c r="F501" s="39"/>
    </row>
    <row r="502" spans="1:6" x14ac:dyDescent="0.25">
      <c r="A502" s="33"/>
      <c r="B502" s="39"/>
      <c r="C502" s="39"/>
      <c r="D502" s="39"/>
      <c r="F502" s="39"/>
    </row>
    <row r="503" spans="1:6" x14ac:dyDescent="0.25">
      <c r="A503" s="33"/>
      <c r="B503" s="39"/>
      <c r="C503" s="39"/>
      <c r="D503" s="39"/>
      <c r="F503" s="39"/>
    </row>
    <row r="504" spans="1:6" x14ac:dyDescent="0.25">
      <c r="A504" s="33"/>
      <c r="B504" s="39"/>
      <c r="C504" s="39"/>
      <c r="D504" s="39"/>
      <c r="F504" s="39"/>
    </row>
    <row r="505" spans="1:6" x14ac:dyDescent="0.25">
      <c r="A505" s="33"/>
      <c r="B505" s="39"/>
      <c r="C505" s="39"/>
      <c r="D505" s="39"/>
      <c r="F505" s="39"/>
    </row>
    <row r="506" spans="1:6" x14ac:dyDescent="0.25">
      <c r="A506" s="33"/>
      <c r="B506" s="39"/>
      <c r="C506" s="39"/>
      <c r="D506" s="39"/>
      <c r="F506" s="39"/>
    </row>
    <row r="507" spans="1:6" x14ac:dyDescent="0.25">
      <c r="A507" s="33"/>
      <c r="B507" s="39"/>
      <c r="C507" s="39"/>
      <c r="D507" s="39"/>
      <c r="F507" s="39"/>
    </row>
    <row r="508" spans="1:6" x14ac:dyDescent="0.25">
      <c r="A508" s="33"/>
      <c r="B508" s="39"/>
      <c r="C508" s="39"/>
      <c r="D508" s="39"/>
      <c r="F508" s="39"/>
    </row>
    <row r="509" spans="1:6" x14ac:dyDescent="0.25">
      <c r="A509" s="33"/>
      <c r="B509" s="39"/>
      <c r="C509" s="39"/>
      <c r="D509" s="39"/>
      <c r="F509" s="39"/>
    </row>
    <row r="510" spans="1:6" x14ac:dyDescent="0.25">
      <c r="A510" s="33"/>
      <c r="B510" s="39"/>
      <c r="C510" s="39"/>
      <c r="D510" s="39"/>
      <c r="F510" s="39"/>
    </row>
    <row r="511" spans="1:6" x14ac:dyDescent="0.25">
      <c r="A511" s="33"/>
      <c r="B511" s="39"/>
      <c r="C511" s="39"/>
      <c r="D511" s="39"/>
      <c r="F511" s="39"/>
    </row>
    <row r="512" spans="1:6" x14ac:dyDescent="0.25">
      <c r="A512" s="33"/>
      <c r="B512" s="39"/>
      <c r="C512" s="39"/>
      <c r="D512" s="39"/>
      <c r="F512" s="39"/>
    </row>
    <row r="513" spans="1:6" x14ac:dyDescent="0.25">
      <c r="A513" s="33"/>
      <c r="B513" s="39"/>
      <c r="C513" s="39"/>
      <c r="D513" s="39"/>
      <c r="F513" s="39"/>
    </row>
    <row r="514" spans="1:6" x14ac:dyDescent="0.25">
      <c r="A514" s="33"/>
      <c r="B514" s="39"/>
      <c r="C514" s="39"/>
      <c r="D514" s="39"/>
      <c r="F514" s="39"/>
    </row>
    <row r="515" spans="1:6" x14ac:dyDescent="0.25">
      <c r="A515" s="33"/>
      <c r="B515" s="39"/>
      <c r="C515" s="39"/>
      <c r="D515" s="39"/>
      <c r="F515" s="39"/>
    </row>
    <row r="516" spans="1:6" x14ac:dyDescent="0.25">
      <c r="A516" s="33"/>
      <c r="B516" s="39"/>
      <c r="C516" s="39"/>
      <c r="D516" s="39"/>
      <c r="F516" s="39"/>
    </row>
    <row r="517" spans="1:6" x14ac:dyDescent="0.25">
      <c r="A517" s="33"/>
      <c r="B517" s="39"/>
      <c r="C517" s="39"/>
      <c r="D517" s="39"/>
      <c r="F517" s="39"/>
    </row>
    <row r="518" spans="1:6" x14ac:dyDescent="0.25">
      <c r="A518" s="33"/>
      <c r="B518" s="39"/>
      <c r="C518" s="39"/>
      <c r="D518" s="39"/>
      <c r="F518" s="39"/>
    </row>
    <row r="519" spans="1:6" x14ac:dyDescent="0.25">
      <c r="A519" s="33"/>
      <c r="B519" s="39"/>
      <c r="C519" s="39"/>
      <c r="D519" s="39"/>
      <c r="F519" s="39"/>
    </row>
    <row r="520" spans="1:6" x14ac:dyDescent="0.25">
      <c r="A520" s="33"/>
      <c r="B520" s="39"/>
      <c r="C520" s="39"/>
      <c r="D520" s="39"/>
      <c r="F520" s="39"/>
    </row>
    <row r="521" spans="1:6" x14ac:dyDescent="0.25">
      <c r="A521" s="33"/>
      <c r="B521" s="39"/>
      <c r="C521" s="39"/>
      <c r="D521" s="39"/>
      <c r="F521" s="39"/>
    </row>
    <row r="522" spans="1:6" x14ac:dyDescent="0.25">
      <c r="A522" s="33"/>
      <c r="B522" s="39"/>
      <c r="C522" s="39"/>
      <c r="D522" s="39"/>
      <c r="F522" s="39"/>
    </row>
    <row r="523" spans="1:6" x14ac:dyDescent="0.25">
      <c r="A523" s="33"/>
      <c r="B523" s="39"/>
      <c r="C523" s="39"/>
      <c r="D523" s="39"/>
      <c r="F523" s="39"/>
    </row>
    <row r="524" spans="1:6" x14ac:dyDescent="0.25">
      <c r="A524" s="33"/>
      <c r="B524" s="39"/>
      <c r="C524" s="39"/>
      <c r="D524" s="39"/>
      <c r="F524" s="39"/>
    </row>
    <row r="525" spans="1:6" x14ac:dyDescent="0.25">
      <c r="A525" s="33"/>
      <c r="B525" s="39"/>
      <c r="C525" s="39"/>
      <c r="D525" s="39"/>
      <c r="F525" s="39"/>
    </row>
    <row r="526" spans="1:6" x14ac:dyDescent="0.25">
      <c r="A526" s="33"/>
      <c r="B526" s="39"/>
      <c r="C526" s="39"/>
      <c r="D526" s="39"/>
      <c r="F526" s="39"/>
    </row>
    <row r="527" spans="1:6" x14ac:dyDescent="0.25">
      <c r="A527" s="33"/>
      <c r="B527" s="39"/>
      <c r="C527" s="39"/>
      <c r="D527" s="39"/>
      <c r="F527" s="39"/>
    </row>
    <row r="528" spans="1:6" x14ac:dyDescent="0.25">
      <c r="A528" s="33"/>
      <c r="B528" s="39"/>
      <c r="C528" s="39"/>
      <c r="D528" s="39"/>
      <c r="F528" s="39"/>
    </row>
    <row r="529" spans="1:6" x14ac:dyDescent="0.25">
      <c r="A529" s="33"/>
      <c r="B529" s="39"/>
      <c r="C529" s="39"/>
      <c r="D529" s="39"/>
      <c r="F529" s="39"/>
    </row>
    <row r="530" spans="1:6" x14ac:dyDescent="0.25">
      <c r="A530" s="33"/>
      <c r="B530" s="39"/>
      <c r="C530" s="39"/>
      <c r="D530" s="39"/>
      <c r="F530" s="39"/>
    </row>
    <row r="531" spans="1:6" x14ac:dyDescent="0.25">
      <c r="A531" s="33"/>
      <c r="B531" s="39"/>
      <c r="C531" s="39"/>
      <c r="D531" s="39"/>
      <c r="F531" s="39"/>
    </row>
    <row r="532" spans="1:6" x14ac:dyDescent="0.25">
      <c r="A532" s="33"/>
      <c r="B532" s="39"/>
      <c r="C532" s="39"/>
      <c r="D532" s="39"/>
      <c r="F532" s="39"/>
    </row>
    <row r="533" spans="1:6" x14ac:dyDescent="0.25">
      <c r="A533" s="33"/>
      <c r="B533" s="39"/>
      <c r="C533" s="39"/>
      <c r="D533" s="39"/>
      <c r="F533" s="39"/>
    </row>
    <row r="534" spans="1:6" x14ac:dyDescent="0.25">
      <c r="A534" s="33"/>
      <c r="B534" s="39"/>
      <c r="C534" s="39"/>
      <c r="D534" s="39"/>
      <c r="F534" s="39"/>
    </row>
    <row r="535" spans="1:6" x14ac:dyDescent="0.25">
      <c r="A535" s="33"/>
      <c r="B535" s="39"/>
      <c r="C535" s="39"/>
      <c r="D535" s="39"/>
      <c r="F535" s="39"/>
    </row>
    <row r="536" spans="1:6" x14ac:dyDescent="0.25">
      <c r="A536" s="33"/>
      <c r="B536" s="39"/>
      <c r="C536" s="39"/>
      <c r="D536" s="39"/>
      <c r="F536" s="39"/>
    </row>
    <row r="537" spans="1:6" x14ac:dyDescent="0.25">
      <c r="A537" s="33"/>
      <c r="B537" s="39"/>
      <c r="C537" s="39"/>
      <c r="D537" s="39"/>
      <c r="F537" s="39"/>
    </row>
    <row r="538" spans="1:6" x14ac:dyDescent="0.25">
      <c r="A538" s="33"/>
      <c r="B538" s="39"/>
      <c r="C538" s="39"/>
      <c r="D538" s="39"/>
      <c r="F538" s="39"/>
    </row>
    <row r="539" spans="1:6" x14ac:dyDescent="0.25">
      <c r="A539" s="33"/>
      <c r="B539" s="39"/>
      <c r="C539" s="39"/>
      <c r="D539" s="39"/>
      <c r="F539" s="39"/>
    </row>
    <row r="540" spans="1:6" x14ac:dyDescent="0.25">
      <c r="A540" s="33"/>
      <c r="B540" s="39"/>
      <c r="C540" s="39"/>
      <c r="D540" s="39"/>
      <c r="F540" s="39"/>
    </row>
    <row r="541" spans="1:6" x14ac:dyDescent="0.25">
      <c r="A541" s="33"/>
      <c r="B541" s="39"/>
      <c r="C541" s="39"/>
      <c r="D541" s="39"/>
      <c r="F541" s="39"/>
    </row>
    <row r="542" spans="1:6" x14ac:dyDescent="0.25">
      <c r="A542" s="33"/>
      <c r="B542" s="39"/>
      <c r="C542" s="39"/>
      <c r="D542" s="39"/>
      <c r="F542" s="39"/>
    </row>
    <row r="543" spans="1:6" x14ac:dyDescent="0.25">
      <c r="A543" s="33"/>
      <c r="B543" s="39"/>
      <c r="C543" s="39"/>
      <c r="D543" s="39"/>
      <c r="F543" s="39"/>
    </row>
    <row r="544" spans="1:6" x14ac:dyDescent="0.25">
      <c r="A544" s="33"/>
      <c r="B544" s="39"/>
      <c r="C544" s="39"/>
      <c r="D544" s="39"/>
      <c r="F544" s="39"/>
    </row>
    <row r="545" spans="1:6" x14ac:dyDescent="0.25">
      <c r="A545" s="33"/>
      <c r="B545" s="39"/>
      <c r="C545" s="39"/>
      <c r="D545" s="39"/>
      <c r="F545" s="39"/>
    </row>
    <row r="546" spans="1:6" x14ac:dyDescent="0.25">
      <c r="A546" s="33"/>
      <c r="B546" s="39"/>
      <c r="C546" s="39"/>
      <c r="D546" s="39"/>
      <c r="F546" s="39"/>
    </row>
    <row r="547" spans="1:6" x14ac:dyDescent="0.25">
      <c r="A547" s="33"/>
      <c r="B547" s="39"/>
      <c r="C547" s="39"/>
      <c r="D547" s="39"/>
      <c r="F547" s="39"/>
    </row>
    <row r="548" spans="1:6" x14ac:dyDescent="0.25">
      <c r="A548" s="33"/>
      <c r="B548" s="39"/>
      <c r="C548" s="39"/>
      <c r="D548" s="39"/>
      <c r="F548" s="39"/>
    </row>
    <row r="549" spans="1:6" x14ac:dyDescent="0.25">
      <c r="A549" s="33"/>
      <c r="B549" s="39"/>
      <c r="C549" s="39"/>
      <c r="D549" s="39"/>
      <c r="F549" s="39"/>
    </row>
    <row r="550" spans="1:6" x14ac:dyDescent="0.25">
      <c r="A550" s="33"/>
      <c r="B550" s="39"/>
      <c r="C550" s="39"/>
      <c r="D550" s="39"/>
      <c r="F550" s="39"/>
    </row>
    <row r="551" spans="1:6" x14ac:dyDescent="0.25">
      <c r="A551" s="33"/>
      <c r="B551" s="39"/>
      <c r="C551" s="39"/>
      <c r="D551" s="39"/>
      <c r="F551" s="39"/>
    </row>
    <row r="552" spans="1:6" x14ac:dyDescent="0.25">
      <c r="A552" s="33"/>
      <c r="B552" s="39"/>
      <c r="C552" s="39"/>
      <c r="D552" s="39"/>
      <c r="F552" s="39"/>
    </row>
    <row r="553" spans="1:6" x14ac:dyDescent="0.25">
      <c r="A553" s="33"/>
      <c r="B553" s="39"/>
      <c r="C553" s="39"/>
      <c r="D553" s="39"/>
      <c r="F553" s="39"/>
    </row>
    <row r="554" spans="1:6" x14ac:dyDescent="0.25">
      <c r="A554" s="33"/>
      <c r="B554" s="39"/>
      <c r="C554" s="39"/>
      <c r="D554" s="39"/>
      <c r="F554" s="39"/>
    </row>
    <row r="555" spans="1:6" x14ac:dyDescent="0.25">
      <c r="A555" s="33"/>
      <c r="B555" s="39"/>
      <c r="C555" s="39"/>
      <c r="D555" s="39"/>
      <c r="F555" s="39"/>
    </row>
    <row r="556" spans="1:6" x14ac:dyDescent="0.25">
      <c r="A556" s="33"/>
      <c r="B556" s="39"/>
      <c r="C556" s="39"/>
      <c r="D556" s="39"/>
      <c r="F556" s="39"/>
    </row>
    <row r="557" spans="1:6" x14ac:dyDescent="0.25">
      <c r="A557" s="33"/>
      <c r="B557" s="39"/>
      <c r="C557" s="39"/>
      <c r="D557" s="39"/>
      <c r="F557" s="39"/>
    </row>
    <row r="558" spans="1:6" x14ac:dyDescent="0.25">
      <c r="A558" s="33"/>
      <c r="B558" s="39"/>
      <c r="C558" s="39"/>
      <c r="D558" s="39"/>
      <c r="F558" s="39"/>
    </row>
    <row r="559" spans="1:6" x14ac:dyDescent="0.25">
      <c r="A559" s="33"/>
      <c r="B559" s="39"/>
      <c r="C559" s="39"/>
      <c r="D559" s="39"/>
      <c r="F559" s="39"/>
    </row>
    <row r="560" spans="1:6" x14ac:dyDescent="0.25">
      <c r="A560" s="33"/>
      <c r="B560" s="39"/>
      <c r="C560" s="39"/>
      <c r="D560" s="39"/>
      <c r="F560" s="39"/>
    </row>
    <row r="561" spans="1:6" x14ac:dyDescent="0.25">
      <c r="A561" s="33"/>
      <c r="B561" s="39"/>
      <c r="C561" s="39"/>
      <c r="D561" s="39"/>
      <c r="F561" s="39"/>
    </row>
    <row r="562" spans="1:6" x14ac:dyDescent="0.25">
      <c r="A562" s="33"/>
      <c r="B562" s="39"/>
      <c r="C562" s="39"/>
      <c r="D562" s="39"/>
      <c r="F562" s="39"/>
    </row>
    <row r="563" spans="1:6" x14ac:dyDescent="0.25">
      <c r="A563" s="33"/>
      <c r="B563" s="39"/>
      <c r="C563" s="39"/>
      <c r="D563" s="39"/>
      <c r="F563" s="39"/>
    </row>
    <row r="564" spans="1:6" x14ac:dyDescent="0.25">
      <c r="A564" s="33"/>
      <c r="B564" s="39"/>
      <c r="C564" s="39"/>
      <c r="D564" s="39"/>
      <c r="F564" s="39"/>
    </row>
    <row r="565" spans="1:6" x14ac:dyDescent="0.25">
      <c r="A565" s="33"/>
      <c r="B565" s="39"/>
      <c r="C565" s="39"/>
      <c r="D565" s="39"/>
      <c r="F565" s="39"/>
    </row>
    <row r="566" spans="1:6" x14ac:dyDescent="0.25">
      <c r="A566" s="33"/>
      <c r="B566" s="39"/>
      <c r="C566" s="39"/>
      <c r="D566" s="39"/>
      <c r="F566" s="39"/>
    </row>
    <row r="567" spans="1:6" x14ac:dyDescent="0.25">
      <c r="A567" s="33"/>
      <c r="B567" s="39"/>
      <c r="C567" s="39"/>
      <c r="D567" s="39"/>
      <c r="F567" s="39"/>
    </row>
    <row r="568" spans="1:6" x14ac:dyDescent="0.25">
      <c r="A568" s="33"/>
      <c r="B568" s="39"/>
      <c r="C568" s="39"/>
      <c r="D568" s="39"/>
      <c r="F568" s="39"/>
    </row>
    <row r="569" spans="1:6" x14ac:dyDescent="0.25">
      <c r="A569" s="33"/>
      <c r="B569" s="39"/>
      <c r="C569" s="39"/>
      <c r="D569" s="39"/>
      <c r="F569" s="39"/>
    </row>
    <row r="570" spans="1:6" x14ac:dyDescent="0.25">
      <c r="A570" s="33"/>
      <c r="B570" s="39"/>
      <c r="C570" s="39"/>
      <c r="D570" s="39"/>
      <c r="F570" s="39"/>
    </row>
    <row r="571" spans="1:6" x14ac:dyDescent="0.25">
      <c r="A571" s="33"/>
      <c r="B571" s="39"/>
      <c r="C571" s="39"/>
      <c r="D571" s="39"/>
      <c r="F571" s="39"/>
    </row>
    <row r="572" spans="1:6" x14ac:dyDescent="0.25">
      <c r="A572" s="33"/>
      <c r="B572" s="39"/>
      <c r="C572" s="39"/>
      <c r="D572" s="39"/>
      <c r="F572" s="39"/>
    </row>
    <row r="573" spans="1:6" x14ac:dyDescent="0.25">
      <c r="A573" s="33"/>
      <c r="B573" s="39"/>
      <c r="C573" s="39"/>
      <c r="D573" s="39"/>
      <c r="F573" s="39"/>
    </row>
    <row r="574" spans="1:6" x14ac:dyDescent="0.25">
      <c r="A574" s="33"/>
      <c r="B574" s="39"/>
      <c r="C574" s="39"/>
      <c r="D574" s="39"/>
      <c r="F574" s="39"/>
    </row>
    <row r="575" spans="1:6" x14ac:dyDescent="0.25">
      <c r="A575" s="33"/>
      <c r="B575" s="39"/>
      <c r="C575" s="39"/>
      <c r="D575" s="39"/>
      <c r="F575" s="39"/>
    </row>
    <row r="576" spans="1:6" x14ac:dyDescent="0.25">
      <c r="A576" s="33"/>
      <c r="B576" s="39"/>
      <c r="C576" s="39"/>
      <c r="D576" s="39"/>
      <c r="F576" s="39"/>
    </row>
    <row r="577" spans="1:6" x14ac:dyDescent="0.25">
      <c r="A577" s="33"/>
      <c r="B577" s="39"/>
      <c r="C577" s="39"/>
      <c r="D577" s="39"/>
      <c r="F577" s="39"/>
    </row>
    <row r="578" spans="1:6" x14ac:dyDescent="0.25">
      <c r="A578" s="33"/>
      <c r="B578" s="39"/>
      <c r="C578" s="39"/>
      <c r="D578" s="39"/>
      <c r="F578" s="39"/>
    </row>
    <row r="579" spans="1:6" x14ac:dyDescent="0.25">
      <c r="A579" s="33"/>
      <c r="B579" s="39"/>
      <c r="C579" s="39"/>
      <c r="D579" s="39"/>
      <c r="F579" s="39"/>
    </row>
    <row r="580" spans="1:6" x14ac:dyDescent="0.25">
      <c r="A580" s="33"/>
      <c r="B580" s="39"/>
      <c r="C580" s="39"/>
      <c r="D580" s="39"/>
      <c r="F580" s="39"/>
    </row>
    <row r="581" spans="1:6" x14ac:dyDescent="0.25">
      <c r="A581" s="33"/>
      <c r="B581" s="39"/>
      <c r="C581" s="39"/>
      <c r="D581" s="39"/>
      <c r="F581" s="39"/>
    </row>
    <row r="582" spans="1:6" x14ac:dyDescent="0.25">
      <c r="A582" s="33"/>
      <c r="B582" s="39"/>
      <c r="C582" s="39"/>
      <c r="D582" s="39"/>
      <c r="F582" s="39"/>
    </row>
    <row r="583" spans="1:6" x14ac:dyDescent="0.25">
      <c r="A583" s="33"/>
      <c r="B583" s="39"/>
      <c r="C583" s="39"/>
      <c r="D583" s="39"/>
      <c r="F583" s="39"/>
    </row>
    <row r="584" spans="1:6" x14ac:dyDescent="0.25">
      <c r="A584" s="33"/>
      <c r="B584" s="39"/>
      <c r="C584" s="39"/>
      <c r="D584" s="39"/>
      <c r="F584" s="39"/>
    </row>
    <row r="585" spans="1:6" x14ac:dyDescent="0.25">
      <c r="A585" s="33"/>
      <c r="B585" s="39"/>
      <c r="C585" s="39"/>
      <c r="D585" s="39"/>
      <c r="F585" s="39"/>
    </row>
    <row r="586" spans="1:6" x14ac:dyDescent="0.25">
      <c r="A586" s="33"/>
      <c r="B586" s="39"/>
      <c r="C586" s="39"/>
      <c r="D586" s="39"/>
      <c r="F586" s="39"/>
    </row>
    <row r="587" spans="1:6" x14ac:dyDescent="0.25">
      <c r="A587" s="33"/>
      <c r="B587" s="39"/>
      <c r="C587" s="39"/>
      <c r="D587" s="39"/>
      <c r="F587" s="39"/>
    </row>
    <row r="588" spans="1:6" x14ac:dyDescent="0.25">
      <c r="A588" s="33"/>
      <c r="B588" s="39"/>
      <c r="C588" s="39"/>
      <c r="D588" s="39"/>
      <c r="F588" s="39"/>
    </row>
    <row r="589" spans="1:6" x14ac:dyDescent="0.25">
      <c r="A589" s="33"/>
      <c r="B589" s="39"/>
      <c r="C589" s="39"/>
      <c r="D589" s="39"/>
      <c r="F589" s="39"/>
    </row>
    <row r="590" spans="1:6" x14ac:dyDescent="0.25">
      <c r="A590" s="33"/>
      <c r="B590" s="39"/>
      <c r="C590" s="39"/>
      <c r="D590" s="39"/>
      <c r="F590" s="39"/>
    </row>
    <row r="591" spans="1:6" x14ac:dyDescent="0.25">
      <c r="A591" s="33"/>
      <c r="B591" s="39"/>
      <c r="C591" s="39"/>
      <c r="D591" s="39"/>
      <c r="F591" s="39"/>
    </row>
    <row r="592" spans="1:6" x14ac:dyDescent="0.25">
      <c r="A592" s="33"/>
      <c r="B592" s="39"/>
      <c r="C592" s="39"/>
      <c r="D592" s="39"/>
      <c r="F592" s="39"/>
    </row>
    <row r="593" spans="1:6" x14ac:dyDescent="0.25">
      <c r="A593" s="33"/>
      <c r="B593" s="39"/>
      <c r="C593" s="39"/>
      <c r="D593" s="39"/>
      <c r="F593" s="39"/>
    </row>
    <row r="594" spans="1:6" x14ac:dyDescent="0.25">
      <c r="A594" s="33"/>
      <c r="B594" s="39"/>
      <c r="C594" s="39"/>
      <c r="D594" s="39"/>
      <c r="F594" s="39"/>
    </row>
    <row r="595" spans="1:6" x14ac:dyDescent="0.25">
      <c r="A595" s="33"/>
      <c r="B595" s="39"/>
      <c r="C595" s="39"/>
      <c r="D595" s="39"/>
      <c r="F595" s="39"/>
    </row>
    <row r="596" spans="1:6" x14ac:dyDescent="0.25">
      <c r="A596" s="33"/>
      <c r="B596" s="39"/>
      <c r="C596" s="39"/>
      <c r="D596" s="39"/>
      <c r="F596" s="39"/>
    </row>
    <row r="597" spans="1:6" x14ac:dyDescent="0.25">
      <c r="A597" s="33"/>
      <c r="B597" s="39"/>
      <c r="C597" s="39"/>
      <c r="D597" s="39"/>
      <c r="F597" s="39"/>
    </row>
    <row r="598" spans="1:6" x14ac:dyDescent="0.25">
      <c r="A598" s="33"/>
      <c r="B598" s="39"/>
      <c r="C598" s="39"/>
      <c r="D598" s="39"/>
      <c r="F598" s="39"/>
    </row>
    <row r="599" spans="1:6" x14ac:dyDescent="0.25">
      <c r="A599" s="33"/>
      <c r="B599" s="39"/>
      <c r="C599" s="39"/>
      <c r="D599" s="39"/>
      <c r="F599" s="39"/>
    </row>
    <row r="600" spans="1:6" x14ac:dyDescent="0.25">
      <c r="A600" s="33"/>
      <c r="B600" s="39"/>
      <c r="C600" s="39"/>
      <c r="D600" s="39"/>
      <c r="F600" s="39"/>
    </row>
    <row r="601" spans="1:6" x14ac:dyDescent="0.25">
      <c r="A601" s="33"/>
      <c r="B601" s="39"/>
      <c r="C601" s="39"/>
      <c r="D601" s="39"/>
      <c r="F601" s="39"/>
    </row>
    <row r="602" spans="1:6" x14ac:dyDescent="0.25">
      <c r="A602" s="33"/>
      <c r="B602" s="39"/>
      <c r="C602" s="39"/>
      <c r="D602" s="39"/>
      <c r="F602" s="39"/>
    </row>
    <row r="603" spans="1:6" x14ac:dyDescent="0.25">
      <c r="A603" s="33"/>
      <c r="B603" s="39"/>
      <c r="C603" s="39"/>
      <c r="D603" s="39"/>
      <c r="F603" s="39"/>
    </row>
    <row r="604" spans="1:6" x14ac:dyDescent="0.25">
      <c r="A604" s="33"/>
      <c r="B604" s="39"/>
      <c r="C604" s="39"/>
      <c r="D604" s="39"/>
      <c r="F604" s="39"/>
    </row>
    <row r="605" spans="1:6" x14ac:dyDescent="0.25">
      <c r="A605" s="33"/>
      <c r="B605" s="39"/>
      <c r="C605" s="39"/>
      <c r="D605" s="39"/>
      <c r="F605" s="39"/>
    </row>
    <row r="606" spans="1:6" x14ac:dyDescent="0.25">
      <c r="A606" s="33"/>
      <c r="B606" s="39"/>
      <c r="C606" s="39"/>
      <c r="D606" s="39"/>
      <c r="F606" s="39"/>
    </row>
    <row r="607" spans="1:6" x14ac:dyDescent="0.25">
      <c r="A607" s="33"/>
      <c r="B607" s="39"/>
      <c r="C607" s="39"/>
      <c r="D607" s="39"/>
      <c r="F607" s="39"/>
    </row>
    <row r="608" spans="1:6" x14ac:dyDescent="0.25">
      <c r="A608" s="33"/>
      <c r="B608" s="39"/>
      <c r="C608" s="39"/>
      <c r="D608" s="39"/>
      <c r="F608" s="39"/>
    </row>
    <row r="609" spans="1:6" x14ac:dyDescent="0.25">
      <c r="A609" s="33"/>
      <c r="B609" s="39"/>
      <c r="C609" s="39"/>
      <c r="D609" s="39"/>
      <c r="F609" s="39"/>
    </row>
    <row r="610" spans="1:6" x14ac:dyDescent="0.25">
      <c r="A610" s="33"/>
      <c r="B610" s="39"/>
      <c r="C610" s="39"/>
      <c r="D610" s="39"/>
      <c r="F610" s="39"/>
    </row>
    <row r="611" spans="1:6" x14ac:dyDescent="0.25">
      <c r="A611" s="33"/>
      <c r="B611" s="39"/>
      <c r="C611" s="39"/>
      <c r="D611" s="39"/>
      <c r="F611" s="39"/>
    </row>
    <row r="612" spans="1:6" x14ac:dyDescent="0.25">
      <c r="A612" s="33"/>
      <c r="B612" s="39"/>
      <c r="C612" s="39"/>
      <c r="D612" s="39"/>
      <c r="F612" s="39"/>
    </row>
    <row r="613" spans="1:6" x14ac:dyDescent="0.25">
      <c r="A613" s="33"/>
      <c r="B613" s="39"/>
      <c r="C613" s="39"/>
      <c r="D613" s="39"/>
      <c r="F613" s="39"/>
    </row>
    <row r="614" spans="1:6" x14ac:dyDescent="0.25">
      <c r="A614" s="33"/>
      <c r="B614" s="39"/>
      <c r="C614" s="39"/>
      <c r="D614" s="39"/>
      <c r="F614" s="39"/>
    </row>
    <row r="615" spans="1:6" x14ac:dyDescent="0.25">
      <c r="A615" s="33"/>
      <c r="B615" s="39"/>
      <c r="C615" s="39"/>
      <c r="D615" s="39"/>
      <c r="F615" s="39"/>
    </row>
    <row r="616" spans="1:6" x14ac:dyDescent="0.25">
      <c r="A616" s="33"/>
      <c r="B616" s="39"/>
      <c r="C616" s="39"/>
      <c r="D616" s="39"/>
      <c r="F616" s="39"/>
    </row>
    <row r="617" spans="1:6" x14ac:dyDescent="0.25">
      <c r="A617" s="33"/>
      <c r="B617" s="39"/>
      <c r="C617" s="39"/>
      <c r="D617" s="39"/>
      <c r="F617" s="39"/>
    </row>
    <row r="618" spans="1:6" x14ac:dyDescent="0.25">
      <c r="A618" s="33"/>
      <c r="B618" s="39"/>
      <c r="C618" s="39"/>
      <c r="D618" s="39"/>
      <c r="F618" s="39"/>
    </row>
    <row r="619" spans="1:6" x14ac:dyDescent="0.25">
      <c r="A619" s="33"/>
      <c r="B619" s="39"/>
      <c r="C619" s="39"/>
      <c r="D619" s="39"/>
      <c r="F619" s="39"/>
    </row>
    <row r="620" spans="1:6" x14ac:dyDescent="0.25">
      <c r="A620" s="33"/>
      <c r="B620" s="39"/>
      <c r="C620" s="39"/>
      <c r="D620" s="39"/>
      <c r="F620" s="39"/>
    </row>
    <row r="621" spans="1:6" x14ac:dyDescent="0.25">
      <c r="A621" s="33"/>
      <c r="B621" s="39"/>
      <c r="C621" s="39"/>
      <c r="D621" s="39"/>
      <c r="F621" s="39"/>
    </row>
    <row r="622" spans="1:6" x14ac:dyDescent="0.25">
      <c r="A622" s="33"/>
      <c r="B622" s="39"/>
      <c r="C622" s="39"/>
      <c r="D622" s="39"/>
      <c r="F622" s="39"/>
    </row>
    <row r="623" spans="1:6" x14ac:dyDescent="0.25">
      <c r="A623" s="33"/>
      <c r="B623" s="39"/>
      <c r="C623" s="39"/>
      <c r="D623" s="39"/>
      <c r="F623" s="39"/>
    </row>
    <row r="624" spans="1:6" x14ac:dyDescent="0.25">
      <c r="A624" s="33"/>
      <c r="B624" s="39"/>
      <c r="C624" s="39"/>
      <c r="D624" s="39"/>
      <c r="F624" s="39"/>
    </row>
    <row r="625" spans="1:6" x14ac:dyDescent="0.25">
      <c r="A625" s="33"/>
      <c r="B625" s="39"/>
      <c r="C625" s="39"/>
      <c r="D625" s="39"/>
      <c r="F625" s="39"/>
    </row>
    <row r="626" spans="1:6" x14ac:dyDescent="0.25">
      <c r="A626" s="33"/>
      <c r="B626" s="39"/>
      <c r="C626" s="39"/>
      <c r="D626" s="39"/>
      <c r="F626" s="39"/>
    </row>
    <row r="627" spans="1:6" x14ac:dyDescent="0.25">
      <c r="A627" s="33"/>
      <c r="B627" s="39"/>
      <c r="C627" s="39"/>
      <c r="D627" s="39"/>
      <c r="F627" s="39"/>
    </row>
    <row r="628" spans="1:6" x14ac:dyDescent="0.25">
      <c r="A628" s="33"/>
      <c r="B628" s="39"/>
      <c r="C628" s="39"/>
      <c r="D628" s="39"/>
      <c r="F628" s="39"/>
    </row>
    <row r="629" spans="1:6" x14ac:dyDescent="0.25">
      <c r="A629" s="33"/>
      <c r="B629" s="39"/>
      <c r="C629" s="39"/>
      <c r="D629" s="39"/>
      <c r="F629" s="39"/>
    </row>
    <row r="630" spans="1:6" x14ac:dyDescent="0.25">
      <c r="A630" s="33"/>
      <c r="B630" s="39"/>
      <c r="C630" s="39"/>
      <c r="D630" s="39"/>
      <c r="F630" s="39"/>
    </row>
    <row r="631" spans="1:6" x14ac:dyDescent="0.25">
      <c r="A631" s="33"/>
      <c r="B631" s="39"/>
      <c r="C631" s="39"/>
      <c r="D631" s="39"/>
      <c r="F631" s="39"/>
    </row>
    <row r="632" spans="1:6" x14ac:dyDescent="0.25">
      <c r="A632" s="33"/>
      <c r="B632" s="39"/>
      <c r="C632" s="39"/>
      <c r="D632" s="39"/>
      <c r="F632" s="39"/>
    </row>
    <row r="633" spans="1:6" x14ac:dyDescent="0.25">
      <c r="A633" s="33"/>
      <c r="B633" s="39"/>
      <c r="C633" s="39"/>
      <c r="D633" s="39"/>
      <c r="F633" s="39"/>
    </row>
    <row r="634" spans="1:6" x14ac:dyDescent="0.25">
      <c r="A634" s="33"/>
      <c r="B634" s="39"/>
      <c r="C634" s="39"/>
      <c r="D634" s="39"/>
      <c r="F634" s="39"/>
    </row>
    <row r="635" spans="1:6" x14ac:dyDescent="0.25">
      <c r="A635" s="33"/>
      <c r="B635" s="39"/>
      <c r="C635" s="39"/>
      <c r="D635" s="39"/>
      <c r="F635" s="39"/>
    </row>
    <row r="636" spans="1:6" x14ac:dyDescent="0.25">
      <c r="A636" s="33"/>
      <c r="B636" s="39"/>
      <c r="C636" s="39"/>
      <c r="D636" s="39"/>
      <c r="F636" s="39"/>
    </row>
    <row r="637" spans="1:6" x14ac:dyDescent="0.25">
      <c r="A637" s="33"/>
      <c r="B637" s="39"/>
      <c r="C637" s="39"/>
      <c r="D637" s="39"/>
      <c r="F637" s="39"/>
    </row>
    <row r="638" spans="1:6" x14ac:dyDescent="0.25">
      <c r="A638" s="33"/>
      <c r="B638" s="39"/>
      <c r="C638" s="39"/>
      <c r="D638" s="39"/>
      <c r="F638" s="39"/>
    </row>
    <row r="639" spans="1:6" x14ac:dyDescent="0.25">
      <c r="A639" s="33"/>
      <c r="B639" s="39"/>
      <c r="C639" s="39"/>
      <c r="D639" s="39"/>
      <c r="F639" s="39"/>
    </row>
    <row r="640" spans="1:6" x14ac:dyDescent="0.25">
      <c r="A640" s="33"/>
      <c r="B640" s="39"/>
      <c r="C640" s="39"/>
      <c r="D640" s="39"/>
      <c r="F640" s="39"/>
    </row>
    <row r="641" spans="1:6" x14ac:dyDescent="0.25">
      <c r="A641" s="33"/>
      <c r="B641" s="39"/>
      <c r="C641" s="39"/>
      <c r="D641" s="39"/>
      <c r="F641" s="39"/>
    </row>
    <row r="642" spans="1:6" x14ac:dyDescent="0.25">
      <c r="A642" s="33"/>
      <c r="B642" s="39"/>
      <c r="C642" s="39"/>
      <c r="D642" s="39"/>
      <c r="F642" s="39"/>
    </row>
    <row r="643" spans="1:6" x14ac:dyDescent="0.25">
      <c r="A643" s="33"/>
      <c r="B643" s="39"/>
      <c r="C643" s="39"/>
      <c r="D643" s="39"/>
      <c r="F643" s="39"/>
    </row>
    <row r="644" spans="1:6" x14ac:dyDescent="0.25">
      <c r="A644" s="33"/>
      <c r="B644" s="39"/>
      <c r="C644" s="39"/>
      <c r="D644" s="39"/>
      <c r="F644" s="39"/>
    </row>
    <row r="645" spans="1:6" x14ac:dyDescent="0.25">
      <c r="A645" s="33"/>
      <c r="B645" s="39"/>
      <c r="C645" s="39"/>
      <c r="D645" s="39"/>
      <c r="F645" s="39"/>
    </row>
    <row r="646" spans="1:6" x14ac:dyDescent="0.25">
      <c r="A646" s="33"/>
      <c r="B646" s="39"/>
      <c r="C646" s="39"/>
      <c r="D646" s="39"/>
      <c r="F646" s="39"/>
    </row>
    <row r="647" spans="1:6" x14ac:dyDescent="0.25">
      <c r="A647" s="33"/>
      <c r="B647" s="39"/>
      <c r="C647" s="39"/>
      <c r="D647" s="39"/>
      <c r="F647" s="39"/>
    </row>
    <row r="648" spans="1:6" x14ac:dyDescent="0.25">
      <c r="A648" s="33"/>
      <c r="B648" s="39"/>
      <c r="C648" s="39"/>
      <c r="D648" s="39"/>
      <c r="F648" s="39"/>
    </row>
    <row r="649" spans="1:6" x14ac:dyDescent="0.25">
      <c r="A649" s="33"/>
      <c r="B649" s="39"/>
      <c r="C649" s="39"/>
      <c r="D649" s="39"/>
      <c r="F649" s="39"/>
    </row>
    <row r="650" spans="1:6" x14ac:dyDescent="0.25">
      <c r="A650" s="33"/>
      <c r="B650" s="39"/>
      <c r="C650" s="39"/>
      <c r="D650" s="39"/>
      <c r="F650" s="39"/>
    </row>
    <row r="651" spans="1:6" x14ac:dyDescent="0.25">
      <c r="A651" s="33"/>
      <c r="B651" s="39"/>
      <c r="C651" s="39"/>
      <c r="D651" s="39"/>
      <c r="F651" s="39"/>
    </row>
    <row r="652" spans="1:6" x14ac:dyDescent="0.25">
      <c r="A652" s="33"/>
      <c r="B652" s="39"/>
      <c r="C652" s="39"/>
      <c r="D652" s="39"/>
      <c r="F652" s="39"/>
    </row>
    <row r="653" spans="1:6" x14ac:dyDescent="0.25">
      <c r="A653" s="33"/>
      <c r="B653" s="39"/>
      <c r="C653" s="39"/>
      <c r="D653" s="39"/>
      <c r="F653" s="39"/>
    </row>
    <row r="654" spans="1:6" x14ac:dyDescent="0.25">
      <c r="A654" s="33"/>
      <c r="B654" s="39"/>
      <c r="C654" s="39"/>
      <c r="D654" s="39"/>
      <c r="F654" s="39"/>
    </row>
    <row r="655" spans="1:6" x14ac:dyDescent="0.25">
      <c r="A655" s="33"/>
      <c r="B655" s="39"/>
      <c r="C655" s="39"/>
      <c r="D655" s="39"/>
      <c r="F655" s="39"/>
    </row>
    <row r="656" spans="1:6" x14ac:dyDescent="0.25">
      <c r="A656" s="33"/>
      <c r="B656" s="39"/>
      <c r="C656" s="39"/>
      <c r="D656" s="39"/>
      <c r="F656" s="39"/>
    </row>
    <row r="657" spans="1:6" x14ac:dyDescent="0.25">
      <c r="A657" s="33"/>
      <c r="B657" s="39"/>
      <c r="C657" s="39"/>
      <c r="D657" s="39"/>
      <c r="F657" s="39"/>
    </row>
    <row r="658" spans="1:6" x14ac:dyDescent="0.25">
      <c r="A658" s="33"/>
      <c r="B658" s="39"/>
      <c r="C658" s="39"/>
      <c r="D658" s="39"/>
      <c r="F658" s="39"/>
    </row>
    <row r="659" spans="1:6" x14ac:dyDescent="0.25">
      <c r="A659" s="33"/>
      <c r="B659" s="39"/>
      <c r="C659" s="39"/>
      <c r="D659" s="39"/>
      <c r="F659" s="39"/>
    </row>
    <row r="660" spans="1:6" x14ac:dyDescent="0.25">
      <c r="A660" s="33"/>
      <c r="B660" s="39"/>
      <c r="C660" s="39"/>
      <c r="D660" s="39"/>
      <c r="F660" s="39"/>
    </row>
    <row r="661" spans="1:6" x14ac:dyDescent="0.25">
      <c r="A661" s="33"/>
      <c r="B661" s="39"/>
      <c r="C661" s="39"/>
      <c r="D661" s="39"/>
      <c r="F661" s="39"/>
    </row>
    <row r="662" spans="1:6" x14ac:dyDescent="0.25">
      <c r="A662" s="33"/>
      <c r="B662" s="39"/>
      <c r="C662" s="39"/>
      <c r="D662" s="39"/>
      <c r="F662" s="39"/>
    </row>
    <row r="663" spans="1:6" x14ac:dyDescent="0.25">
      <c r="A663" s="33"/>
      <c r="B663" s="39"/>
      <c r="C663" s="39"/>
      <c r="D663" s="39"/>
      <c r="F663" s="39"/>
    </row>
    <row r="664" spans="1:6" x14ac:dyDescent="0.25">
      <c r="A664" s="33"/>
      <c r="B664" s="39"/>
      <c r="C664" s="39"/>
      <c r="D664" s="39"/>
      <c r="F664" s="39"/>
    </row>
    <row r="665" spans="1:6" x14ac:dyDescent="0.25">
      <c r="A665" s="33"/>
      <c r="B665" s="39"/>
      <c r="C665" s="39"/>
      <c r="D665" s="39"/>
      <c r="F665" s="39"/>
    </row>
    <row r="666" spans="1:6" x14ac:dyDescent="0.25">
      <c r="A666" s="33"/>
      <c r="B666" s="39"/>
      <c r="C666" s="39"/>
      <c r="D666" s="39"/>
      <c r="F666" s="39"/>
    </row>
    <row r="667" spans="1:6" x14ac:dyDescent="0.25">
      <c r="A667" s="33"/>
      <c r="B667" s="39"/>
      <c r="C667" s="39"/>
      <c r="D667" s="39"/>
      <c r="F667" s="39"/>
    </row>
    <row r="668" spans="1:6" x14ac:dyDescent="0.25">
      <c r="A668" s="33"/>
      <c r="B668" s="39"/>
      <c r="C668" s="39"/>
      <c r="D668" s="39"/>
      <c r="F668" s="39"/>
    </row>
    <row r="669" spans="1:6" x14ac:dyDescent="0.25">
      <c r="A669" s="33"/>
      <c r="B669" s="39"/>
      <c r="C669" s="39"/>
      <c r="D669" s="39"/>
      <c r="F669" s="39"/>
    </row>
    <row r="670" spans="1:6" x14ac:dyDescent="0.25">
      <c r="A670" s="33"/>
      <c r="B670" s="39"/>
      <c r="C670" s="39"/>
      <c r="D670" s="39"/>
      <c r="F670" s="39"/>
    </row>
    <row r="671" spans="1:6" x14ac:dyDescent="0.25">
      <c r="A671" s="33"/>
      <c r="B671" s="39"/>
      <c r="C671" s="39"/>
      <c r="D671" s="39"/>
      <c r="F671" s="39"/>
    </row>
    <row r="672" spans="1:6" x14ac:dyDescent="0.25">
      <c r="A672" s="33"/>
      <c r="B672" s="39"/>
      <c r="C672" s="39"/>
      <c r="D672" s="39"/>
      <c r="F672" s="39"/>
    </row>
    <row r="673" spans="1:6" x14ac:dyDescent="0.25">
      <c r="A673" s="33"/>
      <c r="B673" s="39"/>
      <c r="C673" s="39"/>
      <c r="D673" s="39"/>
      <c r="F673" s="39"/>
    </row>
    <row r="674" spans="1:6" x14ac:dyDescent="0.25">
      <c r="A674" s="33"/>
      <c r="B674" s="39"/>
      <c r="C674" s="39"/>
      <c r="D674" s="39"/>
      <c r="F674" s="39"/>
    </row>
    <row r="675" spans="1:6" x14ac:dyDescent="0.25">
      <c r="A675" s="33"/>
      <c r="B675" s="39"/>
      <c r="C675" s="39"/>
      <c r="D675" s="39"/>
      <c r="F675" s="39"/>
    </row>
    <row r="676" spans="1:6" x14ac:dyDescent="0.25">
      <c r="A676" s="33"/>
      <c r="B676" s="39"/>
      <c r="C676" s="39"/>
      <c r="D676" s="39"/>
      <c r="F676" s="39"/>
    </row>
    <row r="677" spans="1:6" x14ac:dyDescent="0.25">
      <c r="A677" s="33"/>
      <c r="B677" s="39"/>
      <c r="C677" s="39"/>
      <c r="D677" s="39"/>
      <c r="F677" s="39"/>
    </row>
    <row r="678" spans="1:6" x14ac:dyDescent="0.25">
      <c r="A678" s="33"/>
      <c r="B678" s="39"/>
      <c r="C678" s="39"/>
      <c r="D678" s="39"/>
      <c r="F678" s="39"/>
    </row>
    <row r="679" spans="1:6" x14ac:dyDescent="0.25">
      <c r="A679" s="33"/>
      <c r="B679" s="39"/>
      <c r="C679" s="39"/>
      <c r="D679" s="39"/>
      <c r="F679" s="39"/>
    </row>
    <row r="680" spans="1:6" x14ac:dyDescent="0.25">
      <c r="A680" s="33"/>
      <c r="B680" s="39"/>
      <c r="C680" s="39"/>
      <c r="D680" s="39"/>
      <c r="F680" s="39"/>
    </row>
    <row r="681" spans="1:6" x14ac:dyDescent="0.25">
      <c r="A681" s="33"/>
      <c r="B681" s="39"/>
      <c r="C681" s="39"/>
      <c r="D681" s="39"/>
      <c r="F681" s="39"/>
    </row>
    <row r="682" spans="1:6" x14ac:dyDescent="0.25">
      <c r="A682" s="33"/>
      <c r="B682" s="39"/>
      <c r="C682" s="39"/>
      <c r="D682" s="39"/>
      <c r="F682" s="39"/>
    </row>
    <row r="683" spans="1:6" x14ac:dyDescent="0.25">
      <c r="A683" s="33"/>
      <c r="B683" s="39"/>
      <c r="C683" s="39"/>
      <c r="D683" s="39"/>
      <c r="F683" s="39"/>
    </row>
    <row r="684" spans="1:6" x14ac:dyDescent="0.25">
      <c r="A684" s="33"/>
      <c r="B684" s="39"/>
      <c r="C684" s="39"/>
      <c r="D684" s="39"/>
      <c r="F684" s="39"/>
    </row>
    <row r="685" spans="1:6" x14ac:dyDescent="0.25">
      <c r="A685" s="33"/>
      <c r="B685" s="39"/>
      <c r="C685" s="39"/>
      <c r="D685" s="39"/>
      <c r="F685" s="39"/>
    </row>
    <row r="686" spans="1:6" x14ac:dyDescent="0.25">
      <c r="A686" s="33"/>
      <c r="B686" s="39"/>
      <c r="C686" s="39"/>
      <c r="D686" s="39"/>
      <c r="F686" s="39"/>
    </row>
    <row r="687" spans="1:6" x14ac:dyDescent="0.25">
      <c r="A687" s="33"/>
      <c r="B687" s="39"/>
      <c r="C687" s="39"/>
      <c r="D687" s="39"/>
      <c r="F687" s="39"/>
    </row>
    <row r="688" spans="1:6" x14ac:dyDescent="0.25">
      <c r="A688" s="33"/>
      <c r="B688" s="39"/>
      <c r="C688" s="39"/>
      <c r="D688" s="39"/>
      <c r="F688" s="39"/>
    </row>
    <row r="689" spans="1:6" x14ac:dyDescent="0.25">
      <c r="A689" s="33"/>
      <c r="B689" s="39"/>
      <c r="C689" s="39"/>
      <c r="D689" s="39"/>
      <c r="F689" s="39"/>
    </row>
    <row r="690" spans="1:6" x14ac:dyDescent="0.25">
      <c r="A690" s="33"/>
      <c r="B690" s="39"/>
      <c r="C690" s="39"/>
      <c r="D690" s="39"/>
      <c r="F690" s="39"/>
    </row>
    <row r="691" spans="1:6" x14ac:dyDescent="0.25">
      <c r="A691" s="33"/>
      <c r="B691" s="39"/>
      <c r="C691" s="39"/>
      <c r="D691" s="39"/>
      <c r="F691" s="39"/>
    </row>
    <row r="692" spans="1:6" x14ac:dyDescent="0.25">
      <c r="A692" s="33"/>
      <c r="B692" s="39"/>
      <c r="C692" s="39"/>
      <c r="D692" s="39"/>
      <c r="F692" s="39"/>
    </row>
    <row r="693" spans="1:6" x14ac:dyDescent="0.25">
      <c r="A693" s="33"/>
      <c r="B693" s="39"/>
      <c r="C693" s="39"/>
      <c r="D693" s="39"/>
      <c r="F693" s="39"/>
    </row>
    <row r="694" spans="1:6" x14ac:dyDescent="0.25">
      <c r="A694" s="33"/>
      <c r="B694" s="39"/>
      <c r="C694" s="39"/>
      <c r="D694" s="39"/>
      <c r="F694" s="39"/>
    </row>
    <row r="695" spans="1:6" x14ac:dyDescent="0.25">
      <c r="A695" s="33"/>
      <c r="B695" s="39"/>
      <c r="C695" s="39"/>
      <c r="D695" s="39"/>
      <c r="F695" s="39"/>
    </row>
    <row r="696" spans="1:6" x14ac:dyDescent="0.25">
      <c r="A696" s="33"/>
      <c r="B696" s="39"/>
      <c r="C696" s="39"/>
      <c r="D696" s="39"/>
      <c r="F696" s="39"/>
    </row>
    <row r="697" spans="1:6" x14ac:dyDescent="0.25">
      <c r="A697" s="33"/>
      <c r="B697" s="39"/>
      <c r="C697" s="39"/>
      <c r="D697" s="39"/>
      <c r="F697" s="39"/>
    </row>
    <row r="698" spans="1:6" x14ac:dyDescent="0.25">
      <c r="A698" s="33"/>
      <c r="B698" s="39"/>
      <c r="C698" s="39"/>
      <c r="D698" s="39"/>
      <c r="F698" s="39"/>
    </row>
    <row r="699" spans="1:6" x14ac:dyDescent="0.25">
      <c r="A699" s="33"/>
      <c r="B699" s="39"/>
      <c r="C699" s="39"/>
      <c r="D699" s="39"/>
      <c r="F699" s="39"/>
    </row>
    <row r="700" spans="1:6" x14ac:dyDescent="0.25">
      <c r="A700" s="33"/>
      <c r="B700" s="39"/>
      <c r="C700" s="39"/>
      <c r="D700" s="39"/>
      <c r="F700" s="39"/>
    </row>
    <row r="701" spans="1:6" x14ac:dyDescent="0.25">
      <c r="A701" s="33"/>
      <c r="B701" s="39"/>
      <c r="C701" s="39"/>
      <c r="D701" s="39"/>
      <c r="F701" s="39"/>
    </row>
    <row r="702" spans="1:6" x14ac:dyDescent="0.25">
      <c r="A702" s="33"/>
      <c r="B702" s="39"/>
      <c r="C702" s="39"/>
      <c r="D702" s="39"/>
      <c r="F702" s="39"/>
    </row>
    <row r="703" spans="1:6" x14ac:dyDescent="0.25">
      <c r="A703" s="33"/>
      <c r="B703" s="39"/>
      <c r="C703" s="39"/>
      <c r="D703" s="39"/>
      <c r="F703" s="39"/>
    </row>
    <row r="704" spans="1:6" x14ac:dyDescent="0.25">
      <c r="A704" s="33"/>
      <c r="B704" s="39"/>
      <c r="C704" s="39"/>
      <c r="D704" s="39"/>
      <c r="F704" s="39"/>
    </row>
    <row r="705" spans="1:6" x14ac:dyDescent="0.25">
      <c r="A705" s="33"/>
      <c r="B705" s="39"/>
      <c r="C705" s="39"/>
      <c r="D705" s="39"/>
      <c r="F705" s="39"/>
    </row>
    <row r="706" spans="1:6" x14ac:dyDescent="0.25">
      <c r="A706" s="33"/>
      <c r="B706" s="39"/>
      <c r="C706" s="39"/>
      <c r="D706" s="39"/>
      <c r="F706" s="39"/>
    </row>
    <row r="707" spans="1:6" x14ac:dyDescent="0.25">
      <c r="A707" s="33"/>
      <c r="B707" s="39"/>
      <c r="C707" s="39"/>
      <c r="D707" s="39"/>
      <c r="F707" s="39"/>
    </row>
    <row r="708" spans="1:6" x14ac:dyDescent="0.25">
      <c r="A708" s="33"/>
      <c r="B708" s="39"/>
      <c r="C708" s="39"/>
      <c r="D708" s="39"/>
      <c r="F708" s="39"/>
    </row>
    <row r="709" spans="1:6" x14ac:dyDescent="0.25">
      <c r="A709" s="33"/>
      <c r="B709" s="39"/>
      <c r="C709" s="39"/>
      <c r="D709" s="39"/>
      <c r="F709" s="39"/>
    </row>
    <row r="710" spans="1:6" x14ac:dyDescent="0.25">
      <c r="A710" s="33"/>
      <c r="B710" s="39"/>
      <c r="C710" s="39"/>
      <c r="D710" s="39"/>
      <c r="F710" s="39"/>
    </row>
    <row r="711" spans="1:6" x14ac:dyDescent="0.25">
      <c r="A711" s="33"/>
      <c r="B711" s="39"/>
      <c r="C711" s="39"/>
      <c r="D711" s="39"/>
      <c r="F711" s="39"/>
    </row>
    <row r="712" spans="1:6" x14ac:dyDescent="0.25">
      <c r="A712" s="33"/>
      <c r="B712" s="39"/>
      <c r="C712" s="39"/>
      <c r="D712" s="39"/>
      <c r="F712" s="39"/>
    </row>
    <row r="713" spans="1:6" x14ac:dyDescent="0.25">
      <c r="A713" s="33"/>
      <c r="B713" s="39"/>
      <c r="C713" s="39"/>
      <c r="D713" s="39"/>
      <c r="F713" s="39"/>
    </row>
    <row r="714" spans="1:6" x14ac:dyDescent="0.25">
      <c r="A714" s="33"/>
      <c r="B714" s="39"/>
      <c r="C714" s="39"/>
      <c r="D714" s="39"/>
      <c r="F714" s="39"/>
    </row>
    <row r="715" spans="1:6" x14ac:dyDescent="0.25">
      <c r="A715" s="33"/>
      <c r="B715" s="39"/>
      <c r="C715" s="39"/>
      <c r="D715" s="39"/>
      <c r="F715" s="39"/>
    </row>
    <row r="716" spans="1:6" x14ac:dyDescent="0.25">
      <c r="A716" s="33"/>
      <c r="B716" s="39"/>
      <c r="C716" s="39"/>
      <c r="D716" s="39"/>
      <c r="F716" s="39"/>
    </row>
    <row r="717" spans="1:6" x14ac:dyDescent="0.25">
      <c r="A717" s="33"/>
      <c r="B717" s="39"/>
      <c r="C717" s="39"/>
      <c r="D717" s="39"/>
      <c r="F717" s="39"/>
    </row>
    <row r="718" spans="1:6" x14ac:dyDescent="0.25">
      <c r="A718" s="33"/>
      <c r="B718" s="39"/>
      <c r="C718" s="39"/>
      <c r="D718" s="39"/>
      <c r="F718" s="39"/>
    </row>
    <row r="719" spans="1:6" x14ac:dyDescent="0.25">
      <c r="A719" s="33"/>
      <c r="B719" s="39"/>
      <c r="C719" s="39"/>
      <c r="D719" s="39"/>
      <c r="F719" s="39"/>
    </row>
    <row r="720" spans="1:6" x14ac:dyDescent="0.25">
      <c r="A720" s="33"/>
      <c r="B720" s="39"/>
      <c r="C720" s="39"/>
      <c r="D720" s="39"/>
      <c r="F720" s="39"/>
    </row>
    <row r="721" spans="1:6" x14ac:dyDescent="0.25">
      <c r="A721" s="33"/>
      <c r="B721" s="39"/>
      <c r="C721" s="39"/>
      <c r="D721" s="39"/>
      <c r="F721" s="39"/>
    </row>
    <row r="722" spans="1:6" x14ac:dyDescent="0.25">
      <c r="A722" s="33"/>
      <c r="B722" s="39"/>
      <c r="C722" s="39"/>
      <c r="D722" s="39"/>
      <c r="F722" s="39"/>
    </row>
    <row r="723" spans="1:6" x14ac:dyDescent="0.25">
      <c r="A723" s="33"/>
      <c r="B723" s="39"/>
      <c r="C723" s="39"/>
      <c r="D723" s="39"/>
      <c r="F723" s="39"/>
    </row>
    <row r="724" spans="1:6" x14ac:dyDescent="0.25">
      <c r="A724" s="33"/>
      <c r="B724" s="39"/>
      <c r="C724" s="39"/>
      <c r="D724" s="39"/>
      <c r="F724" s="39"/>
    </row>
    <row r="725" spans="1:6" x14ac:dyDescent="0.25">
      <c r="A725" s="33"/>
      <c r="B725" s="39"/>
      <c r="C725" s="39"/>
      <c r="D725" s="39"/>
      <c r="F725" s="39"/>
    </row>
    <row r="726" spans="1:6" x14ac:dyDescent="0.25">
      <c r="A726" s="33"/>
      <c r="B726" s="39"/>
      <c r="C726" s="39"/>
      <c r="D726" s="39"/>
      <c r="F726" s="39"/>
    </row>
    <row r="727" spans="1:6" x14ac:dyDescent="0.25">
      <c r="A727" s="33"/>
      <c r="B727" s="39"/>
      <c r="C727" s="39"/>
      <c r="D727" s="39"/>
      <c r="F727" s="39"/>
    </row>
    <row r="728" spans="1:6" x14ac:dyDescent="0.25">
      <c r="A728" s="33"/>
      <c r="B728" s="39"/>
      <c r="C728" s="39"/>
      <c r="D728" s="39"/>
      <c r="F728" s="39"/>
    </row>
    <row r="729" spans="1:6" x14ac:dyDescent="0.25">
      <c r="A729" s="33"/>
      <c r="B729" s="39"/>
      <c r="C729" s="39"/>
      <c r="D729" s="39"/>
      <c r="F729" s="39"/>
    </row>
    <row r="730" spans="1:6" x14ac:dyDescent="0.25">
      <c r="A730" s="33"/>
      <c r="B730" s="39"/>
      <c r="C730" s="39"/>
      <c r="D730" s="39"/>
      <c r="F730" s="39"/>
    </row>
    <row r="731" spans="1:6" x14ac:dyDescent="0.25">
      <c r="A731" s="33"/>
      <c r="B731" s="39"/>
      <c r="C731" s="39"/>
      <c r="D731" s="39"/>
      <c r="F731" s="39"/>
    </row>
    <row r="732" spans="1:6" x14ac:dyDescent="0.25">
      <c r="A732" s="33"/>
      <c r="B732" s="39"/>
      <c r="C732" s="39"/>
      <c r="D732" s="39"/>
      <c r="F732" s="39"/>
    </row>
    <row r="733" spans="1:6" x14ac:dyDescent="0.25">
      <c r="A733" s="33"/>
      <c r="B733" s="39"/>
      <c r="C733" s="39"/>
      <c r="D733" s="39"/>
      <c r="F733" s="39"/>
    </row>
    <row r="734" spans="1:6" x14ac:dyDescent="0.25">
      <c r="A734" s="33"/>
      <c r="B734" s="39"/>
      <c r="C734" s="39"/>
      <c r="D734" s="39"/>
      <c r="F734" s="39"/>
    </row>
    <row r="735" spans="1:6" x14ac:dyDescent="0.25">
      <c r="A735" s="33"/>
      <c r="B735" s="39"/>
      <c r="C735" s="39"/>
      <c r="D735" s="39"/>
      <c r="F735" s="39"/>
    </row>
    <row r="736" spans="1:6" x14ac:dyDescent="0.25">
      <c r="A736" s="33"/>
      <c r="B736" s="39"/>
      <c r="C736" s="39"/>
      <c r="D736" s="39"/>
      <c r="F736" s="39"/>
    </row>
    <row r="737" spans="1:6" x14ac:dyDescent="0.25">
      <c r="A737" s="33"/>
      <c r="B737" s="39"/>
      <c r="C737" s="39"/>
      <c r="D737" s="39"/>
      <c r="F737" s="39"/>
    </row>
    <row r="738" spans="1:6" x14ac:dyDescent="0.25">
      <c r="A738" s="33"/>
      <c r="B738" s="39"/>
      <c r="C738" s="39"/>
      <c r="D738" s="39"/>
      <c r="F738" s="39"/>
    </row>
    <row r="739" spans="1:6" x14ac:dyDescent="0.25">
      <c r="A739" s="33"/>
      <c r="B739" s="39"/>
      <c r="C739" s="39"/>
      <c r="D739" s="39"/>
      <c r="F739" s="39"/>
    </row>
    <row r="740" spans="1:6" x14ac:dyDescent="0.25">
      <c r="A740" s="33"/>
      <c r="B740" s="39"/>
      <c r="C740" s="39"/>
      <c r="D740" s="39"/>
      <c r="F740" s="39"/>
    </row>
    <row r="741" spans="1:6" x14ac:dyDescent="0.25">
      <c r="A741" s="33"/>
      <c r="B741" s="39"/>
      <c r="C741" s="39"/>
      <c r="D741" s="39"/>
      <c r="F741" s="39"/>
    </row>
    <row r="742" spans="1:6" x14ac:dyDescent="0.25">
      <c r="A742" s="33"/>
      <c r="B742" s="39"/>
      <c r="C742" s="39"/>
      <c r="D742" s="39"/>
      <c r="F742" s="39"/>
    </row>
    <row r="743" spans="1:6" x14ac:dyDescent="0.25">
      <c r="A743" s="33"/>
      <c r="B743" s="39"/>
      <c r="C743" s="39"/>
      <c r="D743" s="39"/>
      <c r="F743" s="39"/>
    </row>
    <row r="744" spans="1:6" x14ac:dyDescent="0.25">
      <c r="A744" s="33"/>
      <c r="B744" s="39"/>
      <c r="C744" s="39"/>
      <c r="D744" s="39"/>
      <c r="F744" s="39"/>
    </row>
    <row r="745" spans="1:6" x14ac:dyDescent="0.25">
      <c r="A745" s="33"/>
      <c r="B745" s="39"/>
      <c r="C745" s="39"/>
      <c r="D745" s="39"/>
      <c r="F745" s="39"/>
    </row>
    <row r="746" spans="1:6" x14ac:dyDescent="0.25">
      <c r="A746" s="33"/>
      <c r="B746" s="39"/>
      <c r="C746" s="39"/>
      <c r="D746" s="39"/>
      <c r="F746" s="39"/>
    </row>
    <row r="747" spans="1:6" x14ac:dyDescent="0.25">
      <c r="A747" s="33"/>
      <c r="B747" s="39"/>
      <c r="C747" s="39"/>
      <c r="D747" s="39"/>
      <c r="F747" s="39"/>
    </row>
    <row r="748" spans="1:6" x14ac:dyDescent="0.25">
      <c r="A748" s="33"/>
      <c r="B748" s="39"/>
      <c r="C748" s="39"/>
      <c r="D748" s="39"/>
      <c r="F748" s="39"/>
    </row>
    <row r="749" spans="1:6" x14ac:dyDescent="0.25">
      <c r="A749" s="33"/>
      <c r="B749" s="39"/>
      <c r="C749" s="39"/>
      <c r="D749" s="39"/>
      <c r="F749" s="39"/>
    </row>
    <row r="750" spans="1:6" x14ac:dyDescent="0.25">
      <c r="A750" s="33"/>
      <c r="B750" s="39"/>
      <c r="C750" s="39"/>
      <c r="D750" s="39"/>
      <c r="F750" s="39"/>
    </row>
    <row r="751" spans="1:6" x14ac:dyDescent="0.25">
      <c r="A751" s="33"/>
      <c r="B751" s="39"/>
      <c r="C751" s="39"/>
      <c r="D751" s="39"/>
      <c r="F751" s="39"/>
    </row>
    <row r="752" spans="1:6" x14ac:dyDescent="0.25">
      <c r="A752" s="33"/>
      <c r="B752" s="39"/>
      <c r="C752" s="39"/>
      <c r="D752" s="39"/>
      <c r="F752" s="39"/>
    </row>
    <row r="753" spans="1:6" x14ac:dyDescent="0.25">
      <c r="A753" s="33"/>
      <c r="B753" s="39"/>
      <c r="C753" s="39"/>
      <c r="D753" s="39"/>
      <c r="F753" s="39"/>
    </row>
    <row r="754" spans="1:6" x14ac:dyDescent="0.25">
      <c r="A754" s="33"/>
      <c r="B754" s="39"/>
      <c r="C754" s="39"/>
      <c r="D754" s="39"/>
      <c r="F754" s="39"/>
    </row>
    <row r="755" spans="1:6" x14ac:dyDescent="0.25">
      <c r="A755" s="33"/>
      <c r="B755" s="39"/>
      <c r="C755" s="39"/>
      <c r="D755" s="39"/>
      <c r="F755" s="39"/>
    </row>
    <row r="756" spans="1:6" x14ac:dyDescent="0.25">
      <c r="A756" s="33"/>
      <c r="B756" s="39"/>
      <c r="C756" s="39"/>
      <c r="D756" s="39"/>
      <c r="F756" s="39"/>
    </row>
    <row r="757" spans="1:6" x14ac:dyDescent="0.25">
      <c r="A757" s="33"/>
      <c r="B757" s="39"/>
      <c r="C757" s="39"/>
      <c r="D757" s="39"/>
      <c r="F757" s="39"/>
    </row>
    <row r="758" spans="1:6" x14ac:dyDescent="0.25">
      <c r="A758" s="33"/>
      <c r="B758" s="39"/>
      <c r="C758" s="39"/>
      <c r="D758" s="39"/>
      <c r="F758" s="39"/>
    </row>
    <row r="759" spans="1:6" x14ac:dyDescent="0.25">
      <c r="A759" s="33"/>
      <c r="B759" s="39"/>
      <c r="C759" s="39"/>
      <c r="D759" s="39"/>
      <c r="F759" s="39"/>
    </row>
    <row r="760" spans="1:6" x14ac:dyDescent="0.25">
      <c r="A760" s="33"/>
      <c r="B760" s="39"/>
      <c r="C760" s="39"/>
      <c r="D760" s="39"/>
      <c r="F760" s="39"/>
    </row>
    <row r="761" spans="1:6" x14ac:dyDescent="0.25">
      <c r="A761" s="33"/>
      <c r="B761" s="39"/>
      <c r="C761" s="39"/>
      <c r="D761" s="39"/>
      <c r="F761" s="39"/>
    </row>
    <row r="762" spans="1:6" x14ac:dyDescent="0.25">
      <c r="A762" s="33"/>
      <c r="B762" s="39"/>
      <c r="C762" s="39"/>
      <c r="D762" s="39"/>
      <c r="F762" s="39"/>
    </row>
    <row r="763" spans="1:6" x14ac:dyDescent="0.25">
      <c r="A763" s="33"/>
      <c r="B763" s="39"/>
      <c r="C763" s="39"/>
      <c r="D763" s="39"/>
      <c r="F763" s="39"/>
    </row>
    <row r="764" spans="1:6" x14ac:dyDescent="0.25">
      <c r="A764" s="33"/>
      <c r="B764" s="39"/>
      <c r="C764" s="39"/>
      <c r="D764" s="39"/>
      <c r="F764" s="39"/>
    </row>
    <row r="765" spans="1:6" x14ac:dyDescent="0.25">
      <c r="A765" s="33"/>
      <c r="B765" s="39"/>
      <c r="C765" s="39"/>
      <c r="D765" s="39"/>
      <c r="F765" s="39"/>
    </row>
    <row r="766" spans="1:6" x14ac:dyDescent="0.25">
      <c r="A766" s="33"/>
      <c r="B766" s="39"/>
      <c r="C766" s="39"/>
      <c r="D766" s="39"/>
      <c r="F766" s="39"/>
    </row>
    <row r="767" spans="1:6" x14ac:dyDescent="0.25">
      <c r="A767" s="33"/>
      <c r="B767" s="39"/>
      <c r="C767" s="39"/>
      <c r="D767" s="39"/>
      <c r="F767" s="39"/>
    </row>
    <row r="768" spans="1:6" x14ac:dyDescent="0.25">
      <c r="A768" s="33"/>
      <c r="B768" s="39"/>
      <c r="C768" s="39"/>
      <c r="D768" s="39"/>
      <c r="F768" s="39"/>
    </row>
    <row r="769" spans="1:6" x14ac:dyDescent="0.25">
      <c r="A769" s="33"/>
      <c r="B769" s="39"/>
      <c r="C769" s="39"/>
      <c r="D769" s="39"/>
      <c r="F769" s="39"/>
    </row>
    <row r="770" spans="1:6" x14ac:dyDescent="0.25">
      <c r="A770" s="33"/>
      <c r="B770" s="39"/>
      <c r="C770" s="39"/>
      <c r="D770" s="39"/>
      <c r="F770" s="39"/>
    </row>
    <row r="771" spans="1:6" x14ac:dyDescent="0.25">
      <c r="A771" s="33"/>
      <c r="B771" s="39"/>
      <c r="C771" s="39"/>
      <c r="D771" s="39"/>
      <c r="F771" s="39"/>
    </row>
    <row r="772" spans="1:6" x14ac:dyDescent="0.25">
      <c r="A772" s="33"/>
      <c r="B772" s="39"/>
      <c r="C772" s="39"/>
      <c r="D772" s="39"/>
      <c r="F772" s="39"/>
    </row>
    <row r="773" spans="1:6" x14ac:dyDescent="0.25">
      <c r="A773" s="33"/>
      <c r="B773" s="39"/>
      <c r="C773" s="39"/>
      <c r="D773" s="39"/>
      <c r="F773" s="39"/>
    </row>
    <row r="774" spans="1:6" x14ac:dyDescent="0.25">
      <c r="A774" s="33"/>
      <c r="B774" s="39"/>
      <c r="C774" s="39"/>
      <c r="D774" s="39"/>
      <c r="F774" s="39"/>
    </row>
    <row r="775" spans="1:6" x14ac:dyDescent="0.25">
      <c r="A775" s="33"/>
      <c r="B775" s="39"/>
      <c r="C775" s="39"/>
      <c r="D775" s="39"/>
      <c r="F775" s="39"/>
    </row>
    <row r="776" spans="1:6" x14ac:dyDescent="0.25">
      <c r="A776" s="33"/>
      <c r="B776" s="39"/>
      <c r="C776" s="39"/>
      <c r="D776" s="39"/>
      <c r="F776" s="39"/>
    </row>
    <row r="777" spans="1:6" x14ac:dyDescent="0.25">
      <c r="A777" s="33"/>
      <c r="B777" s="39"/>
      <c r="C777" s="39"/>
      <c r="D777" s="39"/>
      <c r="F777" s="39"/>
    </row>
    <row r="778" spans="1:6" x14ac:dyDescent="0.25">
      <c r="A778" s="33"/>
      <c r="B778" s="39"/>
      <c r="C778" s="39"/>
      <c r="D778" s="39"/>
      <c r="F778" s="39"/>
    </row>
    <row r="779" spans="1:6" x14ac:dyDescent="0.25">
      <c r="A779" s="33"/>
      <c r="B779" s="39"/>
      <c r="C779" s="39"/>
      <c r="D779" s="39"/>
      <c r="F779" s="39"/>
    </row>
    <row r="780" spans="1:6" x14ac:dyDescent="0.25">
      <c r="A780" s="33"/>
      <c r="B780" s="39"/>
      <c r="C780" s="39"/>
      <c r="D780" s="39"/>
      <c r="F780" s="39"/>
    </row>
    <row r="781" spans="1:6" x14ac:dyDescent="0.25">
      <c r="A781" s="33"/>
      <c r="B781" s="39"/>
      <c r="C781" s="39"/>
      <c r="D781" s="39"/>
      <c r="F781" s="39"/>
    </row>
    <row r="782" spans="1:6" x14ac:dyDescent="0.25">
      <c r="A782" s="33"/>
      <c r="B782" s="39"/>
      <c r="C782" s="39"/>
      <c r="D782" s="39"/>
      <c r="F782" s="39"/>
    </row>
    <row r="783" spans="1:6" x14ac:dyDescent="0.25">
      <c r="A783" s="33"/>
      <c r="B783" s="39"/>
      <c r="C783" s="39"/>
      <c r="D783" s="39"/>
      <c r="F783" s="39"/>
    </row>
    <row r="784" spans="1:6" x14ac:dyDescent="0.25">
      <c r="A784" s="33"/>
      <c r="B784" s="39"/>
      <c r="C784" s="39"/>
      <c r="D784" s="39"/>
      <c r="F784" s="39"/>
    </row>
    <row r="785" spans="1:6" x14ac:dyDescent="0.25">
      <c r="A785" s="33"/>
      <c r="B785" s="39"/>
      <c r="C785" s="39"/>
      <c r="D785" s="39"/>
      <c r="F785" s="39"/>
    </row>
    <row r="786" spans="1:6" x14ac:dyDescent="0.25">
      <c r="A786" s="33"/>
      <c r="B786" s="39"/>
      <c r="C786" s="39"/>
      <c r="D786" s="39"/>
      <c r="F786" s="39"/>
    </row>
    <row r="787" spans="1:6" x14ac:dyDescent="0.25">
      <c r="A787" s="33"/>
      <c r="B787" s="39"/>
      <c r="C787" s="39"/>
      <c r="D787" s="39"/>
      <c r="F787" s="39"/>
    </row>
    <row r="788" spans="1:6" x14ac:dyDescent="0.25">
      <c r="A788" s="33"/>
      <c r="B788" s="39"/>
      <c r="C788" s="39"/>
      <c r="D788" s="39"/>
      <c r="F788" s="39"/>
    </row>
    <row r="789" spans="1:6" x14ac:dyDescent="0.25">
      <c r="A789" s="33"/>
      <c r="B789" s="39"/>
      <c r="C789" s="39"/>
      <c r="D789" s="39"/>
      <c r="F789" s="39"/>
    </row>
    <row r="790" spans="1:6" x14ac:dyDescent="0.25">
      <c r="A790" s="33"/>
      <c r="B790" s="39"/>
      <c r="C790" s="39"/>
      <c r="D790" s="39"/>
      <c r="F790" s="39"/>
    </row>
    <row r="791" spans="1:6" x14ac:dyDescent="0.25">
      <c r="A791" s="33"/>
      <c r="B791" s="39"/>
      <c r="C791" s="39"/>
      <c r="D791" s="39"/>
      <c r="F791" s="39"/>
    </row>
    <row r="792" spans="1:6" x14ac:dyDescent="0.25">
      <c r="A792" s="33"/>
      <c r="B792" s="39"/>
      <c r="C792" s="39"/>
      <c r="D792" s="39"/>
      <c r="F792" s="39"/>
    </row>
    <row r="793" spans="1:6" x14ac:dyDescent="0.25">
      <c r="A793" s="33"/>
      <c r="B793" s="39"/>
      <c r="C793" s="39"/>
      <c r="D793" s="39"/>
      <c r="F793" s="39"/>
    </row>
    <row r="794" spans="1:6" x14ac:dyDescent="0.25">
      <c r="A794" s="33"/>
      <c r="B794" s="39"/>
      <c r="C794" s="39"/>
      <c r="D794" s="39"/>
      <c r="F794" s="39"/>
    </row>
    <row r="795" spans="1:6" x14ac:dyDescent="0.25">
      <c r="A795" s="33"/>
      <c r="B795" s="39"/>
      <c r="C795" s="39"/>
      <c r="D795" s="39"/>
      <c r="F795" s="39"/>
    </row>
    <row r="796" spans="1:6" x14ac:dyDescent="0.25">
      <c r="A796" s="33"/>
      <c r="B796" s="39"/>
      <c r="C796" s="39"/>
      <c r="D796" s="39"/>
      <c r="F796" s="39"/>
    </row>
    <row r="797" spans="1:6" x14ac:dyDescent="0.25">
      <c r="A797" s="33"/>
      <c r="B797" s="39"/>
      <c r="C797" s="39"/>
      <c r="D797" s="39"/>
      <c r="F797" s="39"/>
    </row>
    <row r="798" spans="1:6" x14ac:dyDescent="0.25">
      <c r="A798" s="33"/>
      <c r="B798" s="39"/>
      <c r="C798" s="39"/>
      <c r="D798" s="39"/>
      <c r="F798" s="39"/>
    </row>
    <row r="799" spans="1:6" x14ac:dyDescent="0.25">
      <c r="A799" s="33"/>
      <c r="B799" s="39"/>
      <c r="C799" s="39"/>
      <c r="D799" s="39"/>
      <c r="F799" s="39"/>
    </row>
    <row r="800" spans="1:6" x14ac:dyDescent="0.25">
      <c r="A800" s="33"/>
      <c r="B800" s="39"/>
      <c r="C800" s="39"/>
      <c r="D800" s="39"/>
      <c r="F800" s="39"/>
    </row>
    <row r="801" spans="1:6" x14ac:dyDescent="0.25">
      <c r="A801" s="33"/>
      <c r="B801" s="39"/>
      <c r="C801" s="39"/>
      <c r="D801" s="39"/>
      <c r="F801" s="39"/>
    </row>
    <row r="802" spans="1:6" x14ac:dyDescent="0.25">
      <c r="A802" s="33"/>
      <c r="B802" s="39"/>
      <c r="C802" s="39"/>
      <c r="D802" s="39"/>
      <c r="F802" s="39"/>
    </row>
    <row r="803" spans="1:6" x14ac:dyDescent="0.25">
      <c r="A803" s="33"/>
      <c r="B803" s="39"/>
      <c r="C803" s="39"/>
      <c r="D803" s="39"/>
      <c r="F803" s="39"/>
    </row>
    <row r="804" spans="1:6" x14ac:dyDescent="0.25">
      <c r="A804" s="33"/>
      <c r="B804" s="39"/>
      <c r="C804" s="39"/>
      <c r="D804" s="39"/>
      <c r="F804" s="39"/>
    </row>
    <row r="805" spans="1:6" x14ac:dyDescent="0.25">
      <c r="A805" s="33"/>
      <c r="B805" s="39"/>
      <c r="C805" s="39"/>
      <c r="D805" s="39"/>
      <c r="F805" s="39"/>
    </row>
    <row r="806" spans="1:6" x14ac:dyDescent="0.25">
      <c r="A806" s="33"/>
      <c r="B806" s="39"/>
      <c r="C806" s="39"/>
      <c r="D806" s="39"/>
      <c r="F806" s="39"/>
    </row>
    <row r="807" spans="1:6" x14ac:dyDescent="0.25">
      <c r="A807" s="33"/>
      <c r="B807" s="39"/>
      <c r="C807" s="39"/>
      <c r="D807" s="39"/>
      <c r="F807" s="39"/>
    </row>
    <row r="808" spans="1:6" x14ac:dyDescent="0.25">
      <c r="A808" s="33"/>
      <c r="B808" s="39"/>
      <c r="C808" s="39"/>
      <c r="D808" s="39"/>
      <c r="F808" s="39"/>
    </row>
    <row r="809" spans="1:6" x14ac:dyDescent="0.25">
      <c r="A809" s="33"/>
      <c r="B809" s="39"/>
      <c r="C809" s="39"/>
      <c r="D809" s="39"/>
      <c r="F809" s="39"/>
    </row>
    <row r="810" spans="1:6" x14ac:dyDescent="0.25">
      <c r="A810" s="33"/>
      <c r="B810" s="39"/>
      <c r="C810" s="39"/>
      <c r="D810" s="39"/>
      <c r="F810" s="39"/>
    </row>
    <row r="811" spans="1:6" x14ac:dyDescent="0.25">
      <c r="A811" s="33"/>
      <c r="B811" s="39"/>
      <c r="C811" s="39"/>
      <c r="D811" s="39"/>
      <c r="F811" s="39"/>
    </row>
    <row r="812" spans="1:6" x14ac:dyDescent="0.25">
      <c r="A812" s="33"/>
      <c r="B812" s="39"/>
      <c r="C812" s="39"/>
      <c r="D812" s="39"/>
      <c r="F812" s="39"/>
    </row>
    <row r="813" spans="1:6" x14ac:dyDescent="0.25">
      <c r="A813" s="33"/>
      <c r="B813" s="39"/>
      <c r="C813" s="39"/>
      <c r="D813" s="39"/>
      <c r="F813" s="39"/>
    </row>
    <row r="814" spans="1:6" x14ac:dyDescent="0.25">
      <c r="A814" s="33"/>
      <c r="B814" s="39"/>
      <c r="C814" s="39"/>
      <c r="D814" s="39"/>
      <c r="F814" s="39"/>
    </row>
    <row r="815" spans="1:6" x14ac:dyDescent="0.25">
      <c r="A815" s="33"/>
      <c r="B815" s="39"/>
      <c r="C815" s="39"/>
      <c r="D815" s="39"/>
      <c r="F815" s="39"/>
    </row>
    <row r="816" spans="1:6" x14ac:dyDescent="0.25">
      <c r="A816" s="33"/>
      <c r="B816" s="39"/>
      <c r="C816" s="39"/>
      <c r="D816" s="39"/>
      <c r="F816" s="39"/>
    </row>
    <row r="817" spans="1:6" x14ac:dyDescent="0.25">
      <c r="A817" s="33"/>
      <c r="B817" s="39"/>
      <c r="C817" s="39"/>
      <c r="D817" s="39"/>
      <c r="F817" s="39"/>
    </row>
    <row r="818" spans="1:6" x14ac:dyDescent="0.25">
      <c r="A818" s="33"/>
      <c r="B818" s="39"/>
      <c r="C818" s="39"/>
      <c r="D818" s="39"/>
      <c r="F818" s="39"/>
    </row>
    <row r="819" spans="1:6" x14ac:dyDescent="0.25">
      <c r="A819" s="33"/>
      <c r="B819" s="39"/>
      <c r="C819" s="39"/>
      <c r="D819" s="39"/>
      <c r="F819" s="39"/>
    </row>
    <row r="820" spans="1:6" x14ac:dyDescent="0.25">
      <c r="A820" s="33"/>
      <c r="B820" s="39"/>
      <c r="C820" s="39"/>
      <c r="D820" s="39"/>
      <c r="F820" s="39"/>
    </row>
    <row r="821" spans="1:6" x14ac:dyDescent="0.25">
      <c r="A821" s="33"/>
      <c r="B821" s="39"/>
      <c r="C821" s="39"/>
      <c r="D821" s="39"/>
      <c r="F821" s="39"/>
    </row>
    <row r="822" spans="1:6" x14ac:dyDescent="0.25">
      <c r="A822" s="33"/>
      <c r="B822" s="39"/>
      <c r="C822" s="39"/>
      <c r="D822" s="39"/>
      <c r="F822" s="39"/>
    </row>
    <row r="823" spans="1:6" x14ac:dyDescent="0.25">
      <c r="A823" s="33"/>
      <c r="B823" s="39"/>
      <c r="C823" s="39"/>
      <c r="D823" s="39"/>
      <c r="F823" s="39"/>
    </row>
    <row r="824" spans="1:6" x14ac:dyDescent="0.25">
      <c r="A824" s="33"/>
      <c r="B824" s="39"/>
      <c r="C824" s="39"/>
      <c r="D824" s="39"/>
      <c r="F824" s="39"/>
    </row>
    <row r="825" spans="1:6" x14ac:dyDescent="0.25">
      <c r="A825" s="33"/>
      <c r="B825" s="39"/>
      <c r="C825" s="39"/>
      <c r="D825" s="39"/>
      <c r="F825" s="39"/>
    </row>
    <row r="826" spans="1:6" x14ac:dyDescent="0.25">
      <c r="A826" s="33"/>
      <c r="B826" s="39"/>
      <c r="C826" s="39"/>
      <c r="D826" s="39"/>
      <c r="F826" s="39"/>
    </row>
    <row r="827" spans="1:6" x14ac:dyDescent="0.25">
      <c r="A827" s="33"/>
      <c r="B827" s="39"/>
      <c r="C827" s="39"/>
      <c r="D827" s="39"/>
      <c r="F827" s="39"/>
    </row>
    <row r="828" spans="1:6" x14ac:dyDescent="0.25">
      <c r="A828" s="33"/>
      <c r="B828" s="39"/>
      <c r="C828" s="39"/>
      <c r="D828" s="39"/>
      <c r="F828" s="39"/>
    </row>
    <row r="829" spans="1:6" x14ac:dyDescent="0.25">
      <c r="A829" s="33"/>
      <c r="B829" s="39"/>
      <c r="C829" s="39"/>
      <c r="D829" s="39"/>
      <c r="F829" s="39"/>
    </row>
    <row r="830" spans="1:6" x14ac:dyDescent="0.25">
      <c r="A830" s="33"/>
      <c r="B830" s="39"/>
      <c r="C830" s="39"/>
      <c r="D830" s="39"/>
      <c r="F830" s="39"/>
    </row>
    <row r="831" spans="1:6" x14ac:dyDescent="0.25">
      <c r="A831" s="33"/>
      <c r="B831" s="39"/>
      <c r="C831" s="39"/>
      <c r="D831" s="39"/>
      <c r="F831" s="39"/>
    </row>
    <row r="832" spans="1:6" x14ac:dyDescent="0.25">
      <c r="A832" s="33"/>
      <c r="B832" s="39"/>
      <c r="C832" s="39"/>
      <c r="D832" s="39"/>
      <c r="F832" s="39"/>
    </row>
    <row r="833" spans="1:6" x14ac:dyDescent="0.25">
      <c r="A833" s="33"/>
      <c r="B833" s="39"/>
      <c r="C833" s="39"/>
      <c r="D833" s="39"/>
      <c r="F833" s="39"/>
    </row>
    <row r="834" spans="1:6" x14ac:dyDescent="0.25">
      <c r="A834" s="33"/>
      <c r="B834" s="39"/>
      <c r="C834" s="39"/>
      <c r="D834" s="39"/>
      <c r="F834" s="39"/>
    </row>
    <row r="835" spans="1:6" x14ac:dyDescent="0.25">
      <c r="A835" s="33"/>
      <c r="B835" s="39"/>
      <c r="C835" s="39"/>
      <c r="D835" s="39"/>
      <c r="F835" s="39"/>
    </row>
    <row r="836" spans="1:6" x14ac:dyDescent="0.25">
      <c r="A836" s="33"/>
      <c r="B836" s="39"/>
      <c r="C836" s="39"/>
      <c r="D836" s="39"/>
      <c r="F836" s="39"/>
    </row>
    <row r="837" spans="1:6" x14ac:dyDescent="0.25">
      <c r="A837" s="33"/>
      <c r="B837" s="39"/>
      <c r="C837" s="39"/>
      <c r="D837" s="39"/>
      <c r="F837" s="39"/>
    </row>
    <row r="838" spans="1:6" x14ac:dyDescent="0.25">
      <c r="A838" s="33"/>
      <c r="B838" s="39"/>
      <c r="C838" s="39"/>
      <c r="D838" s="39"/>
      <c r="F838" s="39"/>
    </row>
    <row r="839" spans="1:6" x14ac:dyDescent="0.25">
      <c r="A839" s="33"/>
      <c r="B839" s="39"/>
      <c r="C839" s="39"/>
      <c r="D839" s="39"/>
      <c r="F839" s="39"/>
    </row>
    <row r="840" spans="1:6" x14ac:dyDescent="0.25">
      <c r="A840" s="33"/>
      <c r="B840" s="39"/>
      <c r="C840" s="39"/>
      <c r="D840" s="39"/>
      <c r="F840" s="39"/>
    </row>
    <row r="841" spans="1:6" x14ac:dyDescent="0.25">
      <c r="A841" s="33"/>
      <c r="B841" s="39"/>
      <c r="C841" s="39"/>
      <c r="D841" s="39"/>
      <c r="F841" s="39"/>
    </row>
    <row r="842" spans="1:6" x14ac:dyDescent="0.25">
      <c r="A842" s="33"/>
      <c r="B842" s="39"/>
      <c r="C842" s="39"/>
      <c r="D842" s="39"/>
      <c r="F842" s="39"/>
    </row>
    <row r="843" spans="1:6" x14ac:dyDescent="0.25">
      <c r="A843" s="33"/>
      <c r="B843" s="39"/>
      <c r="C843" s="39"/>
      <c r="D843" s="39"/>
      <c r="F843" s="39"/>
    </row>
    <row r="844" spans="1:6" x14ac:dyDescent="0.25">
      <c r="A844" s="33"/>
      <c r="B844" s="39"/>
      <c r="C844" s="39"/>
      <c r="D844" s="39"/>
      <c r="F844" s="39"/>
    </row>
    <row r="845" spans="1:6" x14ac:dyDescent="0.25">
      <c r="A845" s="33"/>
      <c r="B845" s="39"/>
      <c r="C845" s="39"/>
      <c r="D845" s="39"/>
      <c r="F845" s="39"/>
    </row>
    <row r="846" spans="1:6" x14ac:dyDescent="0.25">
      <c r="A846" s="33"/>
      <c r="B846" s="39"/>
      <c r="C846" s="39"/>
      <c r="D846" s="39"/>
      <c r="F846" s="39"/>
    </row>
    <row r="847" spans="1:6" x14ac:dyDescent="0.25">
      <c r="A847" s="33"/>
      <c r="B847" s="39"/>
      <c r="C847" s="39"/>
      <c r="D847" s="39"/>
      <c r="F847" s="39"/>
    </row>
    <row r="848" spans="1:6" x14ac:dyDescent="0.25">
      <c r="A848" s="33"/>
      <c r="B848" s="39"/>
      <c r="C848" s="39"/>
      <c r="D848" s="39"/>
      <c r="F848" s="39"/>
    </row>
    <row r="849" spans="1:6" x14ac:dyDescent="0.25">
      <c r="A849" s="33"/>
      <c r="B849" s="39"/>
      <c r="C849" s="39"/>
      <c r="D849" s="39"/>
      <c r="F849" s="39"/>
    </row>
    <row r="850" spans="1:6" x14ac:dyDescent="0.25">
      <c r="A850" s="33"/>
      <c r="B850" s="39"/>
      <c r="C850" s="39"/>
      <c r="D850" s="39"/>
      <c r="F850" s="39"/>
    </row>
    <row r="851" spans="1:6" x14ac:dyDescent="0.25">
      <c r="A851" s="33"/>
      <c r="B851" s="39"/>
      <c r="C851" s="39"/>
      <c r="D851" s="39"/>
      <c r="F851" s="39"/>
    </row>
    <row r="852" spans="1:6" x14ac:dyDescent="0.25">
      <c r="A852" s="33"/>
      <c r="B852" s="39"/>
      <c r="C852" s="39"/>
      <c r="D852" s="39"/>
      <c r="F852" s="39"/>
    </row>
    <row r="853" spans="1:6" x14ac:dyDescent="0.25">
      <c r="A853" s="33"/>
      <c r="B853" s="39"/>
      <c r="C853" s="39"/>
      <c r="D853" s="39"/>
      <c r="F853" s="39"/>
    </row>
    <row r="854" spans="1:6" x14ac:dyDescent="0.25">
      <c r="A854" s="33"/>
      <c r="B854" s="39"/>
      <c r="C854" s="39"/>
      <c r="D854" s="39"/>
      <c r="F854" s="39"/>
    </row>
    <row r="855" spans="1:6" x14ac:dyDescent="0.25">
      <c r="A855" s="33"/>
      <c r="B855" s="39"/>
      <c r="C855" s="39"/>
      <c r="D855" s="39"/>
      <c r="F855" s="39"/>
    </row>
    <row r="856" spans="1:6" x14ac:dyDescent="0.25">
      <c r="A856" s="33"/>
      <c r="B856" s="39"/>
      <c r="C856" s="39"/>
      <c r="D856" s="39"/>
      <c r="F856" s="39"/>
    </row>
    <row r="857" spans="1:6" x14ac:dyDescent="0.25">
      <c r="A857" s="33"/>
      <c r="B857" s="39"/>
      <c r="C857" s="39"/>
      <c r="D857" s="39"/>
      <c r="F857" s="39"/>
    </row>
    <row r="858" spans="1:6" x14ac:dyDescent="0.25">
      <c r="A858" s="33"/>
      <c r="B858" s="39"/>
      <c r="C858" s="39"/>
      <c r="D858" s="39"/>
      <c r="F858" s="39"/>
    </row>
    <row r="859" spans="1:6" x14ac:dyDescent="0.25">
      <c r="A859" s="33"/>
      <c r="B859" s="39"/>
      <c r="C859" s="39"/>
      <c r="D859" s="39"/>
      <c r="F859" s="39"/>
    </row>
    <row r="860" spans="1:6" x14ac:dyDescent="0.25">
      <c r="A860" s="33"/>
      <c r="B860" s="39"/>
      <c r="C860" s="39"/>
      <c r="D860" s="39"/>
      <c r="F860" s="39"/>
    </row>
    <row r="861" spans="1:6" x14ac:dyDescent="0.25">
      <c r="A861" s="33"/>
      <c r="B861" s="39"/>
      <c r="C861" s="39"/>
      <c r="D861" s="39"/>
      <c r="F861" s="39"/>
    </row>
    <row r="862" spans="1:6" x14ac:dyDescent="0.25">
      <c r="A862" s="33"/>
      <c r="B862" s="39"/>
      <c r="C862" s="39"/>
      <c r="D862" s="39"/>
      <c r="F862" s="39"/>
    </row>
    <row r="863" spans="1:6" x14ac:dyDescent="0.25">
      <c r="A863" s="33"/>
      <c r="B863" s="39"/>
      <c r="C863" s="39"/>
      <c r="D863" s="39"/>
      <c r="F863" s="39"/>
    </row>
    <row r="864" spans="1:6" x14ac:dyDescent="0.25">
      <c r="A864" s="33"/>
      <c r="B864" s="39"/>
      <c r="C864" s="39"/>
      <c r="D864" s="39"/>
      <c r="F864" s="39"/>
    </row>
    <row r="865" spans="1:6" x14ac:dyDescent="0.25">
      <c r="A865" s="33"/>
      <c r="B865" s="39"/>
      <c r="C865" s="39"/>
      <c r="D865" s="39"/>
      <c r="F865" s="39"/>
    </row>
    <row r="866" spans="1:6" x14ac:dyDescent="0.25">
      <c r="A866" s="33"/>
      <c r="B866" s="39"/>
      <c r="C866" s="39"/>
      <c r="D866" s="39"/>
      <c r="F866" s="39"/>
    </row>
    <row r="867" spans="1:6" x14ac:dyDescent="0.25">
      <c r="A867" s="33"/>
      <c r="B867" s="39"/>
      <c r="C867" s="39"/>
      <c r="D867" s="39"/>
      <c r="F867" s="39"/>
    </row>
    <row r="868" spans="1:6" x14ac:dyDescent="0.25">
      <c r="A868" s="33"/>
      <c r="B868" s="39"/>
      <c r="C868" s="39"/>
      <c r="D868" s="39"/>
      <c r="F868" s="39"/>
    </row>
    <row r="869" spans="1:6" x14ac:dyDescent="0.25">
      <c r="A869" s="33"/>
      <c r="B869" s="39"/>
      <c r="C869" s="39"/>
      <c r="D869" s="39"/>
      <c r="F869" s="39"/>
    </row>
    <row r="870" spans="1:6" x14ac:dyDescent="0.25">
      <c r="A870" s="33"/>
      <c r="B870" s="39"/>
      <c r="C870" s="39"/>
      <c r="D870" s="39"/>
      <c r="F870" s="39"/>
    </row>
    <row r="871" spans="1:6" x14ac:dyDescent="0.25">
      <c r="A871" s="33"/>
      <c r="B871" s="39"/>
      <c r="C871" s="39"/>
      <c r="D871" s="39"/>
      <c r="F871" s="39"/>
    </row>
    <row r="872" spans="1:6" x14ac:dyDescent="0.25">
      <c r="A872" s="33"/>
      <c r="B872" s="39"/>
      <c r="C872" s="39"/>
      <c r="D872" s="39"/>
      <c r="F872" s="39"/>
    </row>
    <row r="873" spans="1:6" x14ac:dyDescent="0.25">
      <c r="A873" s="33"/>
      <c r="B873" s="39"/>
      <c r="C873" s="39"/>
      <c r="D873" s="39"/>
      <c r="F873" s="39"/>
    </row>
    <row r="874" spans="1:6" x14ac:dyDescent="0.25">
      <c r="A874" s="33"/>
      <c r="B874" s="39"/>
      <c r="C874" s="39"/>
      <c r="D874" s="39"/>
      <c r="F874" s="39"/>
    </row>
    <row r="875" spans="1:6" x14ac:dyDescent="0.25">
      <c r="A875" s="33"/>
      <c r="B875" s="39"/>
      <c r="C875" s="39"/>
      <c r="D875" s="39"/>
      <c r="F875" s="39"/>
    </row>
    <row r="876" spans="1:6" x14ac:dyDescent="0.25">
      <c r="A876" s="33"/>
      <c r="B876" s="39"/>
      <c r="C876" s="39"/>
      <c r="D876" s="39"/>
      <c r="F876" s="39"/>
    </row>
    <row r="877" spans="1:6" x14ac:dyDescent="0.25">
      <c r="A877" s="33"/>
      <c r="B877" s="39"/>
      <c r="C877" s="39"/>
      <c r="D877" s="39"/>
      <c r="F877" s="39"/>
    </row>
    <row r="878" spans="1:6" x14ac:dyDescent="0.25">
      <c r="A878" s="33"/>
      <c r="B878" s="39"/>
      <c r="C878" s="39"/>
      <c r="D878" s="39"/>
      <c r="F878" s="39"/>
    </row>
    <row r="879" spans="1:6" x14ac:dyDescent="0.25">
      <c r="A879" s="33"/>
      <c r="B879" s="39"/>
      <c r="C879" s="39"/>
      <c r="D879" s="39"/>
      <c r="F879" s="39"/>
    </row>
    <row r="880" spans="1:6" x14ac:dyDescent="0.25">
      <c r="A880" s="33"/>
      <c r="B880" s="39"/>
      <c r="C880" s="39"/>
      <c r="D880" s="39"/>
      <c r="F880" s="39"/>
    </row>
    <row r="881" spans="1:6" x14ac:dyDescent="0.25">
      <c r="A881" s="33"/>
      <c r="B881" s="39"/>
      <c r="C881" s="39"/>
      <c r="D881" s="39"/>
      <c r="F881" s="39"/>
    </row>
    <row r="882" spans="1:6" x14ac:dyDescent="0.25">
      <c r="A882" s="33"/>
      <c r="B882" s="39"/>
      <c r="C882" s="39"/>
      <c r="D882" s="39"/>
      <c r="F882" s="39"/>
    </row>
    <row r="883" spans="1:6" x14ac:dyDescent="0.25">
      <c r="A883" s="33"/>
      <c r="B883" s="39"/>
      <c r="C883" s="39"/>
      <c r="D883" s="39"/>
      <c r="F883" s="39"/>
    </row>
    <row r="884" spans="1:6" x14ac:dyDescent="0.25">
      <c r="A884" s="33"/>
      <c r="B884" s="39"/>
      <c r="C884" s="39"/>
      <c r="D884" s="39"/>
      <c r="F884" s="39"/>
    </row>
    <row r="885" spans="1:6" x14ac:dyDescent="0.25">
      <c r="A885" s="33"/>
      <c r="B885" s="39"/>
      <c r="C885" s="39"/>
      <c r="D885" s="39"/>
      <c r="F885" s="39"/>
    </row>
    <row r="886" spans="1:6" x14ac:dyDescent="0.25">
      <c r="A886" s="33"/>
      <c r="B886" s="39"/>
      <c r="C886" s="39"/>
      <c r="D886" s="39"/>
      <c r="F886" s="39"/>
    </row>
    <row r="887" spans="1:6" x14ac:dyDescent="0.25">
      <c r="A887" s="33"/>
      <c r="B887" s="39"/>
      <c r="C887" s="39"/>
      <c r="D887" s="39"/>
      <c r="F887" s="39"/>
    </row>
    <row r="888" spans="1:6" x14ac:dyDescent="0.25">
      <c r="A888" s="33"/>
      <c r="B888" s="39"/>
      <c r="C888" s="39"/>
      <c r="D888" s="39"/>
      <c r="F888" s="39"/>
    </row>
    <row r="889" spans="1:6" x14ac:dyDescent="0.25">
      <c r="A889" s="33"/>
      <c r="B889" s="39"/>
      <c r="C889" s="39"/>
      <c r="D889" s="39"/>
      <c r="F889" s="39"/>
    </row>
    <row r="890" spans="1:6" x14ac:dyDescent="0.25">
      <c r="A890" s="33"/>
      <c r="B890" s="39"/>
      <c r="C890" s="39"/>
      <c r="D890" s="39"/>
      <c r="F890" s="39"/>
    </row>
    <row r="891" spans="1:6" x14ac:dyDescent="0.25">
      <c r="A891" s="33"/>
      <c r="B891" s="39"/>
      <c r="C891" s="39"/>
      <c r="D891" s="39"/>
      <c r="F891" s="39"/>
    </row>
    <row r="892" spans="1:6" x14ac:dyDescent="0.25">
      <c r="A892" s="33"/>
      <c r="B892" s="39"/>
      <c r="C892" s="39"/>
      <c r="D892" s="39"/>
      <c r="F892" s="39"/>
    </row>
    <row r="893" spans="1:6" x14ac:dyDescent="0.25">
      <c r="A893" s="33"/>
      <c r="B893" s="39"/>
      <c r="C893" s="39"/>
      <c r="D893" s="39"/>
      <c r="F893" s="39"/>
    </row>
    <row r="894" spans="1:6" x14ac:dyDescent="0.25">
      <c r="A894" s="33"/>
      <c r="B894" s="39"/>
      <c r="C894" s="39"/>
      <c r="D894" s="39"/>
      <c r="F894" s="39"/>
    </row>
    <row r="895" spans="1:6" x14ac:dyDescent="0.25">
      <c r="A895" s="33"/>
      <c r="B895" s="39"/>
      <c r="C895" s="39"/>
      <c r="D895" s="39"/>
      <c r="F895" s="39"/>
    </row>
    <row r="896" spans="1:6" x14ac:dyDescent="0.25">
      <c r="A896" s="33"/>
      <c r="B896" s="39"/>
      <c r="C896" s="39"/>
      <c r="D896" s="39"/>
      <c r="F896" s="39"/>
    </row>
    <row r="897" spans="1:6" x14ac:dyDescent="0.25">
      <c r="A897" s="33"/>
      <c r="B897" s="39"/>
      <c r="C897" s="39"/>
      <c r="D897" s="39"/>
      <c r="F897" s="39"/>
    </row>
    <row r="898" spans="1:6" x14ac:dyDescent="0.25">
      <c r="A898" s="33"/>
      <c r="B898" s="39"/>
      <c r="C898" s="39"/>
      <c r="D898" s="39"/>
      <c r="F898" s="39"/>
    </row>
    <row r="899" spans="1:6" x14ac:dyDescent="0.25">
      <c r="A899" s="33"/>
      <c r="B899" s="39"/>
      <c r="C899" s="39"/>
      <c r="D899" s="39"/>
      <c r="F899" s="39"/>
    </row>
    <row r="900" spans="1:6" x14ac:dyDescent="0.25">
      <c r="A900" s="33"/>
      <c r="B900" s="39"/>
      <c r="C900" s="39"/>
      <c r="D900" s="39"/>
      <c r="F900" s="39"/>
    </row>
    <row r="901" spans="1:6" x14ac:dyDescent="0.25">
      <c r="A901" s="33"/>
      <c r="B901" s="39"/>
      <c r="C901" s="39"/>
      <c r="D901" s="39"/>
      <c r="F901" s="39"/>
    </row>
    <row r="902" spans="1:6" x14ac:dyDescent="0.25">
      <c r="A902" s="33"/>
      <c r="B902" s="39"/>
      <c r="C902" s="39"/>
      <c r="D902" s="39"/>
      <c r="F902" s="39"/>
    </row>
    <row r="903" spans="1:6" x14ac:dyDescent="0.25">
      <c r="A903" s="33"/>
      <c r="B903" s="39"/>
      <c r="C903" s="39"/>
      <c r="D903" s="39"/>
      <c r="F903" s="39"/>
    </row>
    <row r="904" spans="1:6" x14ac:dyDescent="0.25">
      <c r="A904" s="33"/>
      <c r="B904" s="39"/>
      <c r="C904" s="39"/>
      <c r="D904" s="39"/>
      <c r="F904" s="39"/>
    </row>
    <row r="905" spans="1:6" x14ac:dyDescent="0.25">
      <c r="A905" s="33"/>
      <c r="B905" s="39"/>
      <c r="C905" s="39"/>
      <c r="D905" s="39"/>
      <c r="F905" s="39"/>
    </row>
    <row r="906" spans="1:6" x14ac:dyDescent="0.25">
      <c r="A906" s="33"/>
      <c r="B906" s="39"/>
      <c r="C906" s="39"/>
      <c r="D906" s="39"/>
      <c r="F906" s="39"/>
    </row>
    <row r="907" spans="1:6" x14ac:dyDescent="0.25">
      <c r="A907" s="33"/>
      <c r="B907" s="39"/>
      <c r="C907" s="39"/>
      <c r="D907" s="39"/>
      <c r="F907" s="39"/>
    </row>
    <row r="908" spans="1:6" x14ac:dyDescent="0.25">
      <c r="A908" s="33"/>
      <c r="B908" s="39"/>
      <c r="C908" s="39"/>
      <c r="D908" s="39"/>
      <c r="F908" s="39"/>
    </row>
    <row r="909" spans="1:6" x14ac:dyDescent="0.25">
      <c r="A909" s="33"/>
      <c r="B909" s="39"/>
      <c r="C909" s="39"/>
      <c r="D909" s="39"/>
      <c r="F909" s="39"/>
    </row>
    <row r="910" spans="1:6" x14ac:dyDescent="0.25">
      <c r="A910" s="33"/>
      <c r="B910" s="39"/>
      <c r="C910" s="39"/>
      <c r="D910" s="39"/>
      <c r="F910" s="39"/>
    </row>
    <row r="911" spans="1:6" x14ac:dyDescent="0.25">
      <c r="A911" s="33"/>
      <c r="B911" s="39"/>
      <c r="C911" s="39"/>
      <c r="D911" s="39"/>
      <c r="F911" s="39"/>
    </row>
    <row r="912" spans="1:6" x14ac:dyDescent="0.25">
      <c r="A912" s="33"/>
      <c r="B912" s="39"/>
      <c r="C912" s="39"/>
      <c r="D912" s="39"/>
      <c r="F912" s="39"/>
    </row>
    <row r="913" spans="1:6" x14ac:dyDescent="0.25">
      <c r="A913" s="33"/>
      <c r="B913" s="39"/>
      <c r="C913" s="39"/>
      <c r="D913" s="39"/>
      <c r="F913" s="39"/>
    </row>
    <row r="914" spans="1:6" x14ac:dyDescent="0.25">
      <c r="A914" s="33"/>
      <c r="B914" s="39"/>
      <c r="C914" s="39"/>
      <c r="D914" s="39"/>
      <c r="F914" s="39"/>
    </row>
    <row r="915" spans="1:6" x14ac:dyDescent="0.25">
      <c r="A915" s="33"/>
      <c r="B915" s="39"/>
      <c r="C915" s="39"/>
      <c r="D915" s="39"/>
      <c r="F915" s="39"/>
    </row>
    <row r="916" spans="1:6" x14ac:dyDescent="0.25">
      <c r="A916" s="33"/>
      <c r="B916" s="39"/>
      <c r="C916" s="39"/>
      <c r="D916" s="39"/>
      <c r="F916" s="39"/>
    </row>
    <row r="917" spans="1:6" x14ac:dyDescent="0.25">
      <c r="A917" s="33"/>
      <c r="B917" s="39"/>
      <c r="C917" s="39"/>
      <c r="D917" s="39"/>
      <c r="F917" s="39"/>
    </row>
    <row r="918" spans="1:6" x14ac:dyDescent="0.25">
      <c r="A918" s="33"/>
      <c r="B918" s="39"/>
      <c r="C918" s="39"/>
      <c r="D918" s="39"/>
      <c r="F918" s="39"/>
    </row>
    <row r="919" spans="1:6" x14ac:dyDescent="0.25">
      <c r="A919" s="33"/>
      <c r="B919" s="39"/>
      <c r="C919" s="39"/>
      <c r="D919" s="39"/>
      <c r="F919" s="39"/>
    </row>
    <row r="920" spans="1:6" x14ac:dyDescent="0.25">
      <c r="A920" s="33"/>
      <c r="B920" s="39"/>
      <c r="C920" s="39"/>
      <c r="D920" s="39"/>
      <c r="F920" s="39"/>
    </row>
    <row r="921" spans="1:6" x14ac:dyDescent="0.25">
      <c r="A921" s="33"/>
      <c r="B921" s="39"/>
      <c r="C921" s="39"/>
      <c r="D921" s="39"/>
      <c r="F921" s="39"/>
    </row>
    <row r="922" spans="1:6" x14ac:dyDescent="0.25">
      <c r="A922" s="33"/>
      <c r="B922" s="39"/>
      <c r="C922" s="39"/>
      <c r="D922" s="39"/>
      <c r="F922" s="39"/>
    </row>
    <row r="923" spans="1:6" x14ac:dyDescent="0.25">
      <c r="A923" s="33"/>
      <c r="B923" s="39"/>
      <c r="C923" s="39"/>
      <c r="D923" s="39"/>
      <c r="F923" s="39"/>
    </row>
    <row r="924" spans="1:6" x14ac:dyDescent="0.25">
      <c r="A924" s="33"/>
      <c r="B924" s="39"/>
      <c r="C924" s="39"/>
      <c r="D924" s="39"/>
      <c r="F924" s="39"/>
    </row>
    <row r="925" spans="1:6" x14ac:dyDescent="0.25">
      <c r="A925" s="33"/>
      <c r="B925" s="39"/>
      <c r="C925" s="39"/>
      <c r="D925" s="39"/>
      <c r="F925" s="39"/>
    </row>
    <row r="926" spans="1:6" x14ac:dyDescent="0.25">
      <c r="A926" s="33"/>
      <c r="B926" s="39"/>
      <c r="C926" s="39"/>
      <c r="D926" s="39"/>
      <c r="F926" s="39"/>
    </row>
    <row r="927" spans="1:6" x14ac:dyDescent="0.25">
      <c r="A927" s="33"/>
      <c r="B927" s="39"/>
      <c r="C927" s="39"/>
      <c r="D927" s="39"/>
      <c r="F927" s="39"/>
    </row>
    <row r="928" spans="1:6" x14ac:dyDescent="0.25">
      <c r="A928" s="33"/>
      <c r="B928" s="39"/>
      <c r="C928" s="39"/>
      <c r="D928" s="39"/>
      <c r="F928" s="39"/>
    </row>
  </sheetData>
  <mergeCells count="3">
    <mergeCell ref="A3:J3"/>
    <mergeCell ref="G2:J2"/>
    <mergeCell ref="G1:J1"/>
  </mergeCells>
  <pageMargins left="0.62992125984251968" right="0.59055118110236227" top="0.47244094488188981" bottom="0.4724409448818898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R401"/>
  <sheetViews>
    <sheetView tabSelected="1" zoomScale="80" zoomScaleNormal="80" workbookViewId="0">
      <pane xSplit="7" ySplit="5" topLeftCell="H395" activePane="bottomRight" state="frozen"/>
      <selection activeCell="AF308" sqref="AF308"/>
      <selection pane="topRight" activeCell="AF308" sqref="AF308"/>
      <selection pane="bottomLeft" activeCell="AF308" sqref="AF308"/>
      <selection pane="bottomRight" activeCell="W5" sqref="W5"/>
    </sheetView>
  </sheetViews>
  <sheetFormatPr defaultRowHeight="15" x14ac:dyDescent="0.25"/>
  <cols>
    <col min="1" max="1" width="32" style="2" customWidth="1"/>
    <col min="2" max="2" width="3.5703125" style="9" customWidth="1"/>
    <col min="3" max="3" width="4" style="9" customWidth="1"/>
    <col min="4" max="4" width="4.28515625" style="8" customWidth="1"/>
    <col min="5" max="5" width="4.5703125" style="8" customWidth="1"/>
    <col min="6" max="6" width="7.5703125" style="8" customWidth="1"/>
    <col min="7" max="7" width="4.85546875" style="9" customWidth="1"/>
    <col min="8" max="8" width="14.5703125" style="25" customWidth="1"/>
    <col min="9" max="10" width="15" style="25" customWidth="1"/>
    <col min="11" max="11" width="10" style="25" customWidth="1"/>
    <col min="12" max="18" width="15.7109375" style="9" hidden="1" customWidth="1"/>
    <col min="19" max="169" width="9.140625" style="9"/>
    <col min="170" max="170" width="1.42578125" style="9" customWidth="1"/>
    <col min="171" max="171" width="59.5703125" style="9" customWidth="1"/>
    <col min="172" max="172" width="9.140625" style="9" customWidth="1"/>
    <col min="173" max="174" width="3.85546875" style="9" customWidth="1"/>
    <col min="175" max="175" width="10.5703125" style="9" customWidth="1"/>
    <col min="176" max="176" width="3.85546875" style="9" customWidth="1"/>
    <col min="177" max="179" width="14.42578125" style="9" customWidth="1"/>
    <col min="180" max="180" width="4.140625" style="9" customWidth="1"/>
    <col min="181" max="181" width="15" style="9" customWidth="1"/>
    <col min="182" max="183" width="9.140625" style="9" customWidth="1"/>
    <col min="184" max="184" width="11.5703125" style="9" customWidth="1"/>
    <col min="185" max="185" width="18.140625" style="9" customWidth="1"/>
    <col min="186" max="186" width="13.140625" style="9" customWidth="1"/>
    <col min="187" max="187" width="12.28515625" style="9" customWidth="1"/>
    <col min="188" max="425" width="9.140625" style="9"/>
    <col min="426" max="426" width="1.42578125" style="9" customWidth="1"/>
    <col min="427" max="427" width="59.5703125" style="9" customWidth="1"/>
    <col min="428" max="428" width="9.140625" style="9" customWidth="1"/>
    <col min="429" max="430" width="3.85546875" style="9" customWidth="1"/>
    <col min="431" max="431" width="10.5703125" style="9" customWidth="1"/>
    <col min="432" max="432" width="3.85546875" style="9" customWidth="1"/>
    <col min="433" max="435" width="14.42578125" style="9" customWidth="1"/>
    <col min="436" max="436" width="4.140625" style="9" customWidth="1"/>
    <col min="437" max="437" width="15" style="9" customWidth="1"/>
    <col min="438" max="439" width="9.140625" style="9" customWidth="1"/>
    <col min="440" max="440" width="11.5703125" style="9" customWidth="1"/>
    <col min="441" max="441" width="18.140625" style="9" customWidth="1"/>
    <col min="442" max="442" width="13.140625" style="9" customWidth="1"/>
    <col min="443" max="443" width="12.28515625" style="9" customWidth="1"/>
    <col min="444" max="681" width="9.140625" style="9"/>
    <col min="682" max="682" width="1.42578125" style="9" customWidth="1"/>
    <col min="683" max="683" width="59.5703125" style="9" customWidth="1"/>
    <col min="684" max="684" width="9.140625" style="9" customWidth="1"/>
    <col min="685" max="686" width="3.85546875" style="9" customWidth="1"/>
    <col min="687" max="687" width="10.5703125" style="9" customWidth="1"/>
    <col min="688" max="688" width="3.85546875" style="9" customWidth="1"/>
    <col min="689" max="691" width="14.42578125" style="9" customWidth="1"/>
    <col min="692" max="692" width="4.140625" style="9" customWidth="1"/>
    <col min="693" max="693" width="15" style="9" customWidth="1"/>
    <col min="694" max="695" width="9.140625" style="9" customWidth="1"/>
    <col min="696" max="696" width="11.5703125" style="9" customWidth="1"/>
    <col min="697" max="697" width="18.140625" style="9" customWidth="1"/>
    <col min="698" max="698" width="13.140625" style="9" customWidth="1"/>
    <col min="699" max="699" width="12.28515625" style="9" customWidth="1"/>
    <col min="700" max="937" width="9.140625" style="9"/>
    <col min="938" max="938" width="1.42578125" style="9" customWidth="1"/>
    <col min="939" max="939" width="59.5703125" style="9" customWidth="1"/>
    <col min="940" max="940" width="9.140625" style="9" customWidth="1"/>
    <col min="941" max="942" width="3.85546875" style="9" customWidth="1"/>
    <col min="943" max="943" width="10.5703125" style="9" customWidth="1"/>
    <col min="944" max="944" width="3.85546875" style="9" customWidth="1"/>
    <col min="945" max="947" width="14.42578125" style="9" customWidth="1"/>
    <col min="948" max="948" width="4.140625" style="9" customWidth="1"/>
    <col min="949" max="949" width="15" style="9" customWidth="1"/>
    <col min="950" max="951" width="9.140625" style="9" customWidth="1"/>
    <col min="952" max="952" width="11.5703125" style="9" customWidth="1"/>
    <col min="953" max="953" width="18.140625" style="9" customWidth="1"/>
    <col min="954" max="954" width="13.140625" style="9" customWidth="1"/>
    <col min="955" max="955" width="12.28515625" style="9" customWidth="1"/>
    <col min="956" max="1193" width="9.140625" style="9"/>
    <col min="1194" max="1194" width="1.42578125" style="9" customWidth="1"/>
    <col min="1195" max="1195" width="59.5703125" style="9" customWidth="1"/>
    <col min="1196" max="1196" width="9.140625" style="9" customWidth="1"/>
    <col min="1197" max="1198" width="3.85546875" style="9" customWidth="1"/>
    <col min="1199" max="1199" width="10.5703125" style="9" customWidth="1"/>
    <col min="1200" max="1200" width="3.85546875" style="9" customWidth="1"/>
    <col min="1201" max="1203" width="14.42578125" style="9" customWidth="1"/>
    <col min="1204" max="1204" width="4.140625" style="9" customWidth="1"/>
    <col min="1205" max="1205" width="15" style="9" customWidth="1"/>
    <col min="1206" max="1207" width="9.140625" style="9" customWidth="1"/>
    <col min="1208" max="1208" width="11.5703125" style="9" customWidth="1"/>
    <col min="1209" max="1209" width="18.140625" style="9" customWidth="1"/>
    <col min="1210" max="1210" width="13.140625" style="9" customWidth="1"/>
    <col min="1211" max="1211" width="12.28515625" style="9" customWidth="1"/>
    <col min="1212" max="1449" width="9.140625" style="9"/>
    <col min="1450" max="1450" width="1.42578125" style="9" customWidth="1"/>
    <col min="1451" max="1451" width="59.5703125" style="9" customWidth="1"/>
    <col min="1452" max="1452" width="9.140625" style="9" customWidth="1"/>
    <col min="1453" max="1454" width="3.85546875" style="9" customWidth="1"/>
    <col min="1455" max="1455" width="10.5703125" style="9" customWidth="1"/>
    <col min="1456" max="1456" width="3.85546875" style="9" customWidth="1"/>
    <col min="1457" max="1459" width="14.42578125" style="9" customWidth="1"/>
    <col min="1460" max="1460" width="4.140625" style="9" customWidth="1"/>
    <col min="1461" max="1461" width="15" style="9" customWidth="1"/>
    <col min="1462" max="1463" width="9.140625" style="9" customWidth="1"/>
    <col min="1464" max="1464" width="11.5703125" style="9" customWidth="1"/>
    <col min="1465" max="1465" width="18.140625" style="9" customWidth="1"/>
    <col min="1466" max="1466" width="13.140625" style="9" customWidth="1"/>
    <col min="1467" max="1467" width="12.28515625" style="9" customWidth="1"/>
    <col min="1468" max="1705" width="9.140625" style="9"/>
    <col min="1706" max="1706" width="1.42578125" style="9" customWidth="1"/>
    <col min="1707" max="1707" width="59.5703125" style="9" customWidth="1"/>
    <col min="1708" max="1708" width="9.140625" style="9" customWidth="1"/>
    <col min="1709" max="1710" width="3.85546875" style="9" customWidth="1"/>
    <col min="1711" max="1711" width="10.5703125" style="9" customWidth="1"/>
    <col min="1712" max="1712" width="3.85546875" style="9" customWidth="1"/>
    <col min="1713" max="1715" width="14.42578125" style="9" customWidth="1"/>
    <col min="1716" max="1716" width="4.140625" style="9" customWidth="1"/>
    <col min="1717" max="1717" width="15" style="9" customWidth="1"/>
    <col min="1718" max="1719" width="9.140625" style="9" customWidth="1"/>
    <col min="1720" max="1720" width="11.5703125" style="9" customWidth="1"/>
    <col min="1721" max="1721" width="18.140625" style="9" customWidth="1"/>
    <col min="1722" max="1722" width="13.140625" style="9" customWidth="1"/>
    <col min="1723" max="1723" width="12.28515625" style="9" customWidth="1"/>
    <col min="1724" max="1961" width="9.140625" style="9"/>
    <col min="1962" max="1962" width="1.42578125" style="9" customWidth="1"/>
    <col min="1963" max="1963" width="59.5703125" style="9" customWidth="1"/>
    <col min="1964" max="1964" width="9.140625" style="9" customWidth="1"/>
    <col min="1965" max="1966" width="3.85546875" style="9" customWidth="1"/>
    <col min="1967" max="1967" width="10.5703125" style="9" customWidth="1"/>
    <col min="1968" max="1968" width="3.85546875" style="9" customWidth="1"/>
    <col min="1969" max="1971" width="14.42578125" style="9" customWidth="1"/>
    <col min="1972" max="1972" width="4.140625" style="9" customWidth="1"/>
    <col min="1973" max="1973" width="15" style="9" customWidth="1"/>
    <col min="1974" max="1975" width="9.140625" style="9" customWidth="1"/>
    <col min="1976" max="1976" width="11.5703125" style="9" customWidth="1"/>
    <col min="1977" max="1977" width="18.140625" style="9" customWidth="1"/>
    <col min="1978" max="1978" width="13.140625" style="9" customWidth="1"/>
    <col min="1979" max="1979" width="12.28515625" style="9" customWidth="1"/>
    <col min="1980" max="2217" width="9.140625" style="9"/>
    <col min="2218" max="2218" width="1.42578125" style="9" customWidth="1"/>
    <col min="2219" max="2219" width="59.5703125" style="9" customWidth="1"/>
    <col min="2220" max="2220" width="9.140625" style="9" customWidth="1"/>
    <col min="2221" max="2222" width="3.85546875" style="9" customWidth="1"/>
    <col min="2223" max="2223" width="10.5703125" style="9" customWidth="1"/>
    <col min="2224" max="2224" width="3.85546875" style="9" customWidth="1"/>
    <col min="2225" max="2227" width="14.42578125" style="9" customWidth="1"/>
    <col min="2228" max="2228" width="4.140625" style="9" customWidth="1"/>
    <col min="2229" max="2229" width="15" style="9" customWidth="1"/>
    <col min="2230" max="2231" width="9.140625" style="9" customWidth="1"/>
    <col min="2232" max="2232" width="11.5703125" style="9" customWidth="1"/>
    <col min="2233" max="2233" width="18.140625" style="9" customWidth="1"/>
    <col min="2234" max="2234" width="13.140625" style="9" customWidth="1"/>
    <col min="2235" max="2235" width="12.28515625" style="9" customWidth="1"/>
    <col min="2236" max="2473" width="9.140625" style="9"/>
    <col min="2474" max="2474" width="1.42578125" style="9" customWidth="1"/>
    <col min="2475" max="2475" width="59.5703125" style="9" customWidth="1"/>
    <col min="2476" max="2476" width="9.140625" style="9" customWidth="1"/>
    <col min="2477" max="2478" width="3.85546875" style="9" customWidth="1"/>
    <col min="2479" max="2479" width="10.5703125" style="9" customWidth="1"/>
    <col min="2480" max="2480" width="3.85546875" style="9" customWidth="1"/>
    <col min="2481" max="2483" width="14.42578125" style="9" customWidth="1"/>
    <col min="2484" max="2484" width="4.140625" style="9" customWidth="1"/>
    <col min="2485" max="2485" width="15" style="9" customWidth="1"/>
    <col min="2486" max="2487" width="9.140625" style="9" customWidth="1"/>
    <col min="2488" max="2488" width="11.5703125" style="9" customWidth="1"/>
    <col min="2489" max="2489" width="18.140625" style="9" customWidth="1"/>
    <col min="2490" max="2490" width="13.140625" style="9" customWidth="1"/>
    <col min="2491" max="2491" width="12.28515625" style="9" customWidth="1"/>
    <col min="2492" max="2729" width="9.140625" style="9"/>
    <col min="2730" max="2730" width="1.42578125" style="9" customWidth="1"/>
    <col min="2731" max="2731" width="59.5703125" style="9" customWidth="1"/>
    <col min="2732" max="2732" width="9.140625" style="9" customWidth="1"/>
    <col min="2733" max="2734" width="3.85546875" style="9" customWidth="1"/>
    <col min="2735" max="2735" width="10.5703125" style="9" customWidth="1"/>
    <col min="2736" max="2736" width="3.85546875" style="9" customWidth="1"/>
    <col min="2737" max="2739" width="14.42578125" style="9" customWidth="1"/>
    <col min="2740" max="2740" width="4.140625" style="9" customWidth="1"/>
    <col min="2741" max="2741" width="15" style="9" customWidth="1"/>
    <col min="2742" max="2743" width="9.140625" style="9" customWidth="1"/>
    <col min="2744" max="2744" width="11.5703125" style="9" customWidth="1"/>
    <col min="2745" max="2745" width="18.140625" style="9" customWidth="1"/>
    <col min="2746" max="2746" width="13.140625" style="9" customWidth="1"/>
    <col min="2747" max="2747" width="12.28515625" style="9" customWidth="1"/>
    <col min="2748" max="2985" width="9.140625" style="9"/>
    <col min="2986" max="2986" width="1.42578125" style="9" customWidth="1"/>
    <col min="2987" max="2987" width="59.5703125" style="9" customWidth="1"/>
    <col min="2988" max="2988" width="9.140625" style="9" customWidth="1"/>
    <col min="2989" max="2990" width="3.85546875" style="9" customWidth="1"/>
    <col min="2991" max="2991" width="10.5703125" style="9" customWidth="1"/>
    <col min="2992" max="2992" width="3.85546875" style="9" customWidth="1"/>
    <col min="2993" max="2995" width="14.42578125" style="9" customWidth="1"/>
    <col min="2996" max="2996" width="4.140625" style="9" customWidth="1"/>
    <col min="2997" max="2997" width="15" style="9" customWidth="1"/>
    <col min="2998" max="2999" width="9.140625" style="9" customWidth="1"/>
    <col min="3000" max="3000" width="11.5703125" style="9" customWidth="1"/>
    <col min="3001" max="3001" width="18.140625" style="9" customWidth="1"/>
    <col min="3002" max="3002" width="13.140625" style="9" customWidth="1"/>
    <col min="3003" max="3003" width="12.28515625" style="9" customWidth="1"/>
    <col min="3004" max="3241" width="9.140625" style="9"/>
    <col min="3242" max="3242" width="1.42578125" style="9" customWidth="1"/>
    <col min="3243" max="3243" width="59.5703125" style="9" customWidth="1"/>
    <col min="3244" max="3244" width="9.140625" style="9" customWidth="1"/>
    <col min="3245" max="3246" width="3.85546875" style="9" customWidth="1"/>
    <col min="3247" max="3247" width="10.5703125" style="9" customWidth="1"/>
    <col min="3248" max="3248" width="3.85546875" style="9" customWidth="1"/>
    <col min="3249" max="3251" width="14.42578125" style="9" customWidth="1"/>
    <col min="3252" max="3252" width="4.140625" style="9" customWidth="1"/>
    <col min="3253" max="3253" width="15" style="9" customWidth="1"/>
    <col min="3254" max="3255" width="9.140625" style="9" customWidth="1"/>
    <col min="3256" max="3256" width="11.5703125" style="9" customWidth="1"/>
    <col min="3257" max="3257" width="18.140625" style="9" customWidth="1"/>
    <col min="3258" max="3258" width="13.140625" style="9" customWidth="1"/>
    <col min="3259" max="3259" width="12.28515625" style="9" customWidth="1"/>
    <col min="3260" max="3497" width="9.140625" style="9"/>
    <col min="3498" max="3498" width="1.42578125" style="9" customWidth="1"/>
    <col min="3499" max="3499" width="59.5703125" style="9" customWidth="1"/>
    <col min="3500" max="3500" width="9.140625" style="9" customWidth="1"/>
    <col min="3501" max="3502" width="3.85546875" style="9" customWidth="1"/>
    <col min="3503" max="3503" width="10.5703125" style="9" customWidth="1"/>
    <col min="3504" max="3504" width="3.85546875" style="9" customWidth="1"/>
    <col min="3505" max="3507" width="14.42578125" style="9" customWidth="1"/>
    <col min="3508" max="3508" width="4.140625" style="9" customWidth="1"/>
    <col min="3509" max="3509" width="15" style="9" customWidth="1"/>
    <col min="3510" max="3511" width="9.140625" style="9" customWidth="1"/>
    <col min="3512" max="3512" width="11.5703125" style="9" customWidth="1"/>
    <col min="3513" max="3513" width="18.140625" style="9" customWidth="1"/>
    <col min="3514" max="3514" width="13.140625" style="9" customWidth="1"/>
    <col min="3515" max="3515" width="12.28515625" style="9" customWidth="1"/>
    <col min="3516" max="3753" width="9.140625" style="9"/>
    <col min="3754" max="3754" width="1.42578125" style="9" customWidth="1"/>
    <col min="3755" max="3755" width="59.5703125" style="9" customWidth="1"/>
    <col min="3756" max="3756" width="9.140625" style="9" customWidth="1"/>
    <col min="3757" max="3758" width="3.85546875" style="9" customWidth="1"/>
    <col min="3759" max="3759" width="10.5703125" style="9" customWidth="1"/>
    <col min="3760" max="3760" width="3.85546875" style="9" customWidth="1"/>
    <col min="3761" max="3763" width="14.42578125" style="9" customWidth="1"/>
    <col min="3764" max="3764" width="4.140625" style="9" customWidth="1"/>
    <col min="3765" max="3765" width="15" style="9" customWidth="1"/>
    <col min="3766" max="3767" width="9.140625" style="9" customWidth="1"/>
    <col min="3768" max="3768" width="11.5703125" style="9" customWidth="1"/>
    <col min="3769" max="3769" width="18.140625" style="9" customWidth="1"/>
    <col min="3770" max="3770" width="13.140625" style="9" customWidth="1"/>
    <col min="3771" max="3771" width="12.28515625" style="9" customWidth="1"/>
    <col min="3772" max="4009" width="9.140625" style="9"/>
    <col min="4010" max="4010" width="1.42578125" style="9" customWidth="1"/>
    <col min="4011" max="4011" width="59.5703125" style="9" customWidth="1"/>
    <col min="4012" max="4012" width="9.140625" style="9" customWidth="1"/>
    <col min="4013" max="4014" width="3.85546875" style="9" customWidth="1"/>
    <col min="4015" max="4015" width="10.5703125" style="9" customWidth="1"/>
    <col min="4016" max="4016" width="3.85546875" style="9" customWidth="1"/>
    <col min="4017" max="4019" width="14.42578125" style="9" customWidth="1"/>
    <col min="4020" max="4020" width="4.140625" style="9" customWidth="1"/>
    <col min="4021" max="4021" width="15" style="9" customWidth="1"/>
    <col min="4022" max="4023" width="9.140625" style="9" customWidth="1"/>
    <col min="4024" max="4024" width="11.5703125" style="9" customWidth="1"/>
    <col min="4025" max="4025" width="18.140625" style="9" customWidth="1"/>
    <col min="4026" max="4026" width="13.140625" style="9" customWidth="1"/>
    <col min="4027" max="4027" width="12.28515625" style="9" customWidth="1"/>
    <col min="4028" max="4265" width="9.140625" style="9"/>
    <col min="4266" max="4266" width="1.42578125" style="9" customWidth="1"/>
    <col min="4267" max="4267" width="59.5703125" style="9" customWidth="1"/>
    <col min="4268" max="4268" width="9.140625" style="9" customWidth="1"/>
    <col min="4269" max="4270" width="3.85546875" style="9" customWidth="1"/>
    <col min="4271" max="4271" width="10.5703125" style="9" customWidth="1"/>
    <col min="4272" max="4272" width="3.85546875" style="9" customWidth="1"/>
    <col min="4273" max="4275" width="14.42578125" style="9" customWidth="1"/>
    <col min="4276" max="4276" width="4.140625" style="9" customWidth="1"/>
    <col min="4277" max="4277" width="15" style="9" customWidth="1"/>
    <col min="4278" max="4279" width="9.140625" style="9" customWidth="1"/>
    <col min="4280" max="4280" width="11.5703125" style="9" customWidth="1"/>
    <col min="4281" max="4281" width="18.140625" style="9" customWidth="1"/>
    <col min="4282" max="4282" width="13.140625" style="9" customWidth="1"/>
    <col min="4283" max="4283" width="12.28515625" style="9" customWidth="1"/>
    <col min="4284" max="4521" width="9.140625" style="9"/>
    <col min="4522" max="4522" width="1.42578125" style="9" customWidth="1"/>
    <col min="4523" max="4523" width="59.5703125" style="9" customWidth="1"/>
    <col min="4524" max="4524" width="9.140625" style="9" customWidth="1"/>
    <col min="4525" max="4526" width="3.85546875" style="9" customWidth="1"/>
    <col min="4527" max="4527" width="10.5703125" style="9" customWidth="1"/>
    <col min="4528" max="4528" width="3.85546875" style="9" customWidth="1"/>
    <col min="4529" max="4531" width="14.42578125" style="9" customWidth="1"/>
    <col min="4532" max="4532" width="4.140625" style="9" customWidth="1"/>
    <col min="4533" max="4533" width="15" style="9" customWidth="1"/>
    <col min="4534" max="4535" width="9.140625" style="9" customWidth="1"/>
    <col min="4536" max="4536" width="11.5703125" style="9" customWidth="1"/>
    <col min="4537" max="4537" width="18.140625" style="9" customWidth="1"/>
    <col min="4538" max="4538" width="13.140625" style="9" customWidth="1"/>
    <col min="4539" max="4539" width="12.28515625" style="9" customWidth="1"/>
    <col min="4540" max="4777" width="9.140625" style="9"/>
    <col min="4778" max="4778" width="1.42578125" style="9" customWidth="1"/>
    <col min="4779" max="4779" width="59.5703125" style="9" customWidth="1"/>
    <col min="4780" max="4780" width="9.140625" style="9" customWidth="1"/>
    <col min="4781" max="4782" width="3.85546875" style="9" customWidth="1"/>
    <col min="4783" max="4783" width="10.5703125" style="9" customWidth="1"/>
    <col min="4784" max="4784" width="3.85546875" style="9" customWidth="1"/>
    <col min="4785" max="4787" width="14.42578125" style="9" customWidth="1"/>
    <col min="4788" max="4788" width="4.140625" style="9" customWidth="1"/>
    <col min="4789" max="4789" width="15" style="9" customWidth="1"/>
    <col min="4790" max="4791" width="9.140625" style="9" customWidth="1"/>
    <col min="4792" max="4792" width="11.5703125" style="9" customWidth="1"/>
    <col min="4793" max="4793" width="18.140625" style="9" customWidth="1"/>
    <col min="4794" max="4794" width="13.140625" style="9" customWidth="1"/>
    <col min="4795" max="4795" width="12.28515625" style="9" customWidth="1"/>
    <col min="4796" max="5033" width="9.140625" style="9"/>
    <col min="5034" max="5034" width="1.42578125" style="9" customWidth="1"/>
    <col min="5035" max="5035" width="59.5703125" style="9" customWidth="1"/>
    <col min="5036" max="5036" width="9.140625" style="9" customWidth="1"/>
    <col min="5037" max="5038" width="3.85546875" style="9" customWidth="1"/>
    <col min="5039" max="5039" width="10.5703125" style="9" customWidth="1"/>
    <col min="5040" max="5040" width="3.85546875" style="9" customWidth="1"/>
    <col min="5041" max="5043" width="14.42578125" style="9" customWidth="1"/>
    <col min="5044" max="5044" width="4.140625" style="9" customWidth="1"/>
    <col min="5045" max="5045" width="15" style="9" customWidth="1"/>
    <col min="5046" max="5047" width="9.140625" style="9" customWidth="1"/>
    <col min="5048" max="5048" width="11.5703125" style="9" customWidth="1"/>
    <col min="5049" max="5049" width="18.140625" style="9" customWidth="1"/>
    <col min="5050" max="5050" width="13.140625" style="9" customWidth="1"/>
    <col min="5051" max="5051" width="12.28515625" style="9" customWidth="1"/>
    <col min="5052" max="5289" width="9.140625" style="9"/>
    <col min="5290" max="5290" width="1.42578125" style="9" customWidth="1"/>
    <col min="5291" max="5291" width="59.5703125" style="9" customWidth="1"/>
    <col min="5292" max="5292" width="9.140625" style="9" customWidth="1"/>
    <col min="5293" max="5294" width="3.85546875" style="9" customWidth="1"/>
    <col min="5295" max="5295" width="10.5703125" style="9" customWidth="1"/>
    <col min="5296" max="5296" width="3.85546875" style="9" customWidth="1"/>
    <col min="5297" max="5299" width="14.42578125" style="9" customWidth="1"/>
    <col min="5300" max="5300" width="4.140625" style="9" customWidth="1"/>
    <col min="5301" max="5301" width="15" style="9" customWidth="1"/>
    <col min="5302" max="5303" width="9.140625" style="9" customWidth="1"/>
    <col min="5304" max="5304" width="11.5703125" style="9" customWidth="1"/>
    <col min="5305" max="5305" width="18.140625" style="9" customWidth="1"/>
    <col min="5306" max="5306" width="13.140625" style="9" customWidth="1"/>
    <col min="5307" max="5307" width="12.28515625" style="9" customWidth="1"/>
    <col min="5308" max="5545" width="9.140625" style="9"/>
    <col min="5546" max="5546" width="1.42578125" style="9" customWidth="1"/>
    <col min="5547" max="5547" width="59.5703125" style="9" customWidth="1"/>
    <col min="5548" max="5548" width="9.140625" style="9" customWidth="1"/>
    <col min="5549" max="5550" width="3.85546875" style="9" customWidth="1"/>
    <col min="5551" max="5551" width="10.5703125" style="9" customWidth="1"/>
    <col min="5552" max="5552" width="3.85546875" style="9" customWidth="1"/>
    <col min="5553" max="5555" width="14.42578125" style="9" customWidth="1"/>
    <col min="5556" max="5556" width="4.140625" style="9" customWidth="1"/>
    <col min="5557" max="5557" width="15" style="9" customWidth="1"/>
    <col min="5558" max="5559" width="9.140625" style="9" customWidth="1"/>
    <col min="5560" max="5560" width="11.5703125" style="9" customWidth="1"/>
    <col min="5561" max="5561" width="18.140625" style="9" customWidth="1"/>
    <col min="5562" max="5562" width="13.140625" style="9" customWidth="1"/>
    <col min="5563" max="5563" width="12.28515625" style="9" customWidth="1"/>
    <col min="5564" max="5801" width="9.140625" style="9"/>
    <col min="5802" max="5802" width="1.42578125" style="9" customWidth="1"/>
    <col min="5803" max="5803" width="59.5703125" style="9" customWidth="1"/>
    <col min="5804" max="5804" width="9.140625" style="9" customWidth="1"/>
    <col min="5805" max="5806" width="3.85546875" style="9" customWidth="1"/>
    <col min="5807" max="5807" width="10.5703125" style="9" customWidth="1"/>
    <col min="5808" max="5808" width="3.85546875" style="9" customWidth="1"/>
    <col min="5809" max="5811" width="14.42578125" style="9" customWidth="1"/>
    <col min="5812" max="5812" width="4.140625" style="9" customWidth="1"/>
    <col min="5813" max="5813" width="15" style="9" customWidth="1"/>
    <col min="5814" max="5815" width="9.140625" style="9" customWidth="1"/>
    <col min="5816" max="5816" width="11.5703125" style="9" customWidth="1"/>
    <col min="5817" max="5817" width="18.140625" style="9" customWidth="1"/>
    <col min="5818" max="5818" width="13.140625" style="9" customWidth="1"/>
    <col min="5819" max="5819" width="12.28515625" style="9" customWidth="1"/>
    <col min="5820" max="6057" width="9.140625" style="9"/>
    <col min="6058" max="6058" width="1.42578125" style="9" customWidth="1"/>
    <col min="6059" max="6059" width="59.5703125" style="9" customWidth="1"/>
    <col min="6060" max="6060" width="9.140625" style="9" customWidth="1"/>
    <col min="6061" max="6062" width="3.85546875" style="9" customWidth="1"/>
    <col min="6063" max="6063" width="10.5703125" style="9" customWidth="1"/>
    <col min="6064" max="6064" width="3.85546875" style="9" customWidth="1"/>
    <col min="6065" max="6067" width="14.42578125" style="9" customWidth="1"/>
    <col min="6068" max="6068" width="4.140625" style="9" customWidth="1"/>
    <col min="6069" max="6069" width="15" style="9" customWidth="1"/>
    <col min="6070" max="6071" width="9.140625" style="9" customWidth="1"/>
    <col min="6072" max="6072" width="11.5703125" style="9" customWidth="1"/>
    <col min="6073" max="6073" width="18.140625" style="9" customWidth="1"/>
    <col min="6074" max="6074" width="13.140625" style="9" customWidth="1"/>
    <col min="6075" max="6075" width="12.28515625" style="9" customWidth="1"/>
    <col min="6076" max="6313" width="9.140625" style="9"/>
    <col min="6314" max="6314" width="1.42578125" style="9" customWidth="1"/>
    <col min="6315" max="6315" width="59.5703125" style="9" customWidth="1"/>
    <col min="6316" max="6316" width="9.140625" style="9" customWidth="1"/>
    <col min="6317" max="6318" width="3.85546875" style="9" customWidth="1"/>
    <col min="6319" max="6319" width="10.5703125" style="9" customWidth="1"/>
    <col min="6320" max="6320" width="3.85546875" style="9" customWidth="1"/>
    <col min="6321" max="6323" width="14.42578125" style="9" customWidth="1"/>
    <col min="6324" max="6324" width="4.140625" style="9" customWidth="1"/>
    <col min="6325" max="6325" width="15" style="9" customWidth="1"/>
    <col min="6326" max="6327" width="9.140625" style="9" customWidth="1"/>
    <col min="6328" max="6328" width="11.5703125" style="9" customWidth="1"/>
    <col min="6329" max="6329" width="18.140625" style="9" customWidth="1"/>
    <col min="6330" max="6330" width="13.140625" style="9" customWidth="1"/>
    <col min="6331" max="6331" width="12.28515625" style="9" customWidth="1"/>
    <col min="6332" max="6569" width="9.140625" style="9"/>
    <col min="6570" max="6570" width="1.42578125" style="9" customWidth="1"/>
    <col min="6571" max="6571" width="59.5703125" style="9" customWidth="1"/>
    <col min="6572" max="6572" width="9.140625" style="9" customWidth="1"/>
    <col min="6573" max="6574" width="3.85546875" style="9" customWidth="1"/>
    <col min="6575" max="6575" width="10.5703125" style="9" customWidth="1"/>
    <col min="6576" max="6576" width="3.85546875" style="9" customWidth="1"/>
    <col min="6577" max="6579" width="14.42578125" style="9" customWidth="1"/>
    <col min="6580" max="6580" width="4.140625" style="9" customWidth="1"/>
    <col min="6581" max="6581" width="15" style="9" customWidth="1"/>
    <col min="6582" max="6583" width="9.140625" style="9" customWidth="1"/>
    <col min="6584" max="6584" width="11.5703125" style="9" customWidth="1"/>
    <col min="6585" max="6585" width="18.140625" style="9" customWidth="1"/>
    <col min="6586" max="6586" width="13.140625" style="9" customWidth="1"/>
    <col min="6587" max="6587" width="12.28515625" style="9" customWidth="1"/>
    <col min="6588" max="6825" width="9.140625" style="9"/>
    <col min="6826" max="6826" width="1.42578125" style="9" customWidth="1"/>
    <col min="6827" max="6827" width="59.5703125" style="9" customWidth="1"/>
    <col min="6828" max="6828" width="9.140625" style="9" customWidth="1"/>
    <col min="6829" max="6830" width="3.85546875" style="9" customWidth="1"/>
    <col min="6831" max="6831" width="10.5703125" style="9" customWidth="1"/>
    <col min="6832" max="6832" width="3.85546875" style="9" customWidth="1"/>
    <col min="6833" max="6835" width="14.42578125" style="9" customWidth="1"/>
    <col min="6836" max="6836" width="4.140625" style="9" customWidth="1"/>
    <col min="6837" max="6837" width="15" style="9" customWidth="1"/>
    <col min="6838" max="6839" width="9.140625" style="9" customWidth="1"/>
    <col min="6840" max="6840" width="11.5703125" style="9" customWidth="1"/>
    <col min="6841" max="6841" width="18.140625" style="9" customWidth="1"/>
    <col min="6842" max="6842" width="13.140625" style="9" customWidth="1"/>
    <col min="6843" max="6843" width="12.28515625" style="9" customWidth="1"/>
    <col min="6844" max="7081" width="9.140625" style="9"/>
    <col min="7082" max="7082" width="1.42578125" style="9" customWidth="1"/>
    <col min="7083" max="7083" width="59.5703125" style="9" customWidth="1"/>
    <col min="7084" max="7084" width="9.140625" style="9" customWidth="1"/>
    <col min="7085" max="7086" width="3.85546875" style="9" customWidth="1"/>
    <col min="7087" max="7087" width="10.5703125" style="9" customWidth="1"/>
    <col min="7088" max="7088" width="3.85546875" style="9" customWidth="1"/>
    <col min="7089" max="7091" width="14.42578125" style="9" customWidth="1"/>
    <col min="7092" max="7092" width="4.140625" style="9" customWidth="1"/>
    <col min="7093" max="7093" width="15" style="9" customWidth="1"/>
    <col min="7094" max="7095" width="9.140625" style="9" customWidth="1"/>
    <col min="7096" max="7096" width="11.5703125" style="9" customWidth="1"/>
    <col min="7097" max="7097" width="18.140625" style="9" customWidth="1"/>
    <col min="7098" max="7098" width="13.140625" style="9" customWidth="1"/>
    <col min="7099" max="7099" width="12.28515625" style="9" customWidth="1"/>
    <col min="7100" max="7337" width="9.140625" style="9"/>
    <col min="7338" max="7338" width="1.42578125" style="9" customWidth="1"/>
    <col min="7339" max="7339" width="59.5703125" style="9" customWidth="1"/>
    <col min="7340" max="7340" width="9.140625" style="9" customWidth="1"/>
    <col min="7341" max="7342" width="3.85546875" style="9" customWidth="1"/>
    <col min="7343" max="7343" width="10.5703125" style="9" customWidth="1"/>
    <col min="7344" max="7344" width="3.85546875" style="9" customWidth="1"/>
    <col min="7345" max="7347" width="14.42578125" style="9" customWidth="1"/>
    <col min="7348" max="7348" width="4.140625" style="9" customWidth="1"/>
    <col min="7349" max="7349" width="15" style="9" customWidth="1"/>
    <col min="7350" max="7351" width="9.140625" style="9" customWidth="1"/>
    <col min="7352" max="7352" width="11.5703125" style="9" customWidth="1"/>
    <col min="7353" max="7353" width="18.140625" style="9" customWidth="1"/>
    <col min="7354" max="7354" width="13.140625" style="9" customWidth="1"/>
    <col min="7355" max="7355" width="12.28515625" style="9" customWidth="1"/>
    <col min="7356" max="7593" width="9.140625" style="9"/>
    <col min="7594" max="7594" width="1.42578125" style="9" customWidth="1"/>
    <col min="7595" max="7595" width="59.5703125" style="9" customWidth="1"/>
    <col min="7596" max="7596" width="9.140625" style="9" customWidth="1"/>
    <col min="7597" max="7598" width="3.85546875" style="9" customWidth="1"/>
    <col min="7599" max="7599" width="10.5703125" style="9" customWidth="1"/>
    <col min="7600" max="7600" width="3.85546875" style="9" customWidth="1"/>
    <col min="7601" max="7603" width="14.42578125" style="9" customWidth="1"/>
    <col min="7604" max="7604" width="4.140625" style="9" customWidth="1"/>
    <col min="7605" max="7605" width="15" style="9" customWidth="1"/>
    <col min="7606" max="7607" width="9.140625" style="9" customWidth="1"/>
    <col min="7608" max="7608" width="11.5703125" style="9" customWidth="1"/>
    <col min="7609" max="7609" width="18.140625" style="9" customWidth="1"/>
    <col min="7610" max="7610" width="13.140625" style="9" customWidth="1"/>
    <col min="7611" max="7611" width="12.28515625" style="9" customWidth="1"/>
    <col min="7612" max="7849" width="9.140625" style="9"/>
    <col min="7850" max="7850" width="1.42578125" style="9" customWidth="1"/>
    <col min="7851" max="7851" width="59.5703125" style="9" customWidth="1"/>
    <col min="7852" max="7852" width="9.140625" style="9" customWidth="1"/>
    <col min="7853" max="7854" width="3.85546875" style="9" customWidth="1"/>
    <col min="7855" max="7855" width="10.5703125" style="9" customWidth="1"/>
    <col min="7856" max="7856" width="3.85546875" style="9" customWidth="1"/>
    <col min="7857" max="7859" width="14.42578125" style="9" customWidth="1"/>
    <col min="7860" max="7860" width="4.140625" style="9" customWidth="1"/>
    <col min="7861" max="7861" width="15" style="9" customWidth="1"/>
    <col min="7862" max="7863" width="9.140625" style="9" customWidth="1"/>
    <col min="7864" max="7864" width="11.5703125" style="9" customWidth="1"/>
    <col min="7865" max="7865" width="18.140625" style="9" customWidth="1"/>
    <col min="7866" max="7866" width="13.140625" style="9" customWidth="1"/>
    <col min="7867" max="7867" width="12.28515625" style="9" customWidth="1"/>
    <col min="7868" max="8105" width="9.140625" style="9"/>
    <col min="8106" max="8106" width="1.42578125" style="9" customWidth="1"/>
    <col min="8107" max="8107" width="59.5703125" style="9" customWidth="1"/>
    <col min="8108" max="8108" width="9.140625" style="9" customWidth="1"/>
    <col min="8109" max="8110" width="3.85546875" style="9" customWidth="1"/>
    <col min="8111" max="8111" width="10.5703125" style="9" customWidth="1"/>
    <col min="8112" max="8112" width="3.85546875" style="9" customWidth="1"/>
    <col min="8113" max="8115" width="14.42578125" style="9" customWidth="1"/>
    <col min="8116" max="8116" width="4.140625" style="9" customWidth="1"/>
    <col min="8117" max="8117" width="15" style="9" customWidth="1"/>
    <col min="8118" max="8119" width="9.140625" style="9" customWidth="1"/>
    <col min="8120" max="8120" width="11.5703125" style="9" customWidth="1"/>
    <col min="8121" max="8121" width="18.140625" style="9" customWidth="1"/>
    <col min="8122" max="8122" width="13.140625" style="9" customWidth="1"/>
    <col min="8123" max="8123" width="12.28515625" style="9" customWidth="1"/>
    <col min="8124" max="8361" width="9.140625" style="9"/>
    <col min="8362" max="8362" width="1.42578125" style="9" customWidth="1"/>
    <col min="8363" max="8363" width="59.5703125" style="9" customWidth="1"/>
    <col min="8364" max="8364" width="9.140625" style="9" customWidth="1"/>
    <col min="8365" max="8366" width="3.85546875" style="9" customWidth="1"/>
    <col min="8367" max="8367" width="10.5703125" style="9" customWidth="1"/>
    <col min="8368" max="8368" width="3.85546875" style="9" customWidth="1"/>
    <col min="8369" max="8371" width="14.42578125" style="9" customWidth="1"/>
    <col min="8372" max="8372" width="4.140625" style="9" customWidth="1"/>
    <col min="8373" max="8373" width="15" style="9" customWidth="1"/>
    <col min="8374" max="8375" width="9.140625" style="9" customWidth="1"/>
    <col min="8376" max="8376" width="11.5703125" style="9" customWidth="1"/>
    <col min="8377" max="8377" width="18.140625" style="9" customWidth="1"/>
    <col min="8378" max="8378" width="13.140625" style="9" customWidth="1"/>
    <col min="8379" max="8379" width="12.28515625" style="9" customWidth="1"/>
    <col min="8380" max="8617" width="9.140625" style="9"/>
    <col min="8618" max="8618" width="1.42578125" style="9" customWidth="1"/>
    <col min="8619" max="8619" width="59.5703125" style="9" customWidth="1"/>
    <col min="8620" max="8620" width="9.140625" style="9" customWidth="1"/>
    <col min="8621" max="8622" width="3.85546875" style="9" customWidth="1"/>
    <col min="8623" max="8623" width="10.5703125" style="9" customWidth="1"/>
    <col min="8624" max="8624" width="3.85546875" style="9" customWidth="1"/>
    <col min="8625" max="8627" width="14.42578125" style="9" customWidth="1"/>
    <col min="8628" max="8628" width="4.140625" style="9" customWidth="1"/>
    <col min="8629" max="8629" width="15" style="9" customWidth="1"/>
    <col min="8630" max="8631" width="9.140625" style="9" customWidth="1"/>
    <col min="8632" max="8632" width="11.5703125" style="9" customWidth="1"/>
    <col min="8633" max="8633" width="18.140625" style="9" customWidth="1"/>
    <col min="8634" max="8634" width="13.140625" style="9" customWidth="1"/>
    <col min="8635" max="8635" width="12.28515625" style="9" customWidth="1"/>
    <col min="8636" max="8873" width="9.140625" style="9"/>
    <col min="8874" max="8874" width="1.42578125" style="9" customWidth="1"/>
    <col min="8875" max="8875" width="59.5703125" style="9" customWidth="1"/>
    <col min="8876" max="8876" width="9.140625" style="9" customWidth="1"/>
    <col min="8877" max="8878" width="3.85546875" style="9" customWidth="1"/>
    <col min="8879" max="8879" width="10.5703125" style="9" customWidth="1"/>
    <col min="8880" max="8880" width="3.85546875" style="9" customWidth="1"/>
    <col min="8881" max="8883" width="14.42578125" style="9" customWidth="1"/>
    <col min="8884" max="8884" width="4.140625" style="9" customWidth="1"/>
    <col min="8885" max="8885" width="15" style="9" customWidth="1"/>
    <col min="8886" max="8887" width="9.140625" style="9" customWidth="1"/>
    <col min="8888" max="8888" width="11.5703125" style="9" customWidth="1"/>
    <col min="8889" max="8889" width="18.140625" style="9" customWidth="1"/>
    <col min="8890" max="8890" width="13.140625" style="9" customWidth="1"/>
    <col min="8891" max="8891" width="12.28515625" style="9" customWidth="1"/>
    <col min="8892" max="9129" width="9.140625" style="9"/>
    <col min="9130" max="9130" width="1.42578125" style="9" customWidth="1"/>
    <col min="9131" max="9131" width="59.5703125" style="9" customWidth="1"/>
    <col min="9132" max="9132" width="9.140625" style="9" customWidth="1"/>
    <col min="9133" max="9134" width="3.85546875" style="9" customWidth="1"/>
    <col min="9135" max="9135" width="10.5703125" style="9" customWidth="1"/>
    <col min="9136" max="9136" width="3.85546875" style="9" customWidth="1"/>
    <col min="9137" max="9139" width="14.42578125" style="9" customWidth="1"/>
    <col min="9140" max="9140" width="4.140625" style="9" customWidth="1"/>
    <col min="9141" max="9141" width="15" style="9" customWidth="1"/>
    <col min="9142" max="9143" width="9.140625" style="9" customWidth="1"/>
    <col min="9144" max="9144" width="11.5703125" style="9" customWidth="1"/>
    <col min="9145" max="9145" width="18.140625" style="9" customWidth="1"/>
    <col min="9146" max="9146" width="13.140625" style="9" customWidth="1"/>
    <col min="9147" max="9147" width="12.28515625" style="9" customWidth="1"/>
    <col min="9148" max="9385" width="9.140625" style="9"/>
    <col min="9386" max="9386" width="1.42578125" style="9" customWidth="1"/>
    <col min="9387" max="9387" width="59.5703125" style="9" customWidth="1"/>
    <col min="9388" max="9388" width="9.140625" style="9" customWidth="1"/>
    <col min="9389" max="9390" width="3.85546875" style="9" customWidth="1"/>
    <col min="9391" max="9391" width="10.5703125" style="9" customWidth="1"/>
    <col min="9392" max="9392" width="3.85546875" style="9" customWidth="1"/>
    <col min="9393" max="9395" width="14.42578125" style="9" customWidth="1"/>
    <col min="9396" max="9396" width="4.140625" style="9" customWidth="1"/>
    <col min="9397" max="9397" width="15" style="9" customWidth="1"/>
    <col min="9398" max="9399" width="9.140625" style="9" customWidth="1"/>
    <col min="9400" max="9400" width="11.5703125" style="9" customWidth="1"/>
    <col min="9401" max="9401" width="18.140625" style="9" customWidth="1"/>
    <col min="9402" max="9402" width="13.140625" style="9" customWidth="1"/>
    <col min="9403" max="9403" width="12.28515625" style="9" customWidth="1"/>
    <col min="9404" max="9641" width="9.140625" style="9"/>
    <col min="9642" max="9642" width="1.42578125" style="9" customWidth="1"/>
    <col min="9643" max="9643" width="59.5703125" style="9" customWidth="1"/>
    <col min="9644" max="9644" width="9.140625" style="9" customWidth="1"/>
    <col min="9645" max="9646" width="3.85546875" style="9" customWidth="1"/>
    <col min="9647" max="9647" width="10.5703125" style="9" customWidth="1"/>
    <col min="9648" max="9648" width="3.85546875" style="9" customWidth="1"/>
    <col min="9649" max="9651" width="14.42578125" style="9" customWidth="1"/>
    <col min="9652" max="9652" width="4.140625" style="9" customWidth="1"/>
    <col min="9653" max="9653" width="15" style="9" customWidth="1"/>
    <col min="9654" max="9655" width="9.140625" style="9" customWidth="1"/>
    <col min="9656" max="9656" width="11.5703125" style="9" customWidth="1"/>
    <col min="9657" max="9657" width="18.140625" style="9" customWidth="1"/>
    <col min="9658" max="9658" width="13.140625" style="9" customWidth="1"/>
    <col min="9659" max="9659" width="12.28515625" style="9" customWidth="1"/>
    <col min="9660" max="9897" width="9.140625" style="9"/>
    <col min="9898" max="9898" width="1.42578125" style="9" customWidth="1"/>
    <col min="9899" max="9899" width="59.5703125" style="9" customWidth="1"/>
    <col min="9900" max="9900" width="9.140625" style="9" customWidth="1"/>
    <col min="9901" max="9902" width="3.85546875" style="9" customWidth="1"/>
    <col min="9903" max="9903" width="10.5703125" style="9" customWidth="1"/>
    <col min="9904" max="9904" width="3.85546875" style="9" customWidth="1"/>
    <col min="9905" max="9907" width="14.42578125" style="9" customWidth="1"/>
    <col min="9908" max="9908" width="4.140625" style="9" customWidth="1"/>
    <col min="9909" max="9909" width="15" style="9" customWidth="1"/>
    <col min="9910" max="9911" width="9.140625" style="9" customWidth="1"/>
    <col min="9912" max="9912" width="11.5703125" style="9" customWidth="1"/>
    <col min="9913" max="9913" width="18.140625" style="9" customWidth="1"/>
    <col min="9914" max="9914" width="13.140625" style="9" customWidth="1"/>
    <col min="9915" max="9915" width="12.28515625" style="9" customWidth="1"/>
    <col min="9916" max="10153" width="9.140625" style="9"/>
    <col min="10154" max="10154" width="1.42578125" style="9" customWidth="1"/>
    <col min="10155" max="10155" width="59.5703125" style="9" customWidth="1"/>
    <col min="10156" max="10156" width="9.140625" style="9" customWidth="1"/>
    <col min="10157" max="10158" width="3.85546875" style="9" customWidth="1"/>
    <col min="10159" max="10159" width="10.5703125" style="9" customWidth="1"/>
    <col min="10160" max="10160" width="3.85546875" style="9" customWidth="1"/>
    <col min="10161" max="10163" width="14.42578125" style="9" customWidth="1"/>
    <col min="10164" max="10164" width="4.140625" style="9" customWidth="1"/>
    <col min="10165" max="10165" width="15" style="9" customWidth="1"/>
    <col min="10166" max="10167" width="9.140625" style="9" customWidth="1"/>
    <col min="10168" max="10168" width="11.5703125" style="9" customWidth="1"/>
    <col min="10169" max="10169" width="18.140625" style="9" customWidth="1"/>
    <col min="10170" max="10170" width="13.140625" style="9" customWidth="1"/>
    <col min="10171" max="10171" width="12.28515625" style="9" customWidth="1"/>
    <col min="10172" max="10409" width="9.140625" style="9"/>
    <col min="10410" max="10410" width="1.42578125" style="9" customWidth="1"/>
    <col min="10411" max="10411" width="59.5703125" style="9" customWidth="1"/>
    <col min="10412" max="10412" width="9.140625" style="9" customWidth="1"/>
    <col min="10413" max="10414" width="3.85546875" style="9" customWidth="1"/>
    <col min="10415" max="10415" width="10.5703125" style="9" customWidth="1"/>
    <col min="10416" max="10416" width="3.85546875" style="9" customWidth="1"/>
    <col min="10417" max="10419" width="14.42578125" style="9" customWidth="1"/>
    <col min="10420" max="10420" width="4.140625" style="9" customWidth="1"/>
    <col min="10421" max="10421" width="15" style="9" customWidth="1"/>
    <col min="10422" max="10423" width="9.140625" style="9" customWidth="1"/>
    <col min="10424" max="10424" width="11.5703125" style="9" customWidth="1"/>
    <col min="10425" max="10425" width="18.140625" style="9" customWidth="1"/>
    <col min="10426" max="10426" width="13.140625" style="9" customWidth="1"/>
    <col min="10427" max="10427" width="12.28515625" style="9" customWidth="1"/>
    <col min="10428" max="10665" width="9.140625" style="9"/>
    <col min="10666" max="10666" width="1.42578125" style="9" customWidth="1"/>
    <col min="10667" max="10667" width="59.5703125" style="9" customWidth="1"/>
    <col min="10668" max="10668" width="9.140625" style="9" customWidth="1"/>
    <col min="10669" max="10670" width="3.85546875" style="9" customWidth="1"/>
    <col min="10671" max="10671" width="10.5703125" style="9" customWidth="1"/>
    <col min="10672" max="10672" width="3.85546875" style="9" customWidth="1"/>
    <col min="10673" max="10675" width="14.42578125" style="9" customWidth="1"/>
    <col min="10676" max="10676" width="4.140625" style="9" customWidth="1"/>
    <col min="10677" max="10677" width="15" style="9" customWidth="1"/>
    <col min="10678" max="10679" width="9.140625" style="9" customWidth="1"/>
    <col min="10680" max="10680" width="11.5703125" style="9" customWidth="1"/>
    <col min="10681" max="10681" width="18.140625" style="9" customWidth="1"/>
    <col min="10682" max="10682" width="13.140625" style="9" customWidth="1"/>
    <col min="10683" max="10683" width="12.28515625" style="9" customWidth="1"/>
    <col min="10684" max="10921" width="9.140625" style="9"/>
    <col min="10922" max="10922" width="1.42578125" style="9" customWidth="1"/>
    <col min="10923" max="10923" width="59.5703125" style="9" customWidth="1"/>
    <col min="10924" max="10924" width="9.140625" style="9" customWidth="1"/>
    <col min="10925" max="10926" width="3.85546875" style="9" customWidth="1"/>
    <col min="10927" max="10927" width="10.5703125" style="9" customWidth="1"/>
    <col min="10928" max="10928" width="3.85546875" style="9" customWidth="1"/>
    <col min="10929" max="10931" width="14.42578125" style="9" customWidth="1"/>
    <col min="10932" max="10932" width="4.140625" style="9" customWidth="1"/>
    <col min="10933" max="10933" width="15" style="9" customWidth="1"/>
    <col min="10934" max="10935" width="9.140625" style="9" customWidth="1"/>
    <col min="10936" max="10936" width="11.5703125" style="9" customWidth="1"/>
    <col min="10937" max="10937" width="18.140625" style="9" customWidth="1"/>
    <col min="10938" max="10938" width="13.140625" style="9" customWidth="1"/>
    <col min="10939" max="10939" width="12.28515625" style="9" customWidth="1"/>
    <col min="10940" max="11177" width="9.140625" style="9"/>
    <col min="11178" max="11178" width="1.42578125" style="9" customWidth="1"/>
    <col min="11179" max="11179" width="59.5703125" style="9" customWidth="1"/>
    <col min="11180" max="11180" width="9.140625" style="9" customWidth="1"/>
    <col min="11181" max="11182" width="3.85546875" style="9" customWidth="1"/>
    <col min="11183" max="11183" width="10.5703125" style="9" customWidth="1"/>
    <col min="11184" max="11184" width="3.85546875" style="9" customWidth="1"/>
    <col min="11185" max="11187" width="14.42578125" style="9" customWidth="1"/>
    <col min="11188" max="11188" width="4.140625" style="9" customWidth="1"/>
    <col min="11189" max="11189" width="15" style="9" customWidth="1"/>
    <col min="11190" max="11191" width="9.140625" style="9" customWidth="1"/>
    <col min="11192" max="11192" width="11.5703125" style="9" customWidth="1"/>
    <col min="11193" max="11193" width="18.140625" style="9" customWidth="1"/>
    <col min="11194" max="11194" width="13.140625" style="9" customWidth="1"/>
    <col min="11195" max="11195" width="12.28515625" style="9" customWidth="1"/>
    <col min="11196" max="11433" width="9.140625" style="9"/>
    <col min="11434" max="11434" width="1.42578125" style="9" customWidth="1"/>
    <col min="11435" max="11435" width="59.5703125" style="9" customWidth="1"/>
    <col min="11436" max="11436" width="9.140625" style="9" customWidth="1"/>
    <col min="11437" max="11438" width="3.85546875" style="9" customWidth="1"/>
    <col min="11439" max="11439" width="10.5703125" style="9" customWidth="1"/>
    <col min="11440" max="11440" width="3.85546875" style="9" customWidth="1"/>
    <col min="11441" max="11443" width="14.42578125" style="9" customWidth="1"/>
    <col min="11444" max="11444" width="4.140625" style="9" customWidth="1"/>
    <col min="11445" max="11445" width="15" style="9" customWidth="1"/>
    <col min="11446" max="11447" width="9.140625" style="9" customWidth="1"/>
    <col min="11448" max="11448" width="11.5703125" style="9" customWidth="1"/>
    <col min="11449" max="11449" width="18.140625" style="9" customWidth="1"/>
    <col min="11450" max="11450" width="13.140625" style="9" customWidth="1"/>
    <col min="11451" max="11451" width="12.28515625" style="9" customWidth="1"/>
    <col min="11452" max="11689" width="9.140625" style="9"/>
    <col min="11690" max="11690" width="1.42578125" style="9" customWidth="1"/>
    <col min="11691" max="11691" width="59.5703125" style="9" customWidth="1"/>
    <col min="11692" max="11692" width="9.140625" style="9" customWidth="1"/>
    <col min="11693" max="11694" width="3.85546875" style="9" customWidth="1"/>
    <col min="11695" max="11695" width="10.5703125" style="9" customWidth="1"/>
    <col min="11696" max="11696" width="3.85546875" style="9" customWidth="1"/>
    <col min="11697" max="11699" width="14.42578125" style="9" customWidth="1"/>
    <col min="11700" max="11700" width="4.140625" style="9" customWidth="1"/>
    <col min="11701" max="11701" width="15" style="9" customWidth="1"/>
    <col min="11702" max="11703" width="9.140625" style="9" customWidth="1"/>
    <col min="11704" max="11704" width="11.5703125" style="9" customWidth="1"/>
    <col min="11705" max="11705" width="18.140625" style="9" customWidth="1"/>
    <col min="11706" max="11706" width="13.140625" style="9" customWidth="1"/>
    <col min="11707" max="11707" width="12.28515625" style="9" customWidth="1"/>
    <col min="11708" max="11945" width="9.140625" style="9"/>
    <col min="11946" max="11946" width="1.42578125" style="9" customWidth="1"/>
    <col min="11947" max="11947" width="59.5703125" style="9" customWidth="1"/>
    <col min="11948" max="11948" width="9.140625" style="9" customWidth="1"/>
    <col min="11949" max="11950" width="3.85546875" style="9" customWidth="1"/>
    <col min="11951" max="11951" width="10.5703125" style="9" customWidth="1"/>
    <col min="11952" max="11952" width="3.85546875" style="9" customWidth="1"/>
    <col min="11953" max="11955" width="14.42578125" style="9" customWidth="1"/>
    <col min="11956" max="11956" width="4.140625" style="9" customWidth="1"/>
    <col min="11957" max="11957" width="15" style="9" customWidth="1"/>
    <col min="11958" max="11959" width="9.140625" style="9" customWidth="1"/>
    <col min="11960" max="11960" width="11.5703125" style="9" customWidth="1"/>
    <col min="11961" max="11961" width="18.140625" style="9" customWidth="1"/>
    <col min="11962" max="11962" width="13.140625" style="9" customWidth="1"/>
    <col min="11963" max="11963" width="12.28515625" style="9" customWidth="1"/>
    <col min="11964" max="12201" width="9.140625" style="9"/>
    <col min="12202" max="12202" width="1.42578125" style="9" customWidth="1"/>
    <col min="12203" max="12203" width="59.5703125" style="9" customWidth="1"/>
    <col min="12204" max="12204" width="9.140625" style="9" customWidth="1"/>
    <col min="12205" max="12206" width="3.85546875" style="9" customWidth="1"/>
    <col min="12207" max="12207" width="10.5703125" style="9" customWidth="1"/>
    <col min="12208" max="12208" width="3.85546875" style="9" customWidth="1"/>
    <col min="12209" max="12211" width="14.42578125" style="9" customWidth="1"/>
    <col min="12212" max="12212" width="4.140625" style="9" customWidth="1"/>
    <col min="12213" max="12213" width="15" style="9" customWidth="1"/>
    <col min="12214" max="12215" width="9.140625" style="9" customWidth="1"/>
    <col min="12216" max="12216" width="11.5703125" style="9" customWidth="1"/>
    <col min="12217" max="12217" width="18.140625" style="9" customWidth="1"/>
    <col min="12218" max="12218" width="13.140625" style="9" customWidth="1"/>
    <col min="12219" max="12219" width="12.28515625" style="9" customWidth="1"/>
    <col min="12220" max="12457" width="9.140625" style="9"/>
    <col min="12458" max="12458" width="1.42578125" style="9" customWidth="1"/>
    <col min="12459" max="12459" width="59.5703125" style="9" customWidth="1"/>
    <col min="12460" max="12460" width="9.140625" style="9" customWidth="1"/>
    <col min="12461" max="12462" width="3.85546875" style="9" customWidth="1"/>
    <col min="12463" max="12463" width="10.5703125" style="9" customWidth="1"/>
    <col min="12464" max="12464" width="3.85546875" style="9" customWidth="1"/>
    <col min="12465" max="12467" width="14.42578125" style="9" customWidth="1"/>
    <col min="12468" max="12468" width="4.140625" style="9" customWidth="1"/>
    <col min="12469" max="12469" width="15" style="9" customWidth="1"/>
    <col min="12470" max="12471" width="9.140625" style="9" customWidth="1"/>
    <col min="12472" max="12472" width="11.5703125" style="9" customWidth="1"/>
    <col min="12473" max="12473" width="18.140625" style="9" customWidth="1"/>
    <col min="12474" max="12474" width="13.140625" style="9" customWidth="1"/>
    <col min="12475" max="12475" width="12.28515625" style="9" customWidth="1"/>
    <col min="12476" max="12713" width="9.140625" style="9"/>
    <col min="12714" max="12714" width="1.42578125" style="9" customWidth="1"/>
    <col min="12715" max="12715" width="59.5703125" style="9" customWidth="1"/>
    <col min="12716" max="12716" width="9.140625" style="9" customWidth="1"/>
    <col min="12717" max="12718" width="3.85546875" style="9" customWidth="1"/>
    <col min="12719" max="12719" width="10.5703125" style="9" customWidth="1"/>
    <col min="12720" max="12720" width="3.85546875" style="9" customWidth="1"/>
    <col min="12721" max="12723" width="14.42578125" style="9" customWidth="1"/>
    <col min="12724" max="12724" width="4.140625" style="9" customWidth="1"/>
    <col min="12725" max="12725" width="15" style="9" customWidth="1"/>
    <col min="12726" max="12727" width="9.140625" style="9" customWidth="1"/>
    <col min="12728" max="12728" width="11.5703125" style="9" customWidth="1"/>
    <col min="12729" max="12729" width="18.140625" style="9" customWidth="1"/>
    <col min="12730" max="12730" width="13.140625" style="9" customWidth="1"/>
    <col min="12731" max="12731" width="12.28515625" style="9" customWidth="1"/>
    <col min="12732" max="12969" width="9.140625" style="9"/>
    <col min="12970" max="12970" width="1.42578125" style="9" customWidth="1"/>
    <col min="12971" max="12971" width="59.5703125" style="9" customWidth="1"/>
    <col min="12972" max="12972" width="9.140625" style="9" customWidth="1"/>
    <col min="12973" max="12974" width="3.85546875" style="9" customWidth="1"/>
    <col min="12975" max="12975" width="10.5703125" style="9" customWidth="1"/>
    <col min="12976" max="12976" width="3.85546875" style="9" customWidth="1"/>
    <col min="12977" max="12979" width="14.42578125" style="9" customWidth="1"/>
    <col min="12980" max="12980" width="4.140625" style="9" customWidth="1"/>
    <col min="12981" max="12981" width="15" style="9" customWidth="1"/>
    <col min="12982" max="12983" width="9.140625" style="9" customWidth="1"/>
    <col min="12984" max="12984" width="11.5703125" style="9" customWidth="1"/>
    <col min="12985" max="12985" width="18.140625" style="9" customWidth="1"/>
    <col min="12986" max="12986" width="13.140625" style="9" customWidth="1"/>
    <col min="12987" max="12987" width="12.28515625" style="9" customWidth="1"/>
    <col min="12988" max="13225" width="9.140625" style="9"/>
    <col min="13226" max="13226" width="1.42578125" style="9" customWidth="1"/>
    <col min="13227" max="13227" width="59.5703125" style="9" customWidth="1"/>
    <col min="13228" max="13228" width="9.140625" style="9" customWidth="1"/>
    <col min="13229" max="13230" width="3.85546875" style="9" customWidth="1"/>
    <col min="13231" max="13231" width="10.5703125" style="9" customWidth="1"/>
    <col min="13232" max="13232" width="3.85546875" style="9" customWidth="1"/>
    <col min="13233" max="13235" width="14.42578125" style="9" customWidth="1"/>
    <col min="13236" max="13236" width="4.140625" style="9" customWidth="1"/>
    <col min="13237" max="13237" width="15" style="9" customWidth="1"/>
    <col min="13238" max="13239" width="9.140625" style="9" customWidth="1"/>
    <col min="13240" max="13240" width="11.5703125" style="9" customWidth="1"/>
    <col min="13241" max="13241" width="18.140625" style="9" customWidth="1"/>
    <col min="13242" max="13242" width="13.140625" style="9" customWidth="1"/>
    <col min="13243" max="13243" width="12.28515625" style="9" customWidth="1"/>
    <col min="13244" max="13481" width="9.140625" style="9"/>
    <col min="13482" max="13482" width="1.42578125" style="9" customWidth="1"/>
    <col min="13483" max="13483" width="59.5703125" style="9" customWidth="1"/>
    <col min="13484" max="13484" width="9.140625" style="9" customWidth="1"/>
    <col min="13485" max="13486" width="3.85546875" style="9" customWidth="1"/>
    <col min="13487" max="13487" width="10.5703125" style="9" customWidth="1"/>
    <col min="13488" max="13488" width="3.85546875" style="9" customWidth="1"/>
    <col min="13489" max="13491" width="14.42578125" style="9" customWidth="1"/>
    <col min="13492" max="13492" width="4.140625" style="9" customWidth="1"/>
    <col min="13493" max="13493" width="15" style="9" customWidth="1"/>
    <col min="13494" max="13495" width="9.140625" style="9" customWidth="1"/>
    <col min="13496" max="13496" width="11.5703125" style="9" customWidth="1"/>
    <col min="13497" max="13497" width="18.140625" style="9" customWidth="1"/>
    <col min="13498" max="13498" width="13.140625" style="9" customWidth="1"/>
    <col min="13499" max="13499" width="12.28515625" style="9" customWidth="1"/>
    <col min="13500" max="13737" width="9.140625" style="9"/>
    <col min="13738" max="13738" width="1.42578125" style="9" customWidth="1"/>
    <col min="13739" max="13739" width="59.5703125" style="9" customWidth="1"/>
    <col min="13740" max="13740" width="9.140625" style="9" customWidth="1"/>
    <col min="13741" max="13742" width="3.85546875" style="9" customWidth="1"/>
    <col min="13743" max="13743" width="10.5703125" style="9" customWidth="1"/>
    <col min="13744" max="13744" width="3.85546875" style="9" customWidth="1"/>
    <col min="13745" max="13747" width="14.42578125" style="9" customWidth="1"/>
    <col min="13748" max="13748" width="4.140625" style="9" customWidth="1"/>
    <col min="13749" max="13749" width="15" style="9" customWidth="1"/>
    <col min="13750" max="13751" width="9.140625" style="9" customWidth="1"/>
    <col min="13752" max="13752" width="11.5703125" style="9" customWidth="1"/>
    <col min="13753" max="13753" width="18.140625" style="9" customWidth="1"/>
    <col min="13754" max="13754" width="13.140625" style="9" customWidth="1"/>
    <col min="13755" max="13755" width="12.28515625" style="9" customWidth="1"/>
    <col min="13756" max="13993" width="9.140625" style="9"/>
    <col min="13994" max="13994" width="1.42578125" style="9" customWidth="1"/>
    <col min="13995" max="13995" width="59.5703125" style="9" customWidth="1"/>
    <col min="13996" max="13996" width="9.140625" style="9" customWidth="1"/>
    <col min="13997" max="13998" width="3.85546875" style="9" customWidth="1"/>
    <col min="13999" max="13999" width="10.5703125" style="9" customWidth="1"/>
    <col min="14000" max="14000" width="3.85546875" style="9" customWidth="1"/>
    <col min="14001" max="14003" width="14.42578125" style="9" customWidth="1"/>
    <col min="14004" max="14004" width="4.140625" style="9" customWidth="1"/>
    <col min="14005" max="14005" width="15" style="9" customWidth="1"/>
    <col min="14006" max="14007" width="9.140625" style="9" customWidth="1"/>
    <col min="14008" max="14008" width="11.5703125" style="9" customWidth="1"/>
    <col min="14009" max="14009" width="18.140625" style="9" customWidth="1"/>
    <col min="14010" max="14010" width="13.140625" style="9" customWidth="1"/>
    <col min="14011" max="14011" width="12.28515625" style="9" customWidth="1"/>
    <col min="14012" max="14249" width="9.140625" style="9"/>
    <col min="14250" max="14250" width="1.42578125" style="9" customWidth="1"/>
    <col min="14251" max="14251" width="59.5703125" style="9" customWidth="1"/>
    <col min="14252" max="14252" width="9.140625" style="9" customWidth="1"/>
    <col min="14253" max="14254" width="3.85546875" style="9" customWidth="1"/>
    <col min="14255" max="14255" width="10.5703125" style="9" customWidth="1"/>
    <col min="14256" max="14256" width="3.85546875" style="9" customWidth="1"/>
    <col min="14257" max="14259" width="14.42578125" style="9" customWidth="1"/>
    <col min="14260" max="14260" width="4.140625" style="9" customWidth="1"/>
    <col min="14261" max="14261" width="15" style="9" customWidth="1"/>
    <col min="14262" max="14263" width="9.140625" style="9" customWidth="1"/>
    <col min="14264" max="14264" width="11.5703125" style="9" customWidth="1"/>
    <col min="14265" max="14265" width="18.140625" style="9" customWidth="1"/>
    <col min="14266" max="14266" width="13.140625" style="9" customWidth="1"/>
    <col min="14267" max="14267" width="12.28515625" style="9" customWidth="1"/>
    <col min="14268" max="14505" width="9.140625" style="9"/>
    <col min="14506" max="14506" width="1.42578125" style="9" customWidth="1"/>
    <col min="14507" max="14507" width="59.5703125" style="9" customWidth="1"/>
    <col min="14508" max="14508" width="9.140625" style="9" customWidth="1"/>
    <col min="14509" max="14510" width="3.85546875" style="9" customWidth="1"/>
    <col min="14511" max="14511" width="10.5703125" style="9" customWidth="1"/>
    <col min="14512" max="14512" width="3.85546875" style="9" customWidth="1"/>
    <col min="14513" max="14515" width="14.42578125" style="9" customWidth="1"/>
    <col min="14516" max="14516" width="4.140625" style="9" customWidth="1"/>
    <col min="14517" max="14517" width="15" style="9" customWidth="1"/>
    <col min="14518" max="14519" width="9.140625" style="9" customWidth="1"/>
    <col min="14520" max="14520" width="11.5703125" style="9" customWidth="1"/>
    <col min="14521" max="14521" width="18.140625" style="9" customWidth="1"/>
    <col min="14522" max="14522" width="13.140625" style="9" customWidth="1"/>
    <col min="14523" max="14523" width="12.28515625" style="9" customWidth="1"/>
    <col min="14524" max="14761" width="9.140625" style="9"/>
    <col min="14762" max="14762" width="1.42578125" style="9" customWidth="1"/>
    <col min="14763" max="14763" width="59.5703125" style="9" customWidth="1"/>
    <col min="14764" max="14764" width="9.140625" style="9" customWidth="1"/>
    <col min="14765" max="14766" width="3.85546875" style="9" customWidth="1"/>
    <col min="14767" max="14767" width="10.5703125" style="9" customWidth="1"/>
    <col min="14768" max="14768" width="3.85546875" style="9" customWidth="1"/>
    <col min="14769" max="14771" width="14.42578125" style="9" customWidth="1"/>
    <col min="14772" max="14772" width="4.140625" style="9" customWidth="1"/>
    <col min="14773" max="14773" width="15" style="9" customWidth="1"/>
    <col min="14774" max="14775" width="9.140625" style="9" customWidth="1"/>
    <col min="14776" max="14776" width="11.5703125" style="9" customWidth="1"/>
    <col min="14777" max="14777" width="18.140625" style="9" customWidth="1"/>
    <col min="14778" max="14778" width="13.140625" style="9" customWidth="1"/>
    <col min="14779" max="14779" width="12.28515625" style="9" customWidth="1"/>
    <col min="14780" max="15017" width="9.140625" style="9"/>
    <col min="15018" max="15018" width="1.42578125" style="9" customWidth="1"/>
    <col min="15019" max="15019" width="59.5703125" style="9" customWidth="1"/>
    <col min="15020" max="15020" width="9.140625" style="9" customWidth="1"/>
    <col min="15021" max="15022" width="3.85546875" style="9" customWidth="1"/>
    <col min="15023" max="15023" width="10.5703125" style="9" customWidth="1"/>
    <col min="15024" max="15024" width="3.85546875" style="9" customWidth="1"/>
    <col min="15025" max="15027" width="14.42578125" style="9" customWidth="1"/>
    <col min="15028" max="15028" width="4.140625" style="9" customWidth="1"/>
    <col min="15029" max="15029" width="15" style="9" customWidth="1"/>
    <col min="15030" max="15031" width="9.140625" style="9" customWidth="1"/>
    <col min="15032" max="15032" width="11.5703125" style="9" customWidth="1"/>
    <col min="15033" max="15033" width="18.140625" style="9" customWidth="1"/>
    <col min="15034" max="15034" width="13.140625" style="9" customWidth="1"/>
    <col min="15035" max="15035" width="12.28515625" style="9" customWidth="1"/>
    <col min="15036" max="15273" width="9.140625" style="9"/>
    <col min="15274" max="15274" width="1.42578125" style="9" customWidth="1"/>
    <col min="15275" max="15275" width="59.5703125" style="9" customWidth="1"/>
    <col min="15276" max="15276" width="9.140625" style="9" customWidth="1"/>
    <col min="15277" max="15278" width="3.85546875" style="9" customWidth="1"/>
    <col min="15279" max="15279" width="10.5703125" style="9" customWidth="1"/>
    <col min="15280" max="15280" width="3.85546875" style="9" customWidth="1"/>
    <col min="15281" max="15283" width="14.42578125" style="9" customWidth="1"/>
    <col min="15284" max="15284" width="4.140625" style="9" customWidth="1"/>
    <col min="15285" max="15285" width="15" style="9" customWidth="1"/>
    <col min="15286" max="15287" width="9.140625" style="9" customWidth="1"/>
    <col min="15288" max="15288" width="11.5703125" style="9" customWidth="1"/>
    <col min="15289" max="15289" width="18.140625" style="9" customWidth="1"/>
    <col min="15290" max="15290" width="13.140625" style="9" customWidth="1"/>
    <col min="15291" max="15291" width="12.28515625" style="9" customWidth="1"/>
    <col min="15292" max="15529" width="9.140625" style="9"/>
    <col min="15530" max="15530" width="1.42578125" style="9" customWidth="1"/>
    <col min="15531" max="15531" width="59.5703125" style="9" customWidth="1"/>
    <col min="15532" max="15532" width="9.140625" style="9" customWidth="1"/>
    <col min="15533" max="15534" width="3.85546875" style="9" customWidth="1"/>
    <col min="15535" max="15535" width="10.5703125" style="9" customWidth="1"/>
    <col min="15536" max="15536" width="3.85546875" style="9" customWidth="1"/>
    <col min="15537" max="15539" width="14.42578125" style="9" customWidth="1"/>
    <col min="15540" max="15540" width="4.140625" style="9" customWidth="1"/>
    <col min="15541" max="15541" width="15" style="9" customWidth="1"/>
    <col min="15542" max="15543" width="9.140625" style="9" customWidth="1"/>
    <col min="15544" max="15544" width="11.5703125" style="9" customWidth="1"/>
    <col min="15545" max="15545" width="18.140625" style="9" customWidth="1"/>
    <col min="15546" max="15546" width="13.140625" style="9" customWidth="1"/>
    <col min="15547" max="15547" width="12.28515625" style="9" customWidth="1"/>
    <col min="15548" max="15785" width="9.140625" style="9"/>
    <col min="15786" max="15786" width="1.42578125" style="9" customWidth="1"/>
    <col min="15787" max="15787" width="59.5703125" style="9" customWidth="1"/>
    <col min="15788" max="15788" width="9.140625" style="9" customWidth="1"/>
    <col min="15789" max="15790" width="3.85546875" style="9" customWidth="1"/>
    <col min="15791" max="15791" width="10.5703125" style="9" customWidth="1"/>
    <col min="15792" max="15792" width="3.85546875" style="9" customWidth="1"/>
    <col min="15793" max="15795" width="14.42578125" style="9" customWidth="1"/>
    <col min="15796" max="15796" width="4.140625" style="9" customWidth="1"/>
    <col min="15797" max="15797" width="15" style="9" customWidth="1"/>
    <col min="15798" max="15799" width="9.140625" style="9" customWidth="1"/>
    <col min="15800" max="15800" width="11.5703125" style="9" customWidth="1"/>
    <col min="15801" max="15801" width="18.140625" style="9" customWidth="1"/>
    <col min="15802" max="15802" width="13.140625" style="9" customWidth="1"/>
    <col min="15803" max="15803" width="12.28515625" style="9" customWidth="1"/>
    <col min="15804" max="16041" width="9.140625" style="9"/>
    <col min="16042" max="16042" width="1.42578125" style="9" customWidth="1"/>
    <col min="16043" max="16043" width="59.5703125" style="9" customWidth="1"/>
    <col min="16044" max="16044" width="9.140625" style="9" customWidth="1"/>
    <col min="16045" max="16046" width="3.85546875" style="9" customWidth="1"/>
    <col min="16047" max="16047" width="10.5703125" style="9" customWidth="1"/>
    <col min="16048" max="16048" width="3.85546875" style="9" customWidth="1"/>
    <col min="16049" max="16051" width="14.42578125" style="9" customWidth="1"/>
    <col min="16052" max="16052" width="4.140625" style="9" customWidth="1"/>
    <col min="16053" max="16053" width="15" style="9" customWidth="1"/>
    <col min="16054" max="16055" width="9.140625" style="9" customWidth="1"/>
    <col min="16056" max="16056" width="11.5703125" style="9" customWidth="1"/>
    <col min="16057" max="16057" width="18.140625" style="9" customWidth="1"/>
    <col min="16058" max="16058" width="13.140625" style="9" customWidth="1"/>
    <col min="16059" max="16059" width="12.28515625" style="9" customWidth="1"/>
    <col min="16060" max="16384" width="9.140625" style="9"/>
  </cols>
  <sheetData>
    <row r="1" spans="1:18" ht="15" customHeight="1" x14ac:dyDescent="0.25">
      <c r="H1" s="59" t="s">
        <v>449</v>
      </c>
      <c r="I1" s="59"/>
      <c r="J1" s="59"/>
      <c r="K1" s="59"/>
      <c r="L1" s="10"/>
      <c r="M1" s="10"/>
      <c r="N1" s="10"/>
      <c r="O1" s="10"/>
      <c r="P1" s="10"/>
      <c r="Q1" s="10"/>
      <c r="R1" s="10"/>
    </row>
    <row r="2" spans="1:18" ht="39" customHeight="1" x14ac:dyDescent="0.25">
      <c r="G2" s="10"/>
      <c r="H2" s="59" t="s">
        <v>454</v>
      </c>
      <c r="I2" s="59"/>
      <c r="J2" s="59"/>
      <c r="K2" s="59"/>
      <c r="L2" s="10"/>
      <c r="M2" s="10"/>
      <c r="N2" s="10"/>
      <c r="O2" s="10"/>
      <c r="P2" s="10"/>
      <c r="Q2" s="10"/>
      <c r="R2" s="10"/>
    </row>
    <row r="3" spans="1:18" ht="34.5" customHeight="1" x14ac:dyDescent="0.25">
      <c r="A3" s="60" t="s">
        <v>453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56"/>
      <c r="M3" s="56"/>
      <c r="N3" s="56"/>
      <c r="O3" s="56"/>
      <c r="P3" s="56"/>
      <c r="Q3" s="56"/>
      <c r="R3" s="56"/>
    </row>
    <row r="4" spans="1:18" ht="16.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 t="s">
        <v>289</v>
      </c>
      <c r="K4" s="29"/>
      <c r="L4" s="21"/>
      <c r="M4" s="21"/>
      <c r="N4" s="21"/>
      <c r="O4" s="21"/>
      <c r="P4" s="21"/>
      <c r="Q4" s="21"/>
      <c r="R4" s="21"/>
    </row>
    <row r="5" spans="1:18" s="2" customFormat="1" ht="90.75" customHeight="1" x14ac:dyDescent="0.25">
      <c r="A5" s="43" t="s">
        <v>0</v>
      </c>
      <c r="B5" s="53" t="s">
        <v>192</v>
      </c>
      <c r="C5" s="53" t="s">
        <v>193</v>
      </c>
      <c r="D5" s="24" t="s">
        <v>194</v>
      </c>
      <c r="E5" s="53" t="s">
        <v>195</v>
      </c>
      <c r="F5" s="24" t="s">
        <v>196</v>
      </c>
      <c r="G5" s="24" t="s">
        <v>5</v>
      </c>
      <c r="H5" s="53" t="s">
        <v>445</v>
      </c>
      <c r="I5" s="53" t="s">
        <v>446</v>
      </c>
      <c r="J5" s="53" t="s">
        <v>448</v>
      </c>
      <c r="K5" s="53" t="s">
        <v>447</v>
      </c>
      <c r="L5" s="51"/>
      <c r="M5" s="51"/>
      <c r="N5" s="51"/>
      <c r="O5" s="51"/>
      <c r="P5" s="51"/>
      <c r="Q5" s="51"/>
      <c r="R5" s="51"/>
    </row>
    <row r="6" spans="1:18" ht="45" x14ac:dyDescent="0.25">
      <c r="A6" s="11" t="s">
        <v>325</v>
      </c>
      <c r="B6" s="51">
        <v>51</v>
      </c>
      <c r="C6" s="51"/>
      <c r="D6" s="3"/>
      <c r="E6" s="51"/>
      <c r="F6" s="3"/>
      <c r="G6" s="3"/>
      <c r="H6" s="19">
        <f>H7+H60+H72+H80+H89+H94+H120+H125+H133+H138+H143+H154+H159+H164+H200+H206+H232+H243</f>
        <v>121563342.01000001</v>
      </c>
      <c r="I6" s="19">
        <f t="shared" ref="I6:J6" si="0">I7+I60+I72+I80+I89+I94+I120+I125+I133+I138+I143+I154+I159+I164+I200+I206+I232+I243</f>
        <v>121563342.01000001</v>
      </c>
      <c r="J6" s="19">
        <f t="shared" si="0"/>
        <v>47178970.440000005</v>
      </c>
      <c r="K6" s="31">
        <f t="shared" ref="K6:K69" si="1">J6/I6*100</f>
        <v>38.810195294004821</v>
      </c>
      <c r="L6" s="19"/>
      <c r="M6" s="19"/>
      <c r="N6" s="19"/>
      <c r="O6" s="19"/>
      <c r="P6" s="19"/>
      <c r="Q6" s="19"/>
      <c r="R6" s="19"/>
    </row>
    <row r="7" spans="1:18" ht="75" x14ac:dyDescent="0.25">
      <c r="A7" s="11" t="s">
        <v>197</v>
      </c>
      <c r="B7" s="5">
        <v>51</v>
      </c>
      <c r="C7" s="5">
        <v>0</v>
      </c>
      <c r="D7" s="3" t="s">
        <v>132</v>
      </c>
      <c r="E7" s="5"/>
      <c r="F7" s="3"/>
      <c r="G7" s="3"/>
      <c r="H7" s="19">
        <f t="shared" ref="H7:J7" si="2">H8</f>
        <v>25587914.77</v>
      </c>
      <c r="I7" s="19">
        <f t="shared" si="2"/>
        <v>25587914.77</v>
      </c>
      <c r="J7" s="19">
        <f t="shared" si="2"/>
        <v>10935896.42</v>
      </c>
      <c r="K7" s="31">
        <f t="shared" si="1"/>
        <v>42.738521361738933</v>
      </c>
      <c r="L7" s="19"/>
      <c r="M7" s="19"/>
      <c r="N7" s="19"/>
      <c r="O7" s="19"/>
      <c r="P7" s="19"/>
      <c r="Q7" s="19"/>
      <c r="R7" s="19"/>
    </row>
    <row r="8" spans="1:18" ht="30" x14ac:dyDescent="0.25">
      <c r="A8" s="11" t="s">
        <v>6</v>
      </c>
      <c r="B8" s="5">
        <v>51</v>
      </c>
      <c r="C8" s="5">
        <v>0</v>
      </c>
      <c r="D8" s="3" t="s">
        <v>132</v>
      </c>
      <c r="E8" s="5">
        <v>851</v>
      </c>
      <c r="F8" s="3"/>
      <c r="G8" s="3"/>
      <c r="H8" s="19">
        <f>H9+H16+H21+H24+H27+H36+H39+H42+H45+H48+H51+H54+H57</f>
        <v>25587914.77</v>
      </c>
      <c r="I8" s="19">
        <f t="shared" ref="I8:J8" si="3">I9+I16+I21+I24+I27+I36+I39+I42+I45+I48+I51+I54+I57</f>
        <v>25587914.77</v>
      </c>
      <c r="J8" s="19">
        <f t="shared" si="3"/>
        <v>10935896.42</v>
      </c>
      <c r="K8" s="31">
        <f t="shared" si="1"/>
        <v>42.738521361738933</v>
      </c>
      <c r="L8" s="19"/>
      <c r="M8" s="19"/>
      <c r="N8" s="19"/>
      <c r="O8" s="19"/>
      <c r="P8" s="19"/>
      <c r="Q8" s="19"/>
      <c r="R8" s="19"/>
    </row>
    <row r="9" spans="1:18" ht="165" x14ac:dyDescent="0.25">
      <c r="A9" s="11" t="s">
        <v>39</v>
      </c>
      <c r="B9" s="51">
        <v>51</v>
      </c>
      <c r="C9" s="51">
        <v>0</v>
      </c>
      <c r="D9" s="3" t="s">
        <v>132</v>
      </c>
      <c r="E9" s="51">
        <v>851</v>
      </c>
      <c r="F9" s="3" t="s">
        <v>198</v>
      </c>
      <c r="G9" s="3"/>
      <c r="H9" s="12">
        <f t="shared" ref="H9" si="4">H10+H12+H14</f>
        <v>1194820</v>
      </c>
      <c r="I9" s="12">
        <f t="shared" ref="I9:J9" si="5">I10+I12+I14</f>
        <v>1194820</v>
      </c>
      <c r="J9" s="12">
        <f t="shared" si="5"/>
        <v>337951.56</v>
      </c>
      <c r="K9" s="31">
        <f t="shared" si="1"/>
        <v>28.284725732746356</v>
      </c>
      <c r="L9" s="12"/>
      <c r="M9" s="12"/>
      <c r="N9" s="12"/>
      <c r="O9" s="12"/>
      <c r="P9" s="12"/>
      <c r="Q9" s="12"/>
      <c r="R9" s="12"/>
    </row>
    <row r="10" spans="1:18" ht="120" x14ac:dyDescent="0.25">
      <c r="A10" s="52" t="s">
        <v>16</v>
      </c>
      <c r="B10" s="51">
        <v>51</v>
      </c>
      <c r="C10" s="51">
        <v>0</v>
      </c>
      <c r="D10" s="3" t="s">
        <v>132</v>
      </c>
      <c r="E10" s="51">
        <v>851</v>
      </c>
      <c r="F10" s="3" t="s">
        <v>198</v>
      </c>
      <c r="G10" s="3" t="s">
        <v>18</v>
      </c>
      <c r="H10" s="12">
        <f t="shared" ref="H10:J10" si="6">H11</f>
        <v>710600</v>
      </c>
      <c r="I10" s="12">
        <f t="shared" si="6"/>
        <v>710600</v>
      </c>
      <c r="J10" s="12">
        <f t="shared" si="6"/>
        <v>256822.63</v>
      </c>
      <c r="K10" s="31">
        <f t="shared" si="1"/>
        <v>36.141659161272166</v>
      </c>
      <c r="L10" s="12"/>
      <c r="M10" s="12"/>
      <c r="N10" s="12"/>
      <c r="O10" s="12"/>
      <c r="P10" s="12"/>
      <c r="Q10" s="12"/>
      <c r="R10" s="12"/>
    </row>
    <row r="11" spans="1:18" ht="45" x14ac:dyDescent="0.25">
      <c r="A11" s="52" t="s">
        <v>8</v>
      </c>
      <c r="B11" s="51">
        <v>51</v>
      </c>
      <c r="C11" s="51">
        <v>0</v>
      </c>
      <c r="D11" s="3" t="s">
        <v>132</v>
      </c>
      <c r="E11" s="51">
        <v>851</v>
      </c>
      <c r="F11" s="3" t="s">
        <v>198</v>
      </c>
      <c r="G11" s="3" t="s">
        <v>19</v>
      </c>
      <c r="H11" s="12">
        <f>'6.ВС'!G40+'6.ВС'!G213</f>
        <v>710600</v>
      </c>
      <c r="I11" s="12">
        <f>'6.ВС'!H40+'6.ВС'!H213</f>
        <v>710600</v>
      </c>
      <c r="J11" s="12">
        <f>'6.ВС'!I40+'6.ВС'!I213</f>
        <v>256822.63</v>
      </c>
      <c r="K11" s="31">
        <f t="shared" si="1"/>
        <v>36.141659161272166</v>
      </c>
      <c r="L11" s="12"/>
      <c r="M11" s="12"/>
      <c r="N11" s="12"/>
      <c r="O11" s="12"/>
      <c r="P11" s="12"/>
      <c r="Q11" s="12"/>
      <c r="R11" s="12"/>
    </row>
    <row r="12" spans="1:18" ht="60" x14ac:dyDescent="0.25">
      <c r="A12" s="54" t="s">
        <v>22</v>
      </c>
      <c r="B12" s="51">
        <v>51</v>
      </c>
      <c r="C12" s="51">
        <v>0</v>
      </c>
      <c r="D12" s="3" t="s">
        <v>132</v>
      </c>
      <c r="E12" s="51">
        <v>851</v>
      </c>
      <c r="F12" s="3" t="s">
        <v>198</v>
      </c>
      <c r="G12" s="3" t="s">
        <v>23</v>
      </c>
      <c r="H12" s="12">
        <f t="shared" ref="H12:J12" si="7">H13</f>
        <v>484020</v>
      </c>
      <c r="I12" s="12">
        <f t="shared" si="7"/>
        <v>484020</v>
      </c>
      <c r="J12" s="12">
        <f t="shared" si="7"/>
        <v>81128.929999999993</v>
      </c>
      <c r="K12" s="31">
        <f t="shared" si="1"/>
        <v>16.761482996570386</v>
      </c>
      <c r="L12" s="12"/>
      <c r="M12" s="12"/>
      <c r="N12" s="12"/>
      <c r="O12" s="12"/>
      <c r="P12" s="12"/>
      <c r="Q12" s="12"/>
      <c r="R12" s="12"/>
    </row>
    <row r="13" spans="1:18" ht="60" x14ac:dyDescent="0.25">
      <c r="A13" s="54" t="s">
        <v>9</v>
      </c>
      <c r="B13" s="51">
        <v>51</v>
      </c>
      <c r="C13" s="51">
        <v>0</v>
      </c>
      <c r="D13" s="3" t="s">
        <v>132</v>
      </c>
      <c r="E13" s="51">
        <v>851</v>
      </c>
      <c r="F13" s="3" t="s">
        <v>198</v>
      </c>
      <c r="G13" s="3" t="s">
        <v>24</v>
      </c>
      <c r="H13" s="12">
        <f>'6.ВС'!G42+'6.ВС'!G215</f>
        <v>484020</v>
      </c>
      <c r="I13" s="12">
        <f>'6.ВС'!H42+'6.ВС'!H215</f>
        <v>484020</v>
      </c>
      <c r="J13" s="12">
        <f>'6.ВС'!I42+'6.ВС'!I215</f>
        <v>81128.929999999993</v>
      </c>
      <c r="K13" s="31">
        <f t="shared" si="1"/>
        <v>16.761482996570386</v>
      </c>
      <c r="L13" s="12"/>
      <c r="M13" s="12"/>
      <c r="N13" s="12"/>
      <c r="O13" s="12"/>
      <c r="P13" s="12"/>
      <c r="Q13" s="12"/>
      <c r="R13" s="12"/>
    </row>
    <row r="14" spans="1:18" x14ac:dyDescent="0.25">
      <c r="A14" s="52" t="s">
        <v>41</v>
      </c>
      <c r="B14" s="51">
        <v>51</v>
      </c>
      <c r="C14" s="51">
        <v>0</v>
      </c>
      <c r="D14" s="3" t="s">
        <v>132</v>
      </c>
      <c r="E14" s="51">
        <v>851</v>
      </c>
      <c r="F14" s="3" t="s">
        <v>198</v>
      </c>
      <c r="G14" s="3" t="s">
        <v>42</v>
      </c>
      <c r="H14" s="12">
        <f t="shared" ref="H14:J14" si="8">H15</f>
        <v>200</v>
      </c>
      <c r="I14" s="12">
        <f t="shared" si="8"/>
        <v>200</v>
      </c>
      <c r="J14" s="12">
        <f t="shared" si="8"/>
        <v>0</v>
      </c>
      <c r="K14" s="31">
        <f t="shared" si="1"/>
        <v>0</v>
      </c>
      <c r="L14" s="12"/>
      <c r="M14" s="12"/>
      <c r="N14" s="12"/>
      <c r="O14" s="12"/>
      <c r="P14" s="12"/>
      <c r="Q14" s="12"/>
      <c r="R14" s="12"/>
    </row>
    <row r="15" spans="1:18" x14ac:dyDescent="0.25">
      <c r="A15" s="52" t="s">
        <v>43</v>
      </c>
      <c r="B15" s="51">
        <v>51</v>
      </c>
      <c r="C15" s="51">
        <v>0</v>
      </c>
      <c r="D15" s="3" t="s">
        <v>132</v>
      </c>
      <c r="E15" s="51">
        <v>851</v>
      </c>
      <c r="F15" s="3" t="s">
        <v>198</v>
      </c>
      <c r="G15" s="3" t="s">
        <v>44</v>
      </c>
      <c r="H15" s="12">
        <f>'6.ВС'!G44</f>
        <v>200</v>
      </c>
      <c r="I15" s="12">
        <f>'6.ВС'!H44</f>
        <v>200</v>
      </c>
      <c r="J15" s="12">
        <f>'6.ВС'!I44</f>
        <v>0</v>
      </c>
      <c r="K15" s="31">
        <f t="shared" si="1"/>
        <v>0</v>
      </c>
      <c r="L15" s="12"/>
      <c r="M15" s="12"/>
      <c r="N15" s="12"/>
      <c r="O15" s="12"/>
      <c r="P15" s="12"/>
      <c r="Q15" s="12"/>
      <c r="R15" s="12"/>
    </row>
    <row r="16" spans="1:18" ht="90" x14ac:dyDescent="0.25">
      <c r="A16" s="11" t="s">
        <v>78</v>
      </c>
      <c r="B16" s="51">
        <v>51</v>
      </c>
      <c r="C16" s="51">
        <v>0</v>
      </c>
      <c r="D16" s="3" t="s">
        <v>132</v>
      </c>
      <c r="E16" s="51">
        <v>851</v>
      </c>
      <c r="F16" s="4" t="s">
        <v>199</v>
      </c>
      <c r="G16" s="4"/>
      <c r="H16" s="12">
        <f t="shared" ref="H16" si="9">H17+H19</f>
        <v>238884</v>
      </c>
      <c r="I16" s="12">
        <f t="shared" ref="I16:J16" si="10">I17+I19</f>
        <v>238884</v>
      </c>
      <c r="J16" s="12">
        <f t="shared" si="10"/>
        <v>68900.91</v>
      </c>
      <c r="K16" s="31">
        <f t="shared" si="1"/>
        <v>28.842831667252728</v>
      </c>
      <c r="L16" s="12"/>
      <c r="M16" s="12"/>
      <c r="N16" s="12"/>
      <c r="O16" s="12"/>
      <c r="P16" s="12"/>
      <c r="Q16" s="12"/>
      <c r="R16" s="12"/>
    </row>
    <row r="17" spans="1:18" ht="120" x14ac:dyDescent="0.25">
      <c r="A17" s="52" t="s">
        <v>16</v>
      </c>
      <c r="B17" s="51">
        <v>51</v>
      </c>
      <c r="C17" s="51">
        <v>0</v>
      </c>
      <c r="D17" s="3" t="s">
        <v>132</v>
      </c>
      <c r="E17" s="51">
        <v>851</v>
      </c>
      <c r="F17" s="4" t="s">
        <v>199</v>
      </c>
      <c r="G17" s="3" t="s">
        <v>18</v>
      </c>
      <c r="H17" s="12">
        <f t="shared" ref="H17:J17" si="11">H18</f>
        <v>141800</v>
      </c>
      <c r="I17" s="12">
        <f t="shared" si="11"/>
        <v>141800</v>
      </c>
      <c r="J17" s="12">
        <f t="shared" si="11"/>
        <v>60676.58</v>
      </c>
      <c r="K17" s="31">
        <f t="shared" si="1"/>
        <v>42.790253878702401</v>
      </c>
      <c r="L17" s="12"/>
      <c r="M17" s="12"/>
      <c r="N17" s="12"/>
      <c r="O17" s="12"/>
      <c r="P17" s="12"/>
      <c r="Q17" s="12"/>
      <c r="R17" s="12"/>
    </row>
    <row r="18" spans="1:18" ht="45" x14ac:dyDescent="0.25">
      <c r="A18" s="52" t="s">
        <v>8</v>
      </c>
      <c r="B18" s="51">
        <v>51</v>
      </c>
      <c r="C18" s="51">
        <v>0</v>
      </c>
      <c r="D18" s="3" t="s">
        <v>132</v>
      </c>
      <c r="E18" s="51">
        <v>851</v>
      </c>
      <c r="F18" s="4" t="s">
        <v>199</v>
      </c>
      <c r="G18" s="3" t="s">
        <v>19</v>
      </c>
      <c r="H18" s="12">
        <f>'6.ВС'!G100</f>
        <v>141800</v>
      </c>
      <c r="I18" s="12">
        <f>'6.ВС'!H100</f>
        <v>141800</v>
      </c>
      <c r="J18" s="12">
        <f>'6.ВС'!I100</f>
        <v>60676.58</v>
      </c>
      <c r="K18" s="31">
        <f t="shared" si="1"/>
        <v>42.790253878702401</v>
      </c>
      <c r="L18" s="12"/>
      <c r="M18" s="12"/>
      <c r="N18" s="12"/>
      <c r="O18" s="12"/>
      <c r="P18" s="12"/>
      <c r="Q18" s="12"/>
      <c r="R18" s="12"/>
    </row>
    <row r="19" spans="1:18" ht="60" x14ac:dyDescent="0.25">
      <c r="A19" s="54" t="s">
        <v>22</v>
      </c>
      <c r="B19" s="51">
        <v>51</v>
      </c>
      <c r="C19" s="51">
        <v>0</v>
      </c>
      <c r="D19" s="3" t="s">
        <v>132</v>
      </c>
      <c r="E19" s="51">
        <v>851</v>
      </c>
      <c r="F19" s="4" t="s">
        <v>199</v>
      </c>
      <c r="G19" s="3" t="s">
        <v>23</v>
      </c>
      <c r="H19" s="12">
        <f t="shared" ref="H19:J19" si="12">H20</f>
        <v>97084</v>
      </c>
      <c r="I19" s="12">
        <f t="shared" si="12"/>
        <v>97084</v>
      </c>
      <c r="J19" s="12">
        <f t="shared" si="12"/>
        <v>8224.33</v>
      </c>
      <c r="K19" s="31">
        <f t="shared" si="1"/>
        <v>8.4713547031436693</v>
      </c>
      <c r="L19" s="12"/>
      <c r="M19" s="12"/>
      <c r="N19" s="12"/>
      <c r="O19" s="12"/>
      <c r="P19" s="12"/>
      <c r="Q19" s="12"/>
      <c r="R19" s="12"/>
    </row>
    <row r="20" spans="1:18" ht="60" x14ac:dyDescent="0.25">
      <c r="A20" s="54" t="s">
        <v>9</v>
      </c>
      <c r="B20" s="51">
        <v>51</v>
      </c>
      <c r="C20" s="51">
        <v>0</v>
      </c>
      <c r="D20" s="4" t="s">
        <v>132</v>
      </c>
      <c r="E20" s="51">
        <v>851</v>
      </c>
      <c r="F20" s="4" t="s">
        <v>199</v>
      </c>
      <c r="G20" s="3" t="s">
        <v>24</v>
      </c>
      <c r="H20" s="12">
        <f>'6.ВС'!G102</f>
        <v>97084</v>
      </c>
      <c r="I20" s="12">
        <f>'6.ВС'!H102</f>
        <v>97084</v>
      </c>
      <c r="J20" s="12">
        <f>'6.ВС'!I102</f>
        <v>8224.33</v>
      </c>
      <c r="K20" s="31">
        <f t="shared" si="1"/>
        <v>8.4713547031436693</v>
      </c>
      <c r="L20" s="12"/>
      <c r="M20" s="12"/>
      <c r="N20" s="12"/>
      <c r="O20" s="12"/>
      <c r="P20" s="12"/>
      <c r="Q20" s="12"/>
      <c r="R20" s="12"/>
    </row>
    <row r="21" spans="1:18" ht="30" x14ac:dyDescent="0.25">
      <c r="A21" s="20" t="s">
        <v>393</v>
      </c>
      <c r="B21" s="51">
        <v>51</v>
      </c>
      <c r="C21" s="51">
        <v>0</v>
      </c>
      <c r="D21" s="3" t="s">
        <v>132</v>
      </c>
      <c r="E21" s="51">
        <v>851</v>
      </c>
      <c r="F21" s="4" t="s">
        <v>394</v>
      </c>
      <c r="G21" s="3"/>
      <c r="H21" s="12">
        <f t="shared" ref="H21:J22" si="13">H22</f>
        <v>313884</v>
      </c>
      <c r="I21" s="12">
        <f t="shared" si="13"/>
        <v>313884</v>
      </c>
      <c r="J21" s="12">
        <f t="shared" si="13"/>
        <v>0</v>
      </c>
      <c r="K21" s="31">
        <f t="shared" si="1"/>
        <v>0</v>
      </c>
      <c r="L21" s="12"/>
      <c r="M21" s="12"/>
      <c r="N21" s="12"/>
      <c r="O21" s="12"/>
      <c r="P21" s="12"/>
      <c r="Q21" s="12"/>
      <c r="R21" s="12"/>
    </row>
    <row r="22" spans="1:18" ht="60" x14ac:dyDescent="0.25">
      <c r="A22" s="54" t="s">
        <v>22</v>
      </c>
      <c r="B22" s="51">
        <v>51</v>
      </c>
      <c r="C22" s="51">
        <v>0</v>
      </c>
      <c r="D22" s="3" t="s">
        <v>132</v>
      </c>
      <c r="E22" s="51">
        <v>851</v>
      </c>
      <c r="F22" s="4" t="s">
        <v>394</v>
      </c>
      <c r="G22" s="3" t="s">
        <v>23</v>
      </c>
      <c r="H22" s="12">
        <f t="shared" si="13"/>
        <v>313884</v>
      </c>
      <c r="I22" s="12">
        <f t="shared" ref="I22:J22" si="14">I23</f>
        <v>313884</v>
      </c>
      <c r="J22" s="12">
        <f t="shared" si="14"/>
        <v>0</v>
      </c>
      <c r="K22" s="31">
        <f t="shared" si="1"/>
        <v>0</v>
      </c>
      <c r="L22" s="12"/>
      <c r="M22" s="12"/>
      <c r="N22" s="12"/>
      <c r="O22" s="12"/>
      <c r="P22" s="12"/>
      <c r="Q22" s="12"/>
      <c r="R22" s="12"/>
    </row>
    <row r="23" spans="1:18" ht="60" x14ac:dyDescent="0.25">
      <c r="A23" s="54" t="s">
        <v>9</v>
      </c>
      <c r="B23" s="51">
        <v>51</v>
      </c>
      <c r="C23" s="51">
        <v>0</v>
      </c>
      <c r="D23" s="4" t="s">
        <v>132</v>
      </c>
      <c r="E23" s="51">
        <v>851</v>
      </c>
      <c r="F23" s="4" t="s">
        <v>394</v>
      </c>
      <c r="G23" s="3" t="s">
        <v>24</v>
      </c>
      <c r="H23" s="12">
        <f>'6.ВС'!G47</f>
        <v>313884</v>
      </c>
      <c r="I23" s="12">
        <f>'6.ВС'!H47</f>
        <v>313884</v>
      </c>
      <c r="J23" s="12">
        <f>'6.ВС'!I47</f>
        <v>0</v>
      </c>
      <c r="K23" s="31">
        <f t="shared" si="1"/>
        <v>0</v>
      </c>
      <c r="L23" s="12"/>
      <c r="M23" s="12"/>
      <c r="N23" s="12"/>
      <c r="O23" s="12"/>
      <c r="P23" s="12"/>
      <c r="Q23" s="12"/>
      <c r="R23" s="12"/>
    </row>
    <row r="24" spans="1:18" ht="75" x14ac:dyDescent="0.25">
      <c r="A24" s="11" t="s">
        <v>14</v>
      </c>
      <c r="B24" s="51">
        <v>51</v>
      </c>
      <c r="C24" s="51">
        <v>0</v>
      </c>
      <c r="D24" s="3" t="s">
        <v>132</v>
      </c>
      <c r="E24" s="51">
        <v>851</v>
      </c>
      <c r="F24" s="3" t="s">
        <v>246</v>
      </c>
      <c r="G24" s="3"/>
      <c r="H24" s="12">
        <f t="shared" ref="H24:J25" si="15">H25</f>
        <v>1490700</v>
      </c>
      <c r="I24" s="12">
        <f t="shared" si="15"/>
        <v>1490700</v>
      </c>
      <c r="J24" s="12">
        <f t="shared" si="15"/>
        <v>498209.88</v>
      </c>
      <c r="K24" s="31">
        <f t="shared" si="1"/>
        <v>33.421203461461054</v>
      </c>
      <c r="L24" s="12"/>
      <c r="M24" s="12"/>
      <c r="N24" s="12"/>
      <c r="O24" s="12"/>
      <c r="P24" s="12"/>
      <c r="Q24" s="12"/>
      <c r="R24" s="12"/>
    </row>
    <row r="25" spans="1:18" ht="120" x14ac:dyDescent="0.25">
      <c r="A25" s="52" t="s">
        <v>16</v>
      </c>
      <c r="B25" s="51">
        <v>51</v>
      </c>
      <c r="C25" s="51">
        <v>0</v>
      </c>
      <c r="D25" s="3" t="s">
        <v>132</v>
      </c>
      <c r="E25" s="51">
        <v>851</v>
      </c>
      <c r="F25" s="3" t="s">
        <v>246</v>
      </c>
      <c r="G25" s="3" t="s">
        <v>18</v>
      </c>
      <c r="H25" s="12">
        <f t="shared" si="15"/>
        <v>1490700</v>
      </c>
      <c r="I25" s="12">
        <f t="shared" ref="I25:J25" si="16">I26</f>
        <v>1490700</v>
      </c>
      <c r="J25" s="12">
        <f t="shared" si="16"/>
        <v>498209.88</v>
      </c>
      <c r="K25" s="31">
        <f t="shared" si="1"/>
        <v>33.421203461461054</v>
      </c>
      <c r="L25" s="12"/>
      <c r="M25" s="12"/>
      <c r="N25" s="12"/>
      <c r="O25" s="12"/>
      <c r="P25" s="12"/>
      <c r="Q25" s="12"/>
      <c r="R25" s="12"/>
    </row>
    <row r="26" spans="1:18" ht="45" x14ac:dyDescent="0.25">
      <c r="A26" s="52" t="s">
        <v>8</v>
      </c>
      <c r="B26" s="51">
        <v>51</v>
      </c>
      <c r="C26" s="51">
        <v>0</v>
      </c>
      <c r="D26" s="3" t="s">
        <v>132</v>
      </c>
      <c r="E26" s="51">
        <v>851</v>
      </c>
      <c r="F26" s="3" t="s">
        <v>246</v>
      </c>
      <c r="G26" s="3" t="s">
        <v>19</v>
      </c>
      <c r="H26" s="12">
        <f>'6.ВС'!G11</f>
        <v>1490700</v>
      </c>
      <c r="I26" s="12">
        <f>'6.ВС'!H11</f>
        <v>1490700</v>
      </c>
      <c r="J26" s="12">
        <f>'6.ВС'!I11</f>
        <v>498209.88</v>
      </c>
      <c r="K26" s="31">
        <f t="shared" si="1"/>
        <v>33.421203461461054</v>
      </c>
      <c r="L26" s="12"/>
      <c r="M26" s="12"/>
      <c r="N26" s="12"/>
      <c r="O26" s="12"/>
      <c r="P26" s="12"/>
      <c r="Q26" s="12"/>
      <c r="R26" s="12"/>
    </row>
    <row r="27" spans="1:18" ht="60" x14ac:dyDescent="0.25">
      <c r="A27" s="11" t="s">
        <v>20</v>
      </c>
      <c r="B27" s="51">
        <v>51</v>
      </c>
      <c r="C27" s="51">
        <v>0</v>
      </c>
      <c r="D27" s="3" t="s">
        <v>132</v>
      </c>
      <c r="E27" s="51">
        <v>851</v>
      </c>
      <c r="F27" s="3" t="s">
        <v>247</v>
      </c>
      <c r="G27" s="3"/>
      <c r="H27" s="12">
        <f t="shared" ref="H27" si="17">H28+H30+H32+H34</f>
        <v>20866116.77</v>
      </c>
      <c r="I27" s="12">
        <f t="shared" ref="I27:J27" si="18">I28+I30+I32+I34</f>
        <v>20866116.77</v>
      </c>
      <c r="J27" s="12">
        <f t="shared" si="18"/>
        <v>9757416.3800000008</v>
      </c>
      <c r="K27" s="31">
        <f t="shared" si="1"/>
        <v>46.762013687322046</v>
      </c>
      <c r="L27" s="12"/>
      <c r="M27" s="12"/>
      <c r="N27" s="12"/>
      <c r="O27" s="12"/>
      <c r="P27" s="12"/>
      <c r="Q27" s="12"/>
      <c r="R27" s="12"/>
    </row>
    <row r="28" spans="1:18" ht="120" x14ac:dyDescent="0.25">
      <c r="A28" s="52" t="s">
        <v>16</v>
      </c>
      <c r="B28" s="51">
        <v>51</v>
      </c>
      <c r="C28" s="51">
        <v>0</v>
      </c>
      <c r="D28" s="3" t="s">
        <v>132</v>
      </c>
      <c r="E28" s="51">
        <v>851</v>
      </c>
      <c r="F28" s="3" t="s">
        <v>247</v>
      </c>
      <c r="G28" s="3" t="s">
        <v>18</v>
      </c>
      <c r="H28" s="12">
        <f t="shared" ref="H28:J28" si="19">H29</f>
        <v>15561100</v>
      </c>
      <c r="I28" s="12">
        <f t="shared" si="19"/>
        <v>15561100</v>
      </c>
      <c r="J28" s="12">
        <f t="shared" si="19"/>
        <v>6940700.3300000001</v>
      </c>
      <c r="K28" s="31">
        <f t="shared" si="1"/>
        <v>44.602890091317455</v>
      </c>
      <c r="L28" s="12"/>
      <c r="M28" s="12"/>
      <c r="N28" s="12"/>
      <c r="O28" s="12"/>
      <c r="P28" s="12"/>
      <c r="Q28" s="12"/>
      <c r="R28" s="12"/>
    </row>
    <row r="29" spans="1:18" ht="45" x14ac:dyDescent="0.25">
      <c r="A29" s="52" t="s">
        <v>8</v>
      </c>
      <c r="B29" s="51">
        <v>51</v>
      </c>
      <c r="C29" s="51">
        <v>0</v>
      </c>
      <c r="D29" s="3" t="s">
        <v>132</v>
      </c>
      <c r="E29" s="51">
        <v>851</v>
      </c>
      <c r="F29" s="3" t="s">
        <v>247</v>
      </c>
      <c r="G29" s="3" t="s">
        <v>19</v>
      </c>
      <c r="H29" s="12">
        <f>'6.ВС'!G14</f>
        <v>15561100</v>
      </c>
      <c r="I29" s="12">
        <f>'6.ВС'!H14</f>
        <v>15561100</v>
      </c>
      <c r="J29" s="12">
        <f>'6.ВС'!I14</f>
        <v>6940700.3300000001</v>
      </c>
      <c r="K29" s="31">
        <f t="shared" si="1"/>
        <v>44.602890091317455</v>
      </c>
      <c r="L29" s="12"/>
      <c r="M29" s="12"/>
      <c r="N29" s="12"/>
      <c r="O29" s="12"/>
      <c r="P29" s="12"/>
      <c r="Q29" s="12"/>
      <c r="R29" s="12"/>
    </row>
    <row r="30" spans="1:18" ht="60" x14ac:dyDescent="0.25">
      <c r="A30" s="54" t="s">
        <v>22</v>
      </c>
      <c r="B30" s="51">
        <v>51</v>
      </c>
      <c r="C30" s="51">
        <v>0</v>
      </c>
      <c r="D30" s="3" t="s">
        <v>132</v>
      </c>
      <c r="E30" s="51">
        <v>851</v>
      </c>
      <c r="F30" s="3" t="s">
        <v>247</v>
      </c>
      <c r="G30" s="3" t="s">
        <v>23</v>
      </c>
      <c r="H30" s="12">
        <f t="shared" ref="H30:J30" si="20">H31</f>
        <v>5128824</v>
      </c>
      <c r="I30" s="12">
        <f t="shared" si="20"/>
        <v>5128824</v>
      </c>
      <c r="J30" s="12">
        <f t="shared" si="20"/>
        <v>2719935.57</v>
      </c>
      <c r="K30" s="31">
        <f t="shared" si="1"/>
        <v>53.032343671765695</v>
      </c>
      <c r="L30" s="12"/>
      <c r="M30" s="12"/>
      <c r="N30" s="12"/>
      <c r="O30" s="12"/>
      <c r="P30" s="12"/>
      <c r="Q30" s="12"/>
      <c r="R30" s="12"/>
    </row>
    <row r="31" spans="1:18" ht="60" x14ac:dyDescent="0.25">
      <c r="A31" s="54" t="s">
        <v>9</v>
      </c>
      <c r="B31" s="51">
        <v>51</v>
      </c>
      <c r="C31" s="51">
        <v>0</v>
      </c>
      <c r="D31" s="3" t="s">
        <v>132</v>
      </c>
      <c r="E31" s="51">
        <v>851</v>
      </c>
      <c r="F31" s="3" t="s">
        <v>247</v>
      </c>
      <c r="G31" s="3" t="s">
        <v>24</v>
      </c>
      <c r="H31" s="12">
        <f>'6.ВС'!G16</f>
        <v>5128824</v>
      </c>
      <c r="I31" s="12">
        <f>'6.ВС'!H16</f>
        <v>5128824</v>
      </c>
      <c r="J31" s="12">
        <f>'6.ВС'!I16</f>
        <v>2719935.57</v>
      </c>
      <c r="K31" s="31">
        <f t="shared" si="1"/>
        <v>53.032343671765695</v>
      </c>
      <c r="L31" s="12"/>
      <c r="M31" s="12"/>
      <c r="N31" s="12"/>
      <c r="O31" s="12"/>
      <c r="P31" s="12"/>
      <c r="Q31" s="12"/>
      <c r="R31" s="12"/>
    </row>
    <row r="32" spans="1:18" ht="30" x14ac:dyDescent="0.25">
      <c r="A32" s="27" t="s">
        <v>120</v>
      </c>
      <c r="B32" s="51">
        <v>51</v>
      </c>
      <c r="C32" s="51">
        <v>0</v>
      </c>
      <c r="D32" s="3" t="s">
        <v>132</v>
      </c>
      <c r="E32" s="51">
        <v>851</v>
      </c>
      <c r="F32" s="3" t="s">
        <v>247</v>
      </c>
      <c r="G32" s="3" t="s">
        <v>121</v>
      </c>
      <c r="H32" s="12">
        <f t="shared" ref="H32:J32" si="21">H33</f>
        <v>76192.77</v>
      </c>
      <c r="I32" s="12">
        <f t="shared" si="21"/>
        <v>76192.77</v>
      </c>
      <c r="J32" s="12">
        <f t="shared" si="21"/>
        <v>76192.77</v>
      </c>
      <c r="K32" s="31">
        <f t="shared" si="1"/>
        <v>100</v>
      </c>
      <c r="L32" s="12"/>
      <c r="M32" s="12"/>
      <c r="N32" s="12"/>
      <c r="O32" s="12"/>
      <c r="P32" s="12"/>
      <c r="Q32" s="12"/>
      <c r="R32" s="12"/>
    </row>
    <row r="33" spans="1:18" ht="45" x14ac:dyDescent="0.25">
      <c r="A33" s="27" t="s">
        <v>122</v>
      </c>
      <c r="B33" s="51">
        <v>51</v>
      </c>
      <c r="C33" s="51">
        <v>0</v>
      </c>
      <c r="D33" s="3" t="s">
        <v>132</v>
      </c>
      <c r="E33" s="51">
        <v>851</v>
      </c>
      <c r="F33" s="3" t="s">
        <v>247</v>
      </c>
      <c r="G33" s="3" t="s">
        <v>123</v>
      </c>
      <c r="H33" s="12">
        <f>'6.ВС'!G18</f>
        <v>76192.77</v>
      </c>
      <c r="I33" s="12">
        <f>'6.ВС'!H18</f>
        <v>76192.77</v>
      </c>
      <c r="J33" s="12">
        <f>'6.ВС'!I18</f>
        <v>76192.77</v>
      </c>
      <c r="K33" s="31">
        <f t="shared" si="1"/>
        <v>100</v>
      </c>
      <c r="L33" s="12"/>
      <c r="M33" s="12"/>
      <c r="N33" s="12"/>
      <c r="O33" s="12"/>
      <c r="P33" s="12"/>
      <c r="Q33" s="12"/>
      <c r="R33" s="12"/>
    </row>
    <row r="34" spans="1:18" x14ac:dyDescent="0.25">
      <c r="A34" s="54" t="s">
        <v>25</v>
      </c>
      <c r="B34" s="51">
        <v>51</v>
      </c>
      <c r="C34" s="51">
        <v>0</v>
      </c>
      <c r="D34" s="3" t="s">
        <v>132</v>
      </c>
      <c r="E34" s="51">
        <v>851</v>
      </c>
      <c r="F34" s="3" t="s">
        <v>247</v>
      </c>
      <c r="G34" s="3" t="s">
        <v>26</v>
      </c>
      <c r="H34" s="12">
        <f t="shared" ref="H34:J34" si="22">H35</f>
        <v>100000</v>
      </c>
      <c r="I34" s="12">
        <f t="shared" si="22"/>
        <v>100000</v>
      </c>
      <c r="J34" s="12">
        <f t="shared" si="22"/>
        <v>20587.71</v>
      </c>
      <c r="K34" s="31">
        <f t="shared" si="1"/>
        <v>20.587709999999998</v>
      </c>
      <c r="L34" s="12"/>
      <c r="M34" s="12"/>
      <c r="N34" s="12"/>
      <c r="O34" s="12"/>
      <c r="P34" s="12"/>
      <c r="Q34" s="12"/>
      <c r="R34" s="12"/>
    </row>
    <row r="35" spans="1:18" ht="30" x14ac:dyDescent="0.25">
      <c r="A35" s="54" t="s">
        <v>27</v>
      </c>
      <c r="B35" s="51">
        <v>51</v>
      </c>
      <c r="C35" s="51">
        <v>0</v>
      </c>
      <c r="D35" s="3" t="s">
        <v>132</v>
      </c>
      <c r="E35" s="51">
        <v>851</v>
      </c>
      <c r="F35" s="3" t="s">
        <v>247</v>
      </c>
      <c r="G35" s="3" t="s">
        <v>28</v>
      </c>
      <c r="H35" s="12">
        <f>'6.ВС'!G20</f>
        <v>100000</v>
      </c>
      <c r="I35" s="12">
        <f>'6.ВС'!H20</f>
        <v>100000</v>
      </c>
      <c r="J35" s="12">
        <f>'6.ВС'!I20</f>
        <v>20587.71</v>
      </c>
      <c r="K35" s="31">
        <f t="shared" si="1"/>
        <v>20.587709999999998</v>
      </c>
      <c r="L35" s="12"/>
      <c r="M35" s="12"/>
      <c r="N35" s="12"/>
      <c r="O35" s="12"/>
      <c r="P35" s="12"/>
      <c r="Q35" s="12"/>
      <c r="R35" s="12"/>
    </row>
    <row r="36" spans="1:18" ht="45" x14ac:dyDescent="0.25">
      <c r="A36" s="11" t="s">
        <v>302</v>
      </c>
      <c r="B36" s="51">
        <v>51</v>
      </c>
      <c r="C36" s="51">
        <v>0</v>
      </c>
      <c r="D36" s="3" t="s">
        <v>132</v>
      </c>
      <c r="E36" s="51">
        <v>851</v>
      </c>
      <c r="F36" s="3" t="s">
        <v>249</v>
      </c>
      <c r="G36" s="3"/>
      <c r="H36" s="12">
        <f t="shared" ref="H36:J37" si="23">H37</f>
        <v>100000</v>
      </c>
      <c r="I36" s="12">
        <f t="shared" si="23"/>
        <v>100000</v>
      </c>
      <c r="J36" s="12">
        <f t="shared" si="23"/>
        <v>57945.29</v>
      </c>
      <c r="K36" s="31">
        <f t="shared" si="1"/>
        <v>57.945290000000007</v>
      </c>
      <c r="L36" s="12"/>
      <c r="M36" s="12"/>
      <c r="N36" s="12"/>
      <c r="O36" s="12"/>
      <c r="P36" s="12"/>
      <c r="Q36" s="12"/>
      <c r="R36" s="12"/>
    </row>
    <row r="37" spans="1:18" ht="60" x14ac:dyDescent="0.25">
      <c r="A37" s="54" t="s">
        <v>22</v>
      </c>
      <c r="B37" s="51">
        <v>51</v>
      </c>
      <c r="C37" s="51">
        <v>0</v>
      </c>
      <c r="D37" s="3" t="s">
        <v>132</v>
      </c>
      <c r="E37" s="51">
        <v>851</v>
      </c>
      <c r="F37" s="3" t="s">
        <v>249</v>
      </c>
      <c r="G37" s="3" t="s">
        <v>23</v>
      </c>
      <c r="H37" s="12">
        <f t="shared" si="23"/>
        <v>100000</v>
      </c>
      <c r="I37" s="12">
        <f t="shared" ref="I37:J37" si="24">I38</f>
        <v>100000</v>
      </c>
      <c r="J37" s="12">
        <f t="shared" si="24"/>
        <v>57945.29</v>
      </c>
      <c r="K37" s="31">
        <f t="shared" si="1"/>
        <v>57.945290000000007</v>
      </c>
      <c r="L37" s="12"/>
      <c r="M37" s="12"/>
      <c r="N37" s="12"/>
      <c r="O37" s="12"/>
      <c r="P37" s="12"/>
      <c r="Q37" s="12"/>
      <c r="R37" s="12"/>
    </row>
    <row r="38" spans="1:18" ht="60" x14ac:dyDescent="0.25">
      <c r="A38" s="54" t="s">
        <v>9</v>
      </c>
      <c r="B38" s="51">
        <v>51</v>
      </c>
      <c r="C38" s="51">
        <v>0</v>
      </c>
      <c r="D38" s="3" t="s">
        <v>132</v>
      </c>
      <c r="E38" s="51">
        <v>851</v>
      </c>
      <c r="F38" s="3" t="s">
        <v>249</v>
      </c>
      <c r="G38" s="3" t="s">
        <v>24</v>
      </c>
      <c r="H38" s="12">
        <f>'6.ВС'!G23</f>
        <v>100000</v>
      </c>
      <c r="I38" s="12">
        <f>'6.ВС'!H23</f>
        <v>100000</v>
      </c>
      <c r="J38" s="12">
        <f>'6.ВС'!I23</f>
        <v>57945.29</v>
      </c>
      <c r="K38" s="31">
        <f t="shared" si="1"/>
        <v>57.945290000000007</v>
      </c>
      <c r="L38" s="12"/>
      <c r="M38" s="12"/>
      <c r="N38" s="12"/>
      <c r="O38" s="12"/>
      <c r="P38" s="12"/>
      <c r="Q38" s="12"/>
      <c r="R38" s="12"/>
    </row>
    <row r="39" spans="1:18" ht="60" x14ac:dyDescent="0.25">
      <c r="A39" s="11" t="s">
        <v>416</v>
      </c>
      <c r="B39" s="51">
        <v>51</v>
      </c>
      <c r="C39" s="51">
        <v>0</v>
      </c>
      <c r="D39" s="3" t="s">
        <v>132</v>
      </c>
      <c r="E39" s="51">
        <v>851</v>
      </c>
      <c r="F39" s="3" t="s">
        <v>412</v>
      </c>
      <c r="G39" s="3"/>
      <c r="H39" s="12">
        <f t="shared" ref="H39:J40" si="25">H40</f>
        <v>100000</v>
      </c>
      <c r="I39" s="12">
        <f t="shared" si="25"/>
        <v>100000</v>
      </c>
      <c r="J39" s="12">
        <f t="shared" si="25"/>
        <v>38945.550000000003</v>
      </c>
      <c r="K39" s="31">
        <f t="shared" si="1"/>
        <v>38.945550000000004</v>
      </c>
      <c r="L39" s="12"/>
      <c r="M39" s="12"/>
      <c r="N39" s="12"/>
      <c r="O39" s="12"/>
      <c r="P39" s="12"/>
      <c r="Q39" s="12"/>
      <c r="R39" s="12"/>
    </row>
    <row r="40" spans="1:18" ht="60" x14ac:dyDescent="0.25">
      <c r="A40" s="20" t="s">
        <v>22</v>
      </c>
      <c r="B40" s="51">
        <v>51</v>
      </c>
      <c r="C40" s="51">
        <v>0</v>
      </c>
      <c r="D40" s="3" t="s">
        <v>132</v>
      </c>
      <c r="E40" s="51">
        <v>851</v>
      </c>
      <c r="F40" s="3" t="s">
        <v>412</v>
      </c>
      <c r="G40" s="3" t="s">
        <v>23</v>
      </c>
      <c r="H40" s="12">
        <f t="shared" si="25"/>
        <v>100000</v>
      </c>
      <c r="I40" s="12">
        <f t="shared" si="25"/>
        <v>100000</v>
      </c>
      <c r="J40" s="12">
        <f t="shared" si="25"/>
        <v>38945.550000000003</v>
      </c>
      <c r="K40" s="31">
        <f t="shared" si="1"/>
        <v>38.945550000000004</v>
      </c>
      <c r="L40" s="12"/>
      <c r="M40" s="12"/>
      <c r="N40" s="12"/>
      <c r="O40" s="12"/>
      <c r="P40" s="12"/>
      <c r="Q40" s="12"/>
      <c r="R40" s="12"/>
    </row>
    <row r="41" spans="1:18" ht="60" x14ac:dyDescent="0.25">
      <c r="A41" s="20" t="s">
        <v>9</v>
      </c>
      <c r="B41" s="51">
        <v>51</v>
      </c>
      <c r="C41" s="51">
        <v>0</v>
      </c>
      <c r="D41" s="3" t="s">
        <v>132</v>
      </c>
      <c r="E41" s="51">
        <v>851</v>
      </c>
      <c r="F41" s="3" t="s">
        <v>412</v>
      </c>
      <c r="G41" s="3" t="s">
        <v>24</v>
      </c>
      <c r="H41" s="12">
        <f>'6.ВС'!G26</f>
        <v>100000</v>
      </c>
      <c r="I41" s="12">
        <f>'6.ВС'!H26</f>
        <v>100000</v>
      </c>
      <c r="J41" s="12">
        <f>'6.ВС'!I26</f>
        <v>38945.550000000003</v>
      </c>
      <c r="K41" s="31">
        <f t="shared" si="1"/>
        <v>38.945550000000004</v>
      </c>
      <c r="L41" s="12"/>
      <c r="M41" s="12"/>
      <c r="N41" s="12"/>
      <c r="O41" s="12"/>
      <c r="P41" s="12"/>
      <c r="Q41" s="12"/>
      <c r="R41" s="12"/>
    </row>
    <row r="42" spans="1:18" ht="45" x14ac:dyDescent="0.25">
      <c r="A42" s="11" t="s">
        <v>45</v>
      </c>
      <c r="B42" s="51">
        <v>51</v>
      </c>
      <c r="C42" s="51">
        <v>0</v>
      </c>
      <c r="D42" s="3" t="s">
        <v>132</v>
      </c>
      <c r="E42" s="51">
        <v>851</v>
      </c>
      <c r="F42" s="4" t="s">
        <v>251</v>
      </c>
      <c r="G42" s="3"/>
      <c r="H42" s="12">
        <f t="shared" ref="H42:J43" si="26">H43</f>
        <v>265510</v>
      </c>
      <c r="I42" s="12">
        <f t="shared" si="26"/>
        <v>265510</v>
      </c>
      <c r="J42" s="12">
        <f t="shared" si="26"/>
        <v>111526.85</v>
      </c>
      <c r="K42" s="31">
        <f t="shared" si="1"/>
        <v>42.004764415652893</v>
      </c>
      <c r="L42" s="12"/>
      <c r="M42" s="12"/>
      <c r="N42" s="12"/>
      <c r="O42" s="12"/>
      <c r="P42" s="12"/>
      <c r="Q42" s="12"/>
      <c r="R42" s="12"/>
    </row>
    <row r="43" spans="1:18" ht="60" x14ac:dyDescent="0.25">
      <c r="A43" s="54" t="s">
        <v>22</v>
      </c>
      <c r="B43" s="51">
        <v>51</v>
      </c>
      <c r="C43" s="51">
        <v>0</v>
      </c>
      <c r="D43" s="3" t="s">
        <v>132</v>
      </c>
      <c r="E43" s="51">
        <v>851</v>
      </c>
      <c r="F43" s="4" t="s">
        <v>251</v>
      </c>
      <c r="G43" s="3" t="s">
        <v>23</v>
      </c>
      <c r="H43" s="12">
        <f t="shared" si="26"/>
        <v>265510</v>
      </c>
      <c r="I43" s="12">
        <f t="shared" ref="I43:J43" si="27">I44</f>
        <v>265510</v>
      </c>
      <c r="J43" s="12">
        <f t="shared" si="27"/>
        <v>111526.85</v>
      </c>
      <c r="K43" s="31">
        <f t="shared" si="1"/>
        <v>42.004764415652893</v>
      </c>
      <c r="L43" s="12"/>
      <c r="M43" s="12"/>
      <c r="N43" s="12"/>
      <c r="O43" s="12"/>
      <c r="P43" s="12"/>
      <c r="Q43" s="12"/>
      <c r="R43" s="12"/>
    </row>
    <row r="44" spans="1:18" ht="60" x14ac:dyDescent="0.25">
      <c r="A44" s="54" t="s">
        <v>9</v>
      </c>
      <c r="B44" s="51">
        <v>51</v>
      </c>
      <c r="C44" s="51">
        <v>0</v>
      </c>
      <c r="D44" s="3" t="s">
        <v>132</v>
      </c>
      <c r="E44" s="51">
        <v>851</v>
      </c>
      <c r="F44" s="4" t="s">
        <v>251</v>
      </c>
      <c r="G44" s="3" t="s">
        <v>24</v>
      </c>
      <c r="H44" s="12">
        <f>'6.ВС'!G50</f>
        <v>265510</v>
      </c>
      <c r="I44" s="12">
        <f>'6.ВС'!H50</f>
        <v>265510</v>
      </c>
      <c r="J44" s="12">
        <f>'6.ВС'!I50</f>
        <v>111526.85</v>
      </c>
      <c r="K44" s="31">
        <f t="shared" si="1"/>
        <v>42.004764415652893</v>
      </c>
      <c r="L44" s="12"/>
      <c r="M44" s="12"/>
      <c r="N44" s="12"/>
      <c r="O44" s="12"/>
      <c r="P44" s="12"/>
      <c r="Q44" s="12"/>
      <c r="R44" s="12"/>
    </row>
    <row r="45" spans="1:18" ht="45" x14ac:dyDescent="0.25">
      <c r="A45" s="27" t="s">
        <v>429</v>
      </c>
      <c r="B45" s="51">
        <v>51</v>
      </c>
      <c r="C45" s="51">
        <v>0</v>
      </c>
      <c r="D45" s="3" t="s">
        <v>132</v>
      </c>
      <c r="E45" s="51">
        <v>851</v>
      </c>
      <c r="F45" s="4" t="s">
        <v>431</v>
      </c>
      <c r="G45" s="3"/>
      <c r="H45" s="12">
        <f t="shared" ref="H45:J46" si="28">H46</f>
        <v>315000</v>
      </c>
      <c r="I45" s="12">
        <f t="shared" si="28"/>
        <v>315000</v>
      </c>
      <c r="J45" s="12">
        <f t="shared" si="28"/>
        <v>0</v>
      </c>
      <c r="K45" s="31">
        <f t="shared" si="1"/>
        <v>0</v>
      </c>
      <c r="L45" s="12"/>
      <c r="M45" s="12"/>
      <c r="N45" s="12"/>
      <c r="O45" s="12"/>
      <c r="P45" s="12"/>
      <c r="Q45" s="12"/>
      <c r="R45" s="12"/>
    </row>
    <row r="46" spans="1:18" ht="60" x14ac:dyDescent="0.25">
      <c r="A46" s="27" t="s">
        <v>22</v>
      </c>
      <c r="B46" s="51">
        <v>51</v>
      </c>
      <c r="C46" s="51">
        <v>0</v>
      </c>
      <c r="D46" s="3" t="s">
        <v>132</v>
      </c>
      <c r="E46" s="51">
        <v>851</v>
      </c>
      <c r="F46" s="4" t="s">
        <v>431</v>
      </c>
      <c r="G46" s="3" t="s">
        <v>23</v>
      </c>
      <c r="H46" s="12">
        <f t="shared" si="28"/>
        <v>315000</v>
      </c>
      <c r="I46" s="12">
        <f t="shared" si="28"/>
        <v>315000</v>
      </c>
      <c r="J46" s="12">
        <f t="shared" si="28"/>
        <v>0</v>
      </c>
      <c r="K46" s="31">
        <f t="shared" si="1"/>
        <v>0</v>
      </c>
      <c r="L46" s="12"/>
      <c r="M46" s="12"/>
      <c r="N46" s="12"/>
      <c r="O46" s="12"/>
      <c r="P46" s="12"/>
      <c r="Q46" s="12"/>
      <c r="R46" s="12"/>
    </row>
    <row r="47" spans="1:18" ht="60" x14ac:dyDescent="0.25">
      <c r="A47" s="27" t="s">
        <v>9</v>
      </c>
      <c r="B47" s="51">
        <v>51</v>
      </c>
      <c r="C47" s="51">
        <v>0</v>
      </c>
      <c r="D47" s="3" t="s">
        <v>132</v>
      </c>
      <c r="E47" s="51">
        <v>851</v>
      </c>
      <c r="F47" s="4" t="s">
        <v>431</v>
      </c>
      <c r="G47" s="3" t="s">
        <v>24</v>
      </c>
      <c r="H47" s="12">
        <f>'6.ВС'!G105</f>
        <v>315000</v>
      </c>
      <c r="I47" s="12">
        <f>'6.ВС'!H105</f>
        <v>315000</v>
      </c>
      <c r="J47" s="12">
        <f>'6.ВС'!I105</f>
        <v>0</v>
      </c>
      <c r="K47" s="31">
        <f t="shared" si="1"/>
        <v>0</v>
      </c>
      <c r="L47" s="12"/>
      <c r="M47" s="12"/>
      <c r="N47" s="12"/>
      <c r="O47" s="12"/>
      <c r="P47" s="12"/>
      <c r="Q47" s="12"/>
      <c r="R47" s="12"/>
    </row>
    <row r="48" spans="1:18" ht="30" x14ac:dyDescent="0.25">
      <c r="A48" s="11" t="s">
        <v>32</v>
      </c>
      <c r="B48" s="51">
        <v>51</v>
      </c>
      <c r="C48" s="51">
        <v>0</v>
      </c>
      <c r="D48" s="3" t="s">
        <v>132</v>
      </c>
      <c r="E48" s="51">
        <v>851</v>
      </c>
      <c r="F48" s="3" t="s">
        <v>250</v>
      </c>
      <c r="G48" s="3"/>
      <c r="H48" s="12">
        <f t="shared" ref="H48:J49" si="29">H49</f>
        <v>65000</v>
      </c>
      <c r="I48" s="12">
        <f t="shared" si="29"/>
        <v>65000</v>
      </c>
      <c r="J48" s="12">
        <f t="shared" si="29"/>
        <v>65000</v>
      </c>
      <c r="K48" s="31">
        <f t="shared" si="1"/>
        <v>100</v>
      </c>
      <c r="L48" s="12"/>
      <c r="M48" s="12"/>
      <c r="N48" s="12"/>
      <c r="O48" s="12"/>
      <c r="P48" s="12"/>
      <c r="Q48" s="12"/>
      <c r="R48" s="12"/>
    </row>
    <row r="49" spans="1:18" x14ac:dyDescent="0.25">
      <c r="A49" s="54" t="s">
        <v>25</v>
      </c>
      <c r="B49" s="51">
        <v>51</v>
      </c>
      <c r="C49" s="51">
        <v>0</v>
      </c>
      <c r="D49" s="3" t="s">
        <v>132</v>
      </c>
      <c r="E49" s="51">
        <v>851</v>
      </c>
      <c r="F49" s="3" t="s">
        <v>250</v>
      </c>
      <c r="G49" s="3" t="s">
        <v>26</v>
      </c>
      <c r="H49" s="12">
        <f t="shared" si="29"/>
        <v>65000</v>
      </c>
      <c r="I49" s="12">
        <f t="shared" ref="I49:J49" si="30">I50</f>
        <v>65000</v>
      </c>
      <c r="J49" s="12">
        <f t="shared" si="30"/>
        <v>65000</v>
      </c>
      <c r="K49" s="31">
        <f t="shared" si="1"/>
        <v>100</v>
      </c>
      <c r="L49" s="12"/>
      <c r="M49" s="12"/>
      <c r="N49" s="12"/>
      <c r="O49" s="12"/>
      <c r="P49" s="12"/>
      <c r="Q49" s="12"/>
      <c r="R49" s="12"/>
    </row>
    <row r="50" spans="1:18" ht="30" x14ac:dyDescent="0.25">
      <c r="A50" s="54" t="s">
        <v>27</v>
      </c>
      <c r="B50" s="51">
        <v>51</v>
      </c>
      <c r="C50" s="51">
        <v>0</v>
      </c>
      <c r="D50" s="3" t="s">
        <v>132</v>
      </c>
      <c r="E50" s="51">
        <v>851</v>
      </c>
      <c r="F50" s="3" t="s">
        <v>250</v>
      </c>
      <c r="G50" s="3" t="s">
        <v>28</v>
      </c>
      <c r="H50" s="12">
        <f>'6.ВС'!G29</f>
        <v>65000</v>
      </c>
      <c r="I50" s="12">
        <f>'6.ВС'!H29</f>
        <v>65000</v>
      </c>
      <c r="J50" s="12">
        <f>'6.ВС'!I29</f>
        <v>65000</v>
      </c>
      <c r="K50" s="31">
        <f t="shared" si="1"/>
        <v>100</v>
      </c>
      <c r="L50" s="12"/>
      <c r="M50" s="12"/>
      <c r="N50" s="12"/>
      <c r="O50" s="12"/>
      <c r="P50" s="12"/>
      <c r="Q50" s="12"/>
      <c r="R50" s="12"/>
    </row>
    <row r="51" spans="1:18" ht="45" x14ac:dyDescent="0.25">
      <c r="A51" s="11" t="s">
        <v>303</v>
      </c>
      <c r="B51" s="51">
        <v>51</v>
      </c>
      <c r="C51" s="51">
        <v>0</v>
      </c>
      <c r="D51" s="3" t="s">
        <v>132</v>
      </c>
      <c r="E51" s="51">
        <v>851</v>
      </c>
      <c r="F51" s="4" t="s">
        <v>252</v>
      </c>
      <c r="G51" s="3"/>
      <c r="H51" s="12">
        <f t="shared" ref="H51:J52" si="31">H52</f>
        <v>35500</v>
      </c>
      <c r="I51" s="12">
        <f t="shared" si="31"/>
        <v>35500</v>
      </c>
      <c r="J51" s="12">
        <f t="shared" si="31"/>
        <v>0</v>
      </c>
      <c r="K51" s="31">
        <f t="shared" si="1"/>
        <v>0</v>
      </c>
      <c r="L51" s="12"/>
      <c r="M51" s="12"/>
      <c r="N51" s="12"/>
      <c r="O51" s="12"/>
      <c r="P51" s="12"/>
      <c r="Q51" s="12"/>
      <c r="R51" s="12"/>
    </row>
    <row r="52" spans="1:18" ht="60" x14ac:dyDescent="0.25">
      <c r="A52" s="54" t="s">
        <v>22</v>
      </c>
      <c r="B52" s="51">
        <v>51</v>
      </c>
      <c r="C52" s="51">
        <v>0</v>
      </c>
      <c r="D52" s="3" t="s">
        <v>132</v>
      </c>
      <c r="E52" s="51">
        <v>851</v>
      </c>
      <c r="F52" s="4" t="s">
        <v>252</v>
      </c>
      <c r="G52" s="3" t="s">
        <v>23</v>
      </c>
      <c r="H52" s="12">
        <f t="shared" si="31"/>
        <v>35500</v>
      </c>
      <c r="I52" s="12">
        <f t="shared" ref="I52:J52" si="32">I53</f>
        <v>35500</v>
      </c>
      <c r="J52" s="12">
        <f t="shared" si="32"/>
        <v>0</v>
      </c>
      <c r="K52" s="31">
        <f t="shared" si="1"/>
        <v>0</v>
      </c>
      <c r="L52" s="12"/>
      <c r="M52" s="12"/>
      <c r="N52" s="12"/>
      <c r="O52" s="12"/>
      <c r="P52" s="12"/>
      <c r="Q52" s="12"/>
      <c r="R52" s="12"/>
    </row>
    <row r="53" spans="1:18" ht="60" x14ac:dyDescent="0.25">
      <c r="A53" s="54" t="s">
        <v>9</v>
      </c>
      <c r="B53" s="51">
        <v>51</v>
      </c>
      <c r="C53" s="51">
        <v>0</v>
      </c>
      <c r="D53" s="3" t="s">
        <v>132</v>
      </c>
      <c r="E53" s="51">
        <v>851</v>
      </c>
      <c r="F53" s="4" t="s">
        <v>252</v>
      </c>
      <c r="G53" s="3" t="s">
        <v>24</v>
      </c>
      <c r="H53" s="12">
        <f>'6.ВС'!G53</f>
        <v>35500</v>
      </c>
      <c r="I53" s="12">
        <f>'6.ВС'!H53</f>
        <v>35500</v>
      </c>
      <c r="J53" s="12">
        <f>'6.ВС'!I53</f>
        <v>0</v>
      </c>
      <c r="K53" s="31">
        <f t="shared" si="1"/>
        <v>0</v>
      </c>
      <c r="L53" s="12"/>
      <c r="M53" s="12"/>
      <c r="N53" s="12"/>
      <c r="O53" s="12"/>
      <c r="P53" s="12"/>
      <c r="Q53" s="12"/>
      <c r="R53" s="12"/>
    </row>
    <row r="54" spans="1:18" ht="195" x14ac:dyDescent="0.25">
      <c r="A54" s="27" t="s">
        <v>426</v>
      </c>
      <c r="B54" s="51">
        <v>51</v>
      </c>
      <c r="C54" s="51">
        <v>0</v>
      </c>
      <c r="D54" s="3" t="s">
        <v>132</v>
      </c>
      <c r="E54" s="51">
        <v>851</v>
      </c>
      <c r="F54" s="4" t="s">
        <v>428</v>
      </c>
      <c r="G54" s="3"/>
      <c r="H54" s="12">
        <f t="shared" ref="H54:J55" si="33">H55</f>
        <v>600000</v>
      </c>
      <c r="I54" s="12">
        <f t="shared" si="33"/>
        <v>600000</v>
      </c>
      <c r="J54" s="12">
        <f t="shared" si="33"/>
        <v>0</v>
      </c>
      <c r="K54" s="31">
        <f t="shared" si="1"/>
        <v>0</v>
      </c>
      <c r="L54" s="12"/>
      <c r="M54" s="12"/>
      <c r="N54" s="12"/>
      <c r="O54" s="12"/>
      <c r="P54" s="12"/>
      <c r="Q54" s="12"/>
      <c r="R54" s="12"/>
    </row>
    <row r="55" spans="1:18" x14ac:dyDescent="0.25">
      <c r="A55" s="27" t="s">
        <v>41</v>
      </c>
      <c r="B55" s="51">
        <v>51</v>
      </c>
      <c r="C55" s="51">
        <v>0</v>
      </c>
      <c r="D55" s="3" t="s">
        <v>132</v>
      </c>
      <c r="E55" s="51">
        <v>851</v>
      </c>
      <c r="F55" s="4" t="s">
        <v>428</v>
      </c>
      <c r="G55" s="3" t="s">
        <v>23</v>
      </c>
      <c r="H55" s="12">
        <f t="shared" si="33"/>
        <v>600000</v>
      </c>
      <c r="I55" s="12">
        <f t="shared" si="33"/>
        <v>600000</v>
      </c>
      <c r="J55" s="12">
        <f t="shared" si="33"/>
        <v>0</v>
      </c>
      <c r="K55" s="31">
        <f t="shared" si="1"/>
        <v>0</v>
      </c>
      <c r="L55" s="12"/>
      <c r="M55" s="12"/>
      <c r="N55" s="12"/>
      <c r="O55" s="12"/>
      <c r="P55" s="12"/>
      <c r="Q55" s="12"/>
      <c r="R55" s="12"/>
    </row>
    <row r="56" spans="1:18" ht="30" x14ac:dyDescent="0.25">
      <c r="A56" s="27" t="s">
        <v>74</v>
      </c>
      <c r="B56" s="51">
        <v>51</v>
      </c>
      <c r="C56" s="51">
        <v>0</v>
      </c>
      <c r="D56" s="3" t="s">
        <v>132</v>
      </c>
      <c r="E56" s="51">
        <v>851</v>
      </c>
      <c r="F56" s="4" t="s">
        <v>428</v>
      </c>
      <c r="G56" s="3" t="s">
        <v>24</v>
      </c>
      <c r="H56" s="12">
        <f>'6.ВС'!G108</f>
        <v>600000</v>
      </c>
      <c r="I56" s="12">
        <f>'6.ВС'!H108</f>
        <v>600000</v>
      </c>
      <c r="J56" s="12">
        <f>'6.ВС'!I108</f>
        <v>0</v>
      </c>
      <c r="K56" s="31">
        <f t="shared" si="1"/>
        <v>0</v>
      </c>
      <c r="L56" s="12"/>
      <c r="M56" s="12"/>
      <c r="N56" s="12"/>
      <c r="O56" s="12"/>
      <c r="P56" s="12"/>
      <c r="Q56" s="12"/>
      <c r="R56" s="12"/>
    </row>
    <row r="57" spans="1:18" ht="120" x14ac:dyDescent="0.25">
      <c r="A57" s="11" t="s">
        <v>29</v>
      </c>
      <c r="B57" s="51">
        <v>51</v>
      </c>
      <c r="C57" s="51">
        <v>0</v>
      </c>
      <c r="D57" s="3" t="s">
        <v>132</v>
      </c>
      <c r="E57" s="51">
        <v>851</v>
      </c>
      <c r="F57" s="3" t="s">
        <v>248</v>
      </c>
      <c r="G57" s="3"/>
      <c r="H57" s="12">
        <f t="shared" ref="H57:J58" si="34">H58</f>
        <v>2500</v>
      </c>
      <c r="I57" s="12">
        <f t="shared" si="34"/>
        <v>2500</v>
      </c>
      <c r="J57" s="12">
        <f t="shared" si="34"/>
        <v>0</v>
      </c>
      <c r="K57" s="31">
        <f t="shared" si="1"/>
        <v>0</v>
      </c>
      <c r="L57" s="12"/>
      <c r="M57" s="12"/>
      <c r="N57" s="12"/>
      <c r="O57" s="12"/>
      <c r="P57" s="12"/>
      <c r="Q57" s="12"/>
      <c r="R57" s="12"/>
    </row>
    <row r="58" spans="1:18" ht="60" x14ac:dyDescent="0.25">
      <c r="A58" s="54" t="s">
        <v>22</v>
      </c>
      <c r="B58" s="51">
        <v>51</v>
      </c>
      <c r="C58" s="51">
        <v>0</v>
      </c>
      <c r="D58" s="3" t="s">
        <v>132</v>
      </c>
      <c r="E58" s="51">
        <v>851</v>
      </c>
      <c r="F58" s="3" t="s">
        <v>248</v>
      </c>
      <c r="G58" s="3" t="s">
        <v>23</v>
      </c>
      <c r="H58" s="12">
        <f t="shared" si="34"/>
        <v>2500</v>
      </c>
      <c r="I58" s="12">
        <f t="shared" ref="I58:J58" si="35">I59</f>
        <v>2500</v>
      </c>
      <c r="J58" s="12">
        <f t="shared" si="35"/>
        <v>0</v>
      </c>
      <c r="K58" s="31">
        <f t="shared" si="1"/>
        <v>0</v>
      </c>
      <c r="L58" s="12"/>
      <c r="M58" s="12"/>
      <c r="N58" s="12"/>
      <c r="O58" s="12"/>
      <c r="P58" s="12"/>
      <c r="Q58" s="12"/>
      <c r="R58" s="12"/>
    </row>
    <row r="59" spans="1:18" ht="60" x14ac:dyDescent="0.25">
      <c r="A59" s="54" t="s">
        <v>9</v>
      </c>
      <c r="B59" s="51">
        <v>51</v>
      </c>
      <c r="C59" s="51">
        <v>0</v>
      </c>
      <c r="D59" s="3" t="s">
        <v>132</v>
      </c>
      <c r="E59" s="51">
        <v>851</v>
      </c>
      <c r="F59" s="3" t="s">
        <v>248</v>
      </c>
      <c r="G59" s="3" t="s">
        <v>24</v>
      </c>
      <c r="H59" s="12">
        <f>'6.ВС'!G32</f>
        <v>2500</v>
      </c>
      <c r="I59" s="12">
        <f>'6.ВС'!H32</f>
        <v>2500</v>
      </c>
      <c r="J59" s="12">
        <f>'6.ВС'!I32</f>
        <v>0</v>
      </c>
      <c r="K59" s="31">
        <f t="shared" si="1"/>
        <v>0</v>
      </c>
      <c r="L59" s="12"/>
      <c r="M59" s="12"/>
      <c r="N59" s="12"/>
      <c r="O59" s="12"/>
      <c r="P59" s="12"/>
      <c r="Q59" s="12"/>
      <c r="R59" s="12"/>
    </row>
    <row r="60" spans="1:18" ht="75" x14ac:dyDescent="0.25">
      <c r="A60" s="11" t="s">
        <v>200</v>
      </c>
      <c r="B60" s="51">
        <v>51</v>
      </c>
      <c r="C60" s="51">
        <v>0</v>
      </c>
      <c r="D60" s="3" t="s">
        <v>77</v>
      </c>
      <c r="E60" s="51"/>
      <c r="F60" s="3"/>
      <c r="G60" s="3"/>
      <c r="H60" s="12">
        <f t="shared" ref="H60:J60" si="36">H61</f>
        <v>3274886</v>
      </c>
      <c r="I60" s="12">
        <f t="shared" si="36"/>
        <v>3274886</v>
      </c>
      <c r="J60" s="12">
        <f t="shared" si="36"/>
        <v>1327926.53</v>
      </c>
      <c r="K60" s="31">
        <f t="shared" si="1"/>
        <v>40.548786431039126</v>
      </c>
      <c r="L60" s="12"/>
      <c r="M60" s="12"/>
      <c r="N60" s="12"/>
      <c r="O60" s="12"/>
      <c r="P60" s="12"/>
      <c r="Q60" s="12"/>
      <c r="R60" s="12"/>
    </row>
    <row r="61" spans="1:18" ht="30" x14ac:dyDescent="0.25">
      <c r="A61" s="11" t="s">
        <v>6</v>
      </c>
      <c r="B61" s="5">
        <v>51</v>
      </c>
      <c r="C61" s="5">
        <v>0</v>
      </c>
      <c r="D61" s="3" t="s">
        <v>77</v>
      </c>
      <c r="E61" s="5">
        <v>851</v>
      </c>
      <c r="F61" s="3"/>
      <c r="G61" s="3"/>
      <c r="H61" s="19">
        <f t="shared" ref="H61" si="37">H62+H69</f>
        <v>3274886</v>
      </c>
      <c r="I61" s="19">
        <f t="shared" ref="I61:J61" si="38">I62+I69</f>
        <v>3274886</v>
      </c>
      <c r="J61" s="19">
        <f t="shared" si="38"/>
        <v>1327926.53</v>
      </c>
      <c r="K61" s="31">
        <f t="shared" si="1"/>
        <v>40.548786431039126</v>
      </c>
      <c r="L61" s="19"/>
      <c r="M61" s="19"/>
      <c r="N61" s="19"/>
      <c r="O61" s="19"/>
      <c r="P61" s="19"/>
      <c r="Q61" s="19"/>
      <c r="R61" s="19"/>
    </row>
    <row r="62" spans="1:18" ht="30" x14ac:dyDescent="0.25">
      <c r="A62" s="11" t="s">
        <v>61</v>
      </c>
      <c r="B62" s="51">
        <v>51</v>
      </c>
      <c r="C62" s="51">
        <v>0</v>
      </c>
      <c r="D62" s="3" t="s">
        <v>77</v>
      </c>
      <c r="E62" s="51">
        <v>851</v>
      </c>
      <c r="F62" s="3" t="s">
        <v>253</v>
      </c>
      <c r="G62" s="3"/>
      <c r="H62" s="12">
        <f t="shared" ref="H62" si="39">H63+H65+H67</f>
        <v>3153116</v>
      </c>
      <c r="I62" s="12">
        <f t="shared" ref="I62:J62" si="40">I63+I65+I67</f>
        <v>3153116</v>
      </c>
      <c r="J62" s="12">
        <f t="shared" si="40"/>
        <v>1272726.53</v>
      </c>
      <c r="K62" s="31">
        <f t="shared" si="1"/>
        <v>40.364088412858898</v>
      </c>
      <c r="L62" s="12"/>
      <c r="M62" s="12"/>
      <c r="N62" s="12"/>
      <c r="O62" s="12"/>
      <c r="P62" s="12"/>
      <c r="Q62" s="12"/>
      <c r="R62" s="12"/>
    </row>
    <row r="63" spans="1:18" ht="120" x14ac:dyDescent="0.25">
      <c r="A63" s="52" t="s">
        <v>16</v>
      </c>
      <c r="B63" s="51">
        <v>51</v>
      </c>
      <c r="C63" s="51">
        <v>0</v>
      </c>
      <c r="D63" s="4" t="s">
        <v>77</v>
      </c>
      <c r="E63" s="51">
        <v>851</v>
      </c>
      <c r="F63" s="3" t="s">
        <v>253</v>
      </c>
      <c r="G63" s="3" t="s">
        <v>18</v>
      </c>
      <c r="H63" s="12">
        <f t="shared" ref="H63:J63" si="41">H64</f>
        <v>2170500</v>
      </c>
      <c r="I63" s="12">
        <f t="shared" si="41"/>
        <v>2170500</v>
      </c>
      <c r="J63" s="12">
        <f t="shared" si="41"/>
        <v>954218.1</v>
      </c>
      <c r="K63" s="31">
        <f t="shared" si="1"/>
        <v>43.963054595715271</v>
      </c>
      <c r="L63" s="12"/>
      <c r="M63" s="12"/>
      <c r="N63" s="12"/>
      <c r="O63" s="12"/>
      <c r="P63" s="12"/>
      <c r="Q63" s="12"/>
      <c r="R63" s="12"/>
    </row>
    <row r="64" spans="1:18" ht="30" x14ac:dyDescent="0.25">
      <c r="A64" s="54" t="s">
        <v>7</v>
      </c>
      <c r="B64" s="51">
        <v>51</v>
      </c>
      <c r="C64" s="51">
        <v>0</v>
      </c>
      <c r="D64" s="4" t="s">
        <v>77</v>
      </c>
      <c r="E64" s="51">
        <v>851</v>
      </c>
      <c r="F64" s="3" t="s">
        <v>253</v>
      </c>
      <c r="G64" s="3" t="s">
        <v>63</v>
      </c>
      <c r="H64" s="12">
        <f>'6.ВС'!G73</f>
        <v>2170500</v>
      </c>
      <c r="I64" s="12">
        <f>'6.ВС'!H73</f>
        <v>2170500</v>
      </c>
      <c r="J64" s="12">
        <f>'6.ВС'!I73</f>
        <v>954218.1</v>
      </c>
      <c r="K64" s="31">
        <f t="shared" si="1"/>
        <v>43.963054595715271</v>
      </c>
      <c r="L64" s="12"/>
      <c r="M64" s="12"/>
      <c r="N64" s="12"/>
      <c r="O64" s="12"/>
      <c r="P64" s="12"/>
      <c r="Q64" s="12"/>
      <c r="R64" s="12"/>
    </row>
    <row r="65" spans="1:18" ht="60" x14ac:dyDescent="0.25">
      <c r="A65" s="54" t="s">
        <v>22</v>
      </c>
      <c r="B65" s="51">
        <v>51</v>
      </c>
      <c r="C65" s="51">
        <v>0</v>
      </c>
      <c r="D65" s="4" t="s">
        <v>77</v>
      </c>
      <c r="E65" s="51">
        <v>851</v>
      </c>
      <c r="F65" s="3" t="s">
        <v>253</v>
      </c>
      <c r="G65" s="3" t="s">
        <v>23</v>
      </c>
      <c r="H65" s="12">
        <f t="shared" ref="H65:J65" si="42">H66</f>
        <v>949016</v>
      </c>
      <c r="I65" s="12">
        <f t="shared" si="42"/>
        <v>949016</v>
      </c>
      <c r="J65" s="12">
        <f t="shared" si="42"/>
        <v>312691.43</v>
      </c>
      <c r="K65" s="31">
        <f t="shared" si="1"/>
        <v>32.949015611960178</v>
      </c>
      <c r="L65" s="12"/>
      <c r="M65" s="12"/>
      <c r="N65" s="12"/>
      <c r="O65" s="12"/>
      <c r="P65" s="12"/>
      <c r="Q65" s="12"/>
      <c r="R65" s="12"/>
    </row>
    <row r="66" spans="1:18" ht="60" x14ac:dyDescent="0.25">
      <c r="A66" s="54" t="s">
        <v>9</v>
      </c>
      <c r="B66" s="51">
        <v>51</v>
      </c>
      <c r="C66" s="51">
        <v>0</v>
      </c>
      <c r="D66" s="4" t="s">
        <v>77</v>
      </c>
      <c r="E66" s="51">
        <v>851</v>
      </c>
      <c r="F66" s="3" t="s">
        <v>253</v>
      </c>
      <c r="G66" s="3" t="s">
        <v>24</v>
      </c>
      <c r="H66" s="12">
        <f>'6.ВС'!G75</f>
        <v>949016</v>
      </c>
      <c r="I66" s="12">
        <f>'6.ВС'!H75</f>
        <v>949016</v>
      </c>
      <c r="J66" s="12">
        <f>'6.ВС'!I75</f>
        <v>312691.43</v>
      </c>
      <c r="K66" s="31">
        <f t="shared" si="1"/>
        <v>32.949015611960178</v>
      </c>
      <c r="L66" s="12"/>
      <c r="M66" s="12"/>
      <c r="N66" s="12"/>
      <c r="O66" s="12"/>
      <c r="P66" s="12"/>
      <c r="Q66" s="12"/>
      <c r="R66" s="12"/>
    </row>
    <row r="67" spans="1:18" x14ac:dyDescent="0.25">
      <c r="A67" s="54" t="s">
        <v>25</v>
      </c>
      <c r="B67" s="51">
        <v>51</v>
      </c>
      <c r="C67" s="51">
        <v>0</v>
      </c>
      <c r="D67" s="4" t="s">
        <v>77</v>
      </c>
      <c r="E67" s="51">
        <v>851</v>
      </c>
      <c r="F67" s="3" t="s">
        <v>253</v>
      </c>
      <c r="G67" s="3" t="s">
        <v>26</v>
      </c>
      <c r="H67" s="12">
        <f t="shared" ref="H67:J67" si="43">H68</f>
        <v>33600</v>
      </c>
      <c r="I67" s="12">
        <f t="shared" si="43"/>
        <v>33600</v>
      </c>
      <c r="J67" s="12">
        <f t="shared" si="43"/>
        <v>5817</v>
      </c>
      <c r="K67" s="31">
        <f t="shared" si="1"/>
        <v>17.3125</v>
      </c>
      <c r="L67" s="12"/>
      <c r="M67" s="12"/>
      <c r="N67" s="12"/>
      <c r="O67" s="12"/>
      <c r="P67" s="12"/>
      <c r="Q67" s="12"/>
      <c r="R67" s="12"/>
    </row>
    <row r="68" spans="1:18" ht="30" x14ac:dyDescent="0.25">
      <c r="A68" s="54" t="s">
        <v>27</v>
      </c>
      <c r="B68" s="51">
        <v>51</v>
      </c>
      <c r="C68" s="51">
        <v>0</v>
      </c>
      <c r="D68" s="4" t="s">
        <v>77</v>
      </c>
      <c r="E68" s="51">
        <v>851</v>
      </c>
      <c r="F68" s="3" t="s">
        <v>253</v>
      </c>
      <c r="G68" s="3" t="s">
        <v>28</v>
      </c>
      <c r="H68" s="12">
        <f>'6.ВС'!G77</f>
        <v>33600</v>
      </c>
      <c r="I68" s="12">
        <f>'6.ВС'!H77</f>
        <v>33600</v>
      </c>
      <c r="J68" s="12">
        <f>'6.ВС'!I77</f>
        <v>5817</v>
      </c>
      <c r="K68" s="31">
        <f t="shared" si="1"/>
        <v>17.3125</v>
      </c>
      <c r="L68" s="12"/>
      <c r="M68" s="12"/>
      <c r="N68" s="12"/>
      <c r="O68" s="12"/>
      <c r="P68" s="12"/>
      <c r="Q68" s="12"/>
      <c r="R68" s="12"/>
    </row>
    <row r="69" spans="1:18" ht="75" x14ac:dyDescent="0.25">
      <c r="A69" s="11" t="s">
        <v>333</v>
      </c>
      <c r="B69" s="51">
        <v>51</v>
      </c>
      <c r="C69" s="51">
        <v>0</v>
      </c>
      <c r="D69" s="4" t="s">
        <v>77</v>
      </c>
      <c r="E69" s="51">
        <v>851</v>
      </c>
      <c r="F69" s="3" t="s">
        <v>335</v>
      </c>
      <c r="G69" s="3"/>
      <c r="H69" s="12">
        <f t="shared" ref="H69:J70" si="44">H70</f>
        <v>121770</v>
      </c>
      <c r="I69" s="12">
        <f t="shared" si="44"/>
        <v>121770</v>
      </c>
      <c r="J69" s="12">
        <f t="shared" si="44"/>
        <v>55200</v>
      </c>
      <c r="K69" s="31">
        <f t="shared" si="1"/>
        <v>45.331362404533138</v>
      </c>
      <c r="L69" s="12"/>
      <c r="M69" s="12"/>
      <c r="N69" s="12"/>
      <c r="O69" s="12"/>
      <c r="P69" s="12"/>
      <c r="Q69" s="12"/>
      <c r="R69" s="12"/>
    </row>
    <row r="70" spans="1:18" ht="60" x14ac:dyDescent="0.25">
      <c r="A70" s="54" t="s">
        <v>22</v>
      </c>
      <c r="B70" s="51">
        <v>51</v>
      </c>
      <c r="C70" s="51">
        <v>0</v>
      </c>
      <c r="D70" s="4" t="s">
        <v>77</v>
      </c>
      <c r="E70" s="51">
        <v>851</v>
      </c>
      <c r="F70" s="3" t="s">
        <v>335</v>
      </c>
      <c r="G70" s="3" t="s">
        <v>23</v>
      </c>
      <c r="H70" s="12">
        <f t="shared" si="44"/>
        <v>121770</v>
      </c>
      <c r="I70" s="12">
        <f t="shared" ref="I70:J70" si="45">I71</f>
        <v>121770</v>
      </c>
      <c r="J70" s="12">
        <f t="shared" si="45"/>
        <v>55200</v>
      </c>
      <c r="K70" s="31">
        <f t="shared" ref="K70:K133" si="46">J70/I70*100</f>
        <v>45.331362404533138</v>
      </c>
      <c r="L70" s="12"/>
      <c r="M70" s="12"/>
      <c r="N70" s="12"/>
      <c r="O70" s="12"/>
      <c r="P70" s="12"/>
      <c r="Q70" s="12"/>
      <c r="R70" s="12"/>
    </row>
    <row r="71" spans="1:18" ht="60" x14ac:dyDescent="0.25">
      <c r="A71" s="54" t="s">
        <v>9</v>
      </c>
      <c r="B71" s="51">
        <v>51</v>
      </c>
      <c r="C71" s="51">
        <v>0</v>
      </c>
      <c r="D71" s="4" t="s">
        <v>77</v>
      </c>
      <c r="E71" s="51">
        <v>851</v>
      </c>
      <c r="F71" s="3" t="s">
        <v>335</v>
      </c>
      <c r="G71" s="3" t="s">
        <v>24</v>
      </c>
      <c r="H71" s="12">
        <f>'6.ВС'!G80</f>
        <v>121770</v>
      </c>
      <c r="I71" s="12">
        <f>'6.ВС'!H80</f>
        <v>121770</v>
      </c>
      <c r="J71" s="12">
        <f>'6.ВС'!I80</f>
        <v>55200</v>
      </c>
      <c r="K71" s="31">
        <f t="shared" si="46"/>
        <v>45.331362404533138</v>
      </c>
      <c r="L71" s="12"/>
      <c r="M71" s="12"/>
      <c r="N71" s="12"/>
      <c r="O71" s="12"/>
      <c r="P71" s="12"/>
      <c r="Q71" s="12"/>
      <c r="R71" s="12"/>
    </row>
    <row r="72" spans="1:18" ht="60" x14ac:dyDescent="0.25">
      <c r="A72" s="11" t="s">
        <v>202</v>
      </c>
      <c r="B72" s="51">
        <v>51</v>
      </c>
      <c r="C72" s="51">
        <v>0</v>
      </c>
      <c r="D72" s="3" t="s">
        <v>176</v>
      </c>
      <c r="E72" s="51"/>
      <c r="F72" s="3"/>
      <c r="G72" s="3"/>
      <c r="H72" s="12">
        <f t="shared" ref="H72:J72" si="47">H73</f>
        <v>3028156</v>
      </c>
      <c r="I72" s="12">
        <f t="shared" si="47"/>
        <v>3028156</v>
      </c>
      <c r="J72" s="12">
        <f t="shared" si="47"/>
        <v>1534100</v>
      </c>
      <c r="K72" s="31">
        <f t="shared" si="46"/>
        <v>50.661194469505531</v>
      </c>
      <c r="L72" s="12"/>
      <c r="M72" s="12"/>
      <c r="N72" s="12"/>
      <c r="O72" s="12"/>
      <c r="P72" s="12"/>
      <c r="Q72" s="12"/>
      <c r="R72" s="12"/>
    </row>
    <row r="73" spans="1:18" ht="30" x14ac:dyDescent="0.25">
      <c r="A73" s="11" t="s">
        <v>6</v>
      </c>
      <c r="B73" s="5">
        <v>51</v>
      </c>
      <c r="C73" s="5">
        <v>0</v>
      </c>
      <c r="D73" s="3" t="s">
        <v>176</v>
      </c>
      <c r="E73" s="5">
        <v>851</v>
      </c>
      <c r="F73" s="3"/>
      <c r="G73" s="3"/>
      <c r="H73" s="19">
        <f t="shared" ref="H73" si="48">H77+H74</f>
        <v>3028156</v>
      </c>
      <c r="I73" s="19">
        <f t="shared" ref="I73:J73" si="49">I77+I74</f>
        <v>3028156</v>
      </c>
      <c r="J73" s="19">
        <f t="shared" si="49"/>
        <v>1534100</v>
      </c>
      <c r="K73" s="31">
        <f t="shared" si="46"/>
        <v>50.661194469505531</v>
      </c>
      <c r="L73" s="19"/>
      <c r="M73" s="19"/>
      <c r="N73" s="19"/>
      <c r="O73" s="19"/>
      <c r="P73" s="19"/>
      <c r="Q73" s="19"/>
      <c r="R73" s="19"/>
    </row>
    <row r="74" spans="1:18" s="2" customFormat="1" ht="45" x14ac:dyDescent="0.25">
      <c r="A74" s="11" t="s">
        <v>48</v>
      </c>
      <c r="B74" s="51">
        <v>51</v>
      </c>
      <c r="C74" s="51">
        <v>0</v>
      </c>
      <c r="D74" s="4" t="s">
        <v>176</v>
      </c>
      <c r="E74" s="51">
        <v>851</v>
      </c>
      <c r="F74" s="4" t="s">
        <v>254</v>
      </c>
      <c r="G74" s="4"/>
      <c r="H74" s="6">
        <f t="shared" ref="H74:J75" si="50">H75</f>
        <v>2985300</v>
      </c>
      <c r="I74" s="6">
        <f t="shared" si="50"/>
        <v>2985300</v>
      </c>
      <c r="J74" s="6">
        <f t="shared" si="50"/>
        <v>1534100</v>
      </c>
      <c r="K74" s="31">
        <f t="shared" si="46"/>
        <v>51.388470170502131</v>
      </c>
      <c r="L74" s="6"/>
      <c r="M74" s="6"/>
      <c r="N74" s="6"/>
      <c r="O74" s="6"/>
      <c r="P74" s="6"/>
      <c r="Q74" s="6"/>
      <c r="R74" s="6"/>
    </row>
    <row r="75" spans="1:18" ht="60" x14ac:dyDescent="0.25">
      <c r="A75" s="54" t="s">
        <v>50</v>
      </c>
      <c r="B75" s="51">
        <v>51</v>
      </c>
      <c r="C75" s="51">
        <v>0</v>
      </c>
      <c r="D75" s="4" t="s">
        <v>176</v>
      </c>
      <c r="E75" s="51">
        <v>851</v>
      </c>
      <c r="F75" s="4" t="s">
        <v>254</v>
      </c>
      <c r="G75" s="3" t="s">
        <v>102</v>
      </c>
      <c r="H75" s="12">
        <f t="shared" si="50"/>
        <v>2985300</v>
      </c>
      <c r="I75" s="12">
        <f t="shared" ref="I75:J75" si="51">I76</f>
        <v>2985300</v>
      </c>
      <c r="J75" s="12">
        <f t="shared" si="51"/>
        <v>1534100</v>
      </c>
      <c r="K75" s="31">
        <f t="shared" si="46"/>
        <v>51.388470170502131</v>
      </c>
      <c r="L75" s="12"/>
      <c r="M75" s="12"/>
      <c r="N75" s="12"/>
      <c r="O75" s="12"/>
      <c r="P75" s="12"/>
      <c r="Q75" s="12"/>
      <c r="R75" s="12"/>
    </row>
    <row r="76" spans="1:18" ht="30" x14ac:dyDescent="0.25">
      <c r="A76" s="54" t="s">
        <v>51</v>
      </c>
      <c r="B76" s="51">
        <v>51</v>
      </c>
      <c r="C76" s="51">
        <v>0</v>
      </c>
      <c r="D76" s="4" t="s">
        <v>176</v>
      </c>
      <c r="E76" s="51">
        <v>851</v>
      </c>
      <c r="F76" s="4" t="s">
        <v>254</v>
      </c>
      <c r="G76" s="3" t="s">
        <v>104</v>
      </c>
      <c r="H76" s="12">
        <f>'6.ВС'!G56</f>
        <v>2985300</v>
      </c>
      <c r="I76" s="12">
        <f>'6.ВС'!H56</f>
        <v>2985300</v>
      </c>
      <c r="J76" s="12">
        <f>'6.ВС'!I56</f>
        <v>1534100</v>
      </c>
      <c r="K76" s="31">
        <f t="shared" si="46"/>
        <v>51.388470170502131</v>
      </c>
      <c r="L76" s="12"/>
      <c r="M76" s="12"/>
      <c r="N76" s="12"/>
      <c r="O76" s="12"/>
      <c r="P76" s="12"/>
      <c r="Q76" s="12"/>
      <c r="R76" s="12"/>
    </row>
    <row r="77" spans="1:18" ht="75" x14ac:dyDescent="0.25">
      <c r="A77" s="7" t="s">
        <v>317</v>
      </c>
      <c r="B77" s="51">
        <v>51</v>
      </c>
      <c r="C77" s="51">
        <v>0</v>
      </c>
      <c r="D77" s="4" t="s">
        <v>176</v>
      </c>
      <c r="E77" s="51">
        <v>851</v>
      </c>
      <c r="F77" s="4" t="s">
        <v>318</v>
      </c>
      <c r="G77" s="4"/>
      <c r="H77" s="6">
        <f t="shared" ref="H77:J78" si="52">H78</f>
        <v>42856</v>
      </c>
      <c r="I77" s="6">
        <f t="shared" si="52"/>
        <v>42856</v>
      </c>
      <c r="J77" s="6">
        <f t="shared" si="52"/>
        <v>0</v>
      </c>
      <c r="K77" s="31">
        <f t="shared" si="46"/>
        <v>0</v>
      </c>
      <c r="L77" s="6"/>
      <c r="M77" s="6"/>
      <c r="N77" s="6"/>
      <c r="O77" s="6"/>
      <c r="P77" s="6"/>
      <c r="Q77" s="6"/>
      <c r="R77" s="6"/>
    </row>
    <row r="78" spans="1:18" ht="60" x14ac:dyDescent="0.25">
      <c r="A78" s="54" t="s">
        <v>50</v>
      </c>
      <c r="B78" s="51">
        <v>51</v>
      </c>
      <c r="C78" s="51">
        <v>0</v>
      </c>
      <c r="D78" s="4" t="s">
        <v>176</v>
      </c>
      <c r="E78" s="51">
        <v>851</v>
      </c>
      <c r="F78" s="4" t="s">
        <v>318</v>
      </c>
      <c r="G78" s="3" t="s">
        <v>102</v>
      </c>
      <c r="H78" s="12">
        <f t="shared" si="52"/>
        <v>42856</v>
      </c>
      <c r="I78" s="12">
        <f t="shared" ref="I78:J78" si="53">I79</f>
        <v>42856</v>
      </c>
      <c r="J78" s="12">
        <f t="shared" si="53"/>
        <v>0</v>
      </c>
      <c r="K78" s="31">
        <f t="shared" si="46"/>
        <v>0</v>
      </c>
      <c r="L78" s="12"/>
      <c r="M78" s="12"/>
      <c r="N78" s="12"/>
      <c r="O78" s="12"/>
      <c r="P78" s="12"/>
      <c r="Q78" s="12"/>
      <c r="R78" s="12"/>
    </row>
    <row r="79" spans="1:18" ht="30" x14ac:dyDescent="0.25">
      <c r="A79" s="54" t="s">
        <v>51</v>
      </c>
      <c r="B79" s="51">
        <v>51</v>
      </c>
      <c r="C79" s="51">
        <v>0</v>
      </c>
      <c r="D79" s="4" t="s">
        <v>176</v>
      </c>
      <c r="E79" s="51">
        <v>851</v>
      </c>
      <c r="F79" s="4" t="s">
        <v>318</v>
      </c>
      <c r="G79" s="3" t="s">
        <v>104</v>
      </c>
      <c r="H79" s="19">
        <f>'6.ВС'!G59</f>
        <v>42856</v>
      </c>
      <c r="I79" s="19">
        <f>'6.ВС'!H59</f>
        <v>42856</v>
      </c>
      <c r="J79" s="19">
        <f>'6.ВС'!I59</f>
        <v>0</v>
      </c>
      <c r="K79" s="31">
        <f t="shared" si="46"/>
        <v>0</v>
      </c>
      <c r="L79" s="19"/>
      <c r="M79" s="19"/>
      <c r="N79" s="19"/>
      <c r="O79" s="19"/>
      <c r="P79" s="19"/>
      <c r="Q79" s="19"/>
      <c r="R79" s="19"/>
    </row>
    <row r="80" spans="1:18" s="2" customFormat="1" ht="60" x14ac:dyDescent="0.25">
      <c r="A80" s="11" t="s">
        <v>203</v>
      </c>
      <c r="B80" s="51">
        <v>51</v>
      </c>
      <c r="C80" s="51">
        <v>0</v>
      </c>
      <c r="D80" s="4" t="s">
        <v>204</v>
      </c>
      <c r="E80" s="51"/>
      <c r="F80" s="51"/>
      <c r="G80" s="4"/>
      <c r="H80" s="12">
        <f t="shared" ref="H80:J81" si="54">H81</f>
        <v>1776714</v>
      </c>
      <c r="I80" s="12">
        <f t="shared" si="54"/>
        <v>1776714</v>
      </c>
      <c r="J80" s="12">
        <f t="shared" si="54"/>
        <v>880723.29</v>
      </c>
      <c r="K80" s="31">
        <f t="shared" si="46"/>
        <v>49.570346718717815</v>
      </c>
      <c r="L80" s="12"/>
      <c r="M80" s="12"/>
      <c r="N80" s="12"/>
      <c r="O80" s="12"/>
      <c r="P80" s="12"/>
      <c r="Q80" s="12"/>
      <c r="R80" s="12"/>
    </row>
    <row r="81" spans="1:18" ht="30" x14ac:dyDescent="0.25">
      <c r="A81" s="11" t="s">
        <v>6</v>
      </c>
      <c r="B81" s="5">
        <v>51</v>
      </c>
      <c r="C81" s="5">
        <v>0</v>
      </c>
      <c r="D81" s="3" t="s">
        <v>204</v>
      </c>
      <c r="E81" s="5">
        <v>851</v>
      </c>
      <c r="F81" s="51"/>
      <c r="G81" s="3"/>
      <c r="H81" s="19">
        <f t="shared" si="54"/>
        <v>1776714</v>
      </c>
      <c r="I81" s="19">
        <f t="shared" ref="I81:J81" si="55">I82</f>
        <v>1776714</v>
      </c>
      <c r="J81" s="19">
        <f t="shared" si="55"/>
        <v>880723.29</v>
      </c>
      <c r="K81" s="31">
        <f t="shared" si="46"/>
        <v>49.570346718717815</v>
      </c>
      <c r="L81" s="19"/>
      <c r="M81" s="19"/>
      <c r="N81" s="19"/>
      <c r="O81" s="19"/>
      <c r="P81" s="19"/>
      <c r="Q81" s="19"/>
      <c r="R81" s="19"/>
    </row>
    <row r="82" spans="1:18" s="2" customFormat="1" ht="60" x14ac:dyDescent="0.25">
      <c r="A82" s="11" t="s">
        <v>56</v>
      </c>
      <c r="B82" s="5">
        <v>51</v>
      </c>
      <c r="C82" s="51">
        <v>0</v>
      </c>
      <c r="D82" s="51">
        <v>15</v>
      </c>
      <c r="E82" s="5">
        <v>851</v>
      </c>
      <c r="F82" s="51">
        <v>51180</v>
      </c>
      <c r="G82" s="51" t="s">
        <v>58</v>
      </c>
      <c r="H82" s="19">
        <f t="shared" ref="H82" si="56">H83+H85+H87</f>
        <v>1776714</v>
      </c>
      <c r="I82" s="19">
        <f t="shared" ref="I82:J82" si="57">I83+I85+I87</f>
        <v>1776714</v>
      </c>
      <c r="J82" s="19">
        <f t="shared" si="57"/>
        <v>880723.29</v>
      </c>
      <c r="K82" s="31">
        <f t="shared" si="46"/>
        <v>49.570346718717815</v>
      </c>
      <c r="L82" s="19"/>
      <c r="M82" s="19"/>
      <c r="N82" s="19"/>
      <c r="O82" s="19"/>
      <c r="P82" s="19"/>
      <c r="Q82" s="19"/>
      <c r="R82" s="19"/>
    </row>
    <row r="83" spans="1:18" ht="120" x14ac:dyDescent="0.25">
      <c r="A83" s="52" t="s">
        <v>16</v>
      </c>
      <c r="B83" s="51">
        <v>51</v>
      </c>
      <c r="C83" s="51">
        <v>0</v>
      </c>
      <c r="D83" s="3" t="s">
        <v>204</v>
      </c>
      <c r="E83" s="51">
        <v>851</v>
      </c>
      <c r="F83" s="51">
        <v>51180</v>
      </c>
      <c r="G83" s="3" t="s">
        <v>18</v>
      </c>
      <c r="H83" s="12">
        <f t="shared" ref="H83:J83" si="58">H84</f>
        <v>633800</v>
      </c>
      <c r="I83" s="12">
        <f t="shared" si="58"/>
        <v>633800</v>
      </c>
      <c r="J83" s="12">
        <f t="shared" si="58"/>
        <v>298713.79000000004</v>
      </c>
      <c r="K83" s="31">
        <f t="shared" si="46"/>
        <v>47.130607447144214</v>
      </c>
      <c r="L83" s="12"/>
      <c r="M83" s="12"/>
      <c r="N83" s="12"/>
      <c r="O83" s="12"/>
      <c r="P83" s="12"/>
      <c r="Q83" s="12"/>
      <c r="R83" s="12"/>
    </row>
    <row r="84" spans="1:18" ht="45" x14ac:dyDescent="0.25">
      <c r="A84" s="52" t="s">
        <v>8</v>
      </c>
      <c r="B84" s="51">
        <v>51</v>
      </c>
      <c r="C84" s="51">
        <v>0</v>
      </c>
      <c r="D84" s="3" t="s">
        <v>204</v>
      </c>
      <c r="E84" s="51">
        <v>851</v>
      </c>
      <c r="F84" s="51">
        <v>51180</v>
      </c>
      <c r="G84" s="3" t="s">
        <v>19</v>
      </c>
      <c r="H84" s="12">
        <f>'6.ВС'!G64</f>
        <v>633800</v>
      </c>
      <c r="I84" s="12">
        <f>'6.ВС'!H64</f>
        <v>633800</v>
      </c>
      <c r="J84" s="12">
        <f>'6.ВС'!I64</f>
        <v>298713.79000000004</v>
      </c>
      <c r="K84" s="31">
        <f t="shared" si="46"/>
        <v>47.130607447144214</v>
      </c>
      <c r="L84" s="12"/>
      <c r="M84" s="12"/>
      <c r="N84" s="12"/>
      <c r="O84" s="12"/>
      <c r="P84" s="12"/>
      <c r="Q84" s="12"/>
      <c r="R84" s="12"/>
    </row>
    <row r="85" spans="1:18" ht="60" x14ac:dyDescent="0.25">
      <c r="A85" s="54" t="s">
        <v>22</v>
      </c>
      <c r="B85" s="51">
        <v>51</v>
      </c>
      <c r="C85" s="51">
        <v>0</v>
      </c>
      <c r="D85" s="3" t="s">
        <v>204</v>
      </c>
      <c r="E85" s="51">
        <v>851</v>
      </c>
      <c r="F85" s="51">
        <v>51180</v>
      </c>
      <c r="G85" s="3" t="s">
        <v>23</v>
      </c>
      <c r="H85" s="12">
        <f t="shared" ref="H85:J85" si="59">H86</f>
        <v>32467</v>
      </c>
      <c r="I85" s="12">
        <f t="shared" si="59"/>
        <v>32467</v>
      </c>
      <c r="J85" s="12">
        <f t="shared" si="59"/>
        <v>9435.0499999999993</v>
      </c>
      <c r="K85" s="31">
        <f t="shared" si="46"/>
        <v>29.060430591061692</v>
      </c>
      <c r="L85" s="12"/>
      <c r="M85" s="12"/>
      <c r="N85" s="12"/>
      <c r="O85" s="12"/>
      <c r="P85" s="12"/>
      <c r="Q85" s="12"/>
      <c r="R85" s="12"/>
    </row>
    <row r="86" spans="1:18" ht="60" x14ac:dyDescent="0.25">
      <c r="A86" s="54" t="s">
        <v>9</v>
      </c>
      <c r="B86" s="51">
        <v>51</v>
      </c>
      <c r="C86" s="51">
        <v>0</v>
      </c>
      <c r="D86" s="3" t="s">
        <v>204</v>
      </c>
      <c r="E86" s="51">
        <v>851</v>
      </c>
      <c r="F86" s="51">
        <v>51180</v>
      </c>
      <c r="G86" s="3" t="s">
        <v>24</v>
      </c>
      <c r="H86" s="12">
        <f>'6.ВС'!G66</f>
        <v>32467</v>
      </c>
      <c r="I86" s="12">
        <f>'6.ВС'!H66</f>
        <v>32467</v>
      </c>
      <c r="J86" s="12">
        <f>'6.ВС'!I66</f>
        <v>9435.0499999999993</v>
      </c>
      <c r="K86" s="31">
        <f t="shared" si="46"/>
        <v>29.060430591061692</v>
      </c>
      <c r="L86" s="12"/>
      <c r="M86" s="12"/>
      <c r="N86" s="12"/>
      <c r="O86" s="12"/>
      <c r="P86" s="12"/>
      <c r="Q86" s="12"/>
      <c r="R86" s="12"/>
    </row>
    <row r="87" spans="1:18" x14ac:dyDescent="0.25">
      <c r="A87" s="54" t="s">
        <v>41</v>
      </c>
      <c r="B87" s="51">
        <v>51</v>
      </c>
      <c r="C87" s="51">
        <v>0</v>
      </c>
      <c r="D87" s="3" t="s">
        <v>204</v>
      </c>
      <c r="E87" s="51">
        <v>851</v>
      </c>
      <c r="F87" s="51">
        <v>51180</v>
      </c>
      <c r="G87" s="3" t="s">
        <v>42</v>
      </c>
      <c r="H87" s="12">
        <f t="shared" ref="H87:J87" si="60">H88</f>
        <v>1110447</v>
      </c>
      <c r="I87" s="12">
        <f t="shared" si="60"/>
        <v>1110447</v>
      </c>
      <c r="J87" s="12">
        <f t="shared" si="60"/>
        <v>572574.44999999995</v>
      </c>
      <c r="K87" s="31">
        <f t="shared" si="46"/>
        <v>51.562519417856045</v>
      </c>
      <c r="L87" s="12"/>
      <c r="M87" s="12"/>
      <c r="N87" s="12"/>
      <c r="O87" s="12"/>
      <c r="P87" s="12"/>
      <c r="Q87" s="12"/>
      <c r="R87" s="12"/>
    </row>
    <row r="88" spans="1:18" x14ac:dyDescent="0.25">
      <c r="A88" s="54" t="s">
        <v>43</v>
      </c>
      <c r="B88" s="51">
        <v>51</v>
      </c>
      <c r="C88" s="51">
        <v>0</v>
      </c>
      <c r="D88" s="3" t="s">
        <v>204</v>
      </c>
      <c r="E88" s="51">
        <v>851</v>
      </c>
      <c r="F88" s="51">
        <v>51180</v>
      </c>
      <c r="G88" s="3" t="s">
        <v>44</v>
      </c>
      <c r="H88" s="12">
        <f>'6.ВС'!G68</f>
        <v>1110447</v>
      </c>
      <c r="I88" s="12">
        <f>'6.ВС'!H68</f>
        <v>1110447</v>
      </c>
      <c r="J88" s="12">
        <f>'6.ВС'!I68</f>
        <v>572574.44999999995</v>
      </c>
      <c r="K88" s="31">
        <f t="shared" si="46"/>
        <v>51.562519417856045</v>
      </c>
      <c r="L88" s="12"/>
      <c r="M88" s="12"/>
      <c r="N88" s="12"/>
      <c r="O88" s="12"/>
      <c r="P88" s="12"/>
      <c r="Q88" s="12"/>
      <c r="R88" s="12"/>
    </row>
    <row r="89" spans="1:18" ht="30" x14ac:dyDescent="0.25">
      <c r="A89" s="11" t="s">
        <v>205</v>
      </c>
      <c r="B89" s="51">
        <v>51</v>
      </c>
      <c r="C89" s="51">
        <v>0</v>
      </c>
      <c r="D89" s="3" t="s">
        <v>206</v>
      </c>
      <c r="E89" s="51"/>
      <c r="F89" s="3"/>
      <c r="G89" s="3"/>
      <c r="H89" s="12">
        <f t="shared" ref="H89:J92" si="61">H90</f>
        <v>113596.03</v>
      </c>
      <c r="I89" s="12">
        <f t="shared" si="61"/>
        <v>113596.03</v>
      </c>
      <c r="J89" s="12">
        <f t="shared" si="61"/>
        <v>0</v>
      </c>
      <c r="K89" s="31">
        <f t="shared" si="46"/>
        <v>0</v>
      </c>
      <c r="L89" s="12"/>
      <c r="M89" s="12"/>
      <c r="N89" s="12"/>
      <c r="O89" s="12"/>
      <c r="P89" s="12"/>
      <c r="Q89" s="12"/>
      <c r="R89" s="12"/>
    </row>
    <row r="90" spans="1:18" ht="30" x14ac:dyDescent="0.25">
      <c r="A90" s="11" t="s">
        <v>6</v>
      </c>
      <c r="B90" s="5">
        <v>51</v>
      </c>
      <c r="C90" s="5">
        <v>0</v>
      </c>
      <c r="D90" s="3" t="s">
        <v>206</v>
      </c>
      <c r="E90" s="5">
        <v>851</v>
      </c>
      <c r="F90" s="3"/>
      <c r="G90" s="3"/>
      <c r="H90" s="19">
        <f t="shared" si="61"/>
        <v>113596.03</v>
      </c>
      <c r="I90" s="19">
        <f t="shared" ref="I90:J92" si="62">I91</f>
        <v>113596.03</v>
      </c>
      <c r="J90" s="19">
        <f t="shared" si="62"/>
        <v>0</v>
      </c>
      <c r="K90" s="31">
        <f t="shared" si="46"/>
        <v>0</v>
      </c>
      <c r="L90" s="19"/>
      <c r="M90" s="19"/>
      <c r="N90" s="19"/>
      <c r="O90" s="19"/>
      <c r="P90" s="19"/>
      <c r="Q90" s="19"/>
      <c r="R90" s="19"/>
    </row>
    <row r="91" spans="1:18" ht="195" x14ac:dyDescent="0.25">
      <c r="A91" s="11" t="s">
        <v>413</v>
      </c>
      <c r="B91" s="5">
        <v>51</v>
      </c>
      <c r="C91" s="5">
        <v>0</v>
      </c>
      <c r="D91" s="3" t="s">
        <v>206</v>
      </c>
      <c r="E91" s="51">
        <v>851</v>
      </c>
      <c r="F91" s="3" t="s">
        <v>207</v>
      </c>
      <c r="G91" s="3"/>
      <c r="H91" s="12">
        <f t="shared" si="61"/>
        <v>113596.03</v>
      </c>
      <c r="I91" s="12">
        <f t="shared" si="62"/>
        <v>113596.03</v>
      </c>
      <c r="J91" s="12">
        <f t="shared" si="62"/>
        <v>0</v>
      </c>
      <c r="K91" s="31">
        <f t="shared" si="46"/>
        <v>0</v>
      </c>
      <c r="L91" s="12"/>
      <c r="M91" s="12"/>
      <c r="N91" s="12"/>
      <c r="O91" s="12"/>
      <c r="P91" s="12"/>
      <c r="Q91" s="12"/>
      <c r="R91" s="12"/>
    </row>
    <row r="92" spans="1:18" ht="60" x14ac:dyDescent="0.25">
      <c r="A92" s="54" t="s">
        <v>22</v>
      </c>
      <c r="B92" s="5">
        <v>51</v>
      </c>
      <c r="C92" s="5">
        <v>0</v>
      </c>
      <c r="D92" s="3" t="s">
        <v>206</v>
      </c>
      <c r="E92" s="51">
        <v>851</v>
      </c>
      <c r="F92" s="3" t="s">
        <v>207</v>
      </c>
      <c r="G92" s="3" t="s">
        <v>23</v>
      </c>
      <c r="H92" s="12">
        <f t="shared" si="61"/>
        <v>113596.03</v>
      </c>
      <c r="I92" s="12">
        <f t="shared" si="62"/>
        <v>113596.03</v>
      </c>
      <c r="J92" s="12">
        <f t="shared" si="62"/>
        <v>0</v>
      </c>
      <c r="K92" s="31">
        <f t="shared" si="46"/>
        <v>0</v>
      </c>
      <c r="L92" s="12"/>
      <c r="M92" s="12"/>
      <c r="N92" s="12"/>
      <c r="O92" s="12"/>
      <c r="P92" s="12"/>
      <c r="Q92" s="12"/>
      <c r="R92" s="12"/>
    </row>
    <row r="93" spans="1:18" ht="60" x14ac:dyDescent="0.25">
      <c r="A93" s="54" t="s">
        <v>9</v>
      </c>
      <c r="B93" s="5">
        <v>51</v>
      </c>
      <c r="C93" s="5">
        <v>0</v>
      </c>
      <c r="D93" s="3" t="s">
        <v>206</v>
      </c>
      <c r="E93" s="51">
        <v>851</v>
      </c>
      <c r="F93" s="3" t="s">
        <v>207</v>
      </c>
      <c r="G93" s="3" t="s">
        <v>24</v>
      </c>
      <c r="H93" s="12">
        <f>'6.ВС'!G85</f>
        <v>113596.03</v>
      </c>
      <c r="I93" s="12">
        <f>'6.ВС'!H85</f>
        <v>113596.03</v>
      </c>
      <c r="J93" s="12">
        <f>'6.ВС'!I85</f>
        <v>0</v>
      </c>
      <c r="K93" s="31">
        <f t="shared" si="46"/>
        <v>0</v>
      </c>
      <c r="L93" s="12"/>
      <c r="M93" s="12"/>
      <c r="N93" s="12"/>
      <c r="O93" s="12"/>
      <c r="P93" s="12"/>
      <c r="Q93" s="12"/>
      <c r="R93" s="12"/>
    </row>
    <row r="94" spans="1:18" ht="90" x14ac:dyDescent="0.25">
      <c r="A94" s="11" t="s">
        <v>208</v>
      </c>
      <c r="B94" s="5">
        <v>51</v>
      </c>
      <c r="C94" s="5">
        <v>0</v>
      </c>
      <c r="D94" s="3" t="s">
        <v>209</v>
      </c>
      <c r="E94" s="51"/>
      <c r="F94" s="3"/>
      <c r="G94" s="3"/>
      <c r="H94" s="12">
        <f t="shared" ref="H94:J94" si="63">H95</f>
        <v>9183000</v>
      </c>
      <c r="I94" s="12">
        <f t="shared" si="63"/>
        <v>9183000</v>
      </c>
      <c r="J94" s="12">
        <f t="shared" si="63"/>
        <v>1219447.52</v>
      </c>
      <c r="K94" s="31">
        <f t="shared" si="46"/>
        <v>13.279402373951868</v>
      </c>
      <c r="L94" s="12"/>
      <c r="M94" s="12"/>
      <c r="N94" s="12"/>
      <c r="O94" s="12"/>
      <c r="P94" s="12"/>
      <c r="Q94" s="12"/>
      <c r="R94" s="12"/>
    </row>
    <row r="95" spans="1:18" ht="30" x14ac:dyDescent="0.25">
      <c r="A95" s="11" t="s">
        <v>6</v>
      </c>
      <c r="B95" s="5">
        <v>51</v>
      </c>
      <c r="C95" s="5">
        <v>0</v>
      </c>
      <c r="D95" s="30" t="s">
        <v>209</v>
      </c>
      <c r="E95" s="5">
        <v>851</v>
      </c>
      <c r="F95" s="3"/>
      <c r="G95" s="3"/>
      <c r="H95" s="19">
        <f>H96+H99+H102+H105+H108+H111+H114+H117</f>
        <v>9183000</v>
      </c>
      <c r="I95" s="19">
        <f t="shared" ref="I95:J95" si="64">I96+I99+I102+I105+I108+I111+I114+I117</f>
        <v>9183000</v>
      </c>
      <c r="J95" s="19">
        <f t="shared" si="64"/>
        <v>1219447.52</v>
      </c>
      <c r="K95" s="31">
        <f t="shared" si="46"/>
        <v>13.279402373951868</v>
      </c>
      <c r="L95" s="19" t="e">
        <f>#REF!+L96+L99+L108+L111+L114+#REF!+L117+#REF!</f>
        <v>#REF!</v>
      </c>
      <c r="M95" s="19" t="e">
        <f>#REF!+M96+M99+M108+M111+M114+#REF!+M117+#REF!</f>
        <v>#REF!</v>
      </c>
      <c r="N95" s="19" t="e">
        <f>#REF!+N96+N99+N108+N111+N114+#REF!+N117+#REF!</f>
        <v>#REF!</v>
      </c>
      <c r="O95" s="19" t="e">
        <f>#REF!+O96+O99+O108+O111+O114+#REF!+O117+#REF!</f>
        <v>#REF!</v>
      </c>
      <c r="P95" s="19" t="e">
        <f>#REF!+P96+P99+P108+P111+P114+#REF!+P117+#REF!</f>
        <v>#REF!</v>
      </c>
      <c r="Q95" s="19" t="e">
        <f>#REF!+Q96+Q99+Q108+Q111+Q114+#REF!+Q117+#REF!</f>
        <v>#REF!</v>
      </c>
      <c r="R95" s="19" t="e">
        <f>#REF!+R96+R99+R108+R111+R114+#REF!+R117+#REF!</f>
        <v>#REF!</v>
      </c>
    </row>
    <row r="96" spans="1:18" ht="60" x14ac:dyDescent="0.25">
      <c r="A96" s="11" t="s">
        <v>91</v>
      </c>
      <c r="B96" s="51">
        <v>51</v>
      </c>
      <c r="C96" s="51">
        <v>0</v>
      </c>
      <c r="D96" s="3" t="s">
        <v>209</v>
      </c>
      <c r="E96" s="51">
        <v>851</v>
      </c>
      <c r="F96" s="3" t="s">
        <v>263</v>
      </c>
      <c r="G96" s="3"/>
      <c r="H96" s="12">
        <f t="shared" ref="H96:J97" si="65">H97</f>
        <v>2826800</v>
      </c>
      <c r="I96" s="12">
        <f t="shared" si="65"/>
        <v>2826800</v>
      </c>
      <c r="J96" s="12">
        <f t="shared" si="65"/>
        <v>1131300</v>
      </c>
      <c r="K96" s="31">
        <f t="shared" si="46"/>
        <v>40.020517900099051</v>
      </c>
      <c r="L96" s="12"/>
      <c r="M96" s="12"/>
      <c r="N96" s="12"/>
      <c r="O96" s="12"/>
      <c r="P96" s="12"/>
      <c r="Q96" s="12"/>
      <c r="R96" s="12"/>
    </row>
    <row r="97" spans="1:18" ht="45" x14ac:dyDescent="0.25">
      <c r="A97" s="54" t="s">
        <v>87</v>
      </c>
      <c r="B97" s="51">
        <v>51</v>
      </c>
      <c r="C97" s="51">
        <v>0</v>
      </c>
      <c r="D97" s="3" t="s">
        <v>209</v>
      </c>
      <c r="E97" s="51">
        <v>851</v>
      </c>
      <c r="F97" s="3" t="s">
        <v>263</v>
      </c>
      <c r="G97" s="3" t="s">
        <v>88</v>
      </c>
      <c r="H97" s="12">
        <f t="shared" si="65"/>
        <v>2826800</v>
      </c>
      <c r="I97" s="12">
        <f t="shared" ref="I97:J97" si="66">I98</f>
        <v>2826800</v>
      </c>
      <c r="J97" s="12">
        <f t="shared" si="66"/>
        <v>1131300</v>
      </c>
      <c r="K97" s="31">
        <f t="shared" si="46"/>
        <v>40.020517900099051</v>
      </c>
      <c r="L97" s="12"/>
      <c r="M97" s="12"/>
      <c r="N97" s="12"/>
      <c r="O97" s="12"/>
      <c r="P97" s="12"/>
      <c r="Q97" s="12"/>
      <c r="R97" s="12"/>
    </row>
    <row r="98" spans="1:18" x14ac:dyDescent="0.25">
      <c r="A98" s="54" t="s">
        <v>89</v>
      </c>
      <c r="B98" s="51">
        <v>51</v>
      </c>
      <c r="C98" s="51">
        <v>0</v>
      </c>
      <c r="D98" s="3" t="s">
        <v>209</v>
      </c>
      <c r="E98" s="51">
        <v>851</v>
      </c>
      <c r="F98" s="3" t="s">
        <v>263</v>
      </c>
      <c r="G98" s="3" t="s">
        <v>90</v>
      </c>
      <c r="H98" s="12">
        <f>'6.ВС'!G123</f>
        <v>2826800</v>
      </c>
      <c r="I98" s="12">
        <f>'6.ВС'!H123</f>
        <v>2826800</v>
      </c>
      <c r="J98" s="12">
        <f>'6.ВС'!I123</f>
        <v>1131300</v>
      </c>
      <c r="K98" s="31">
        <f t="shared" si="46"/>
        <v>40.020517900099051</v>
      </c>
      <c r="L98" s="12"/>
      <c r="M98" s="12"/>
      <c r="N98" s="12"/>
      <c r="O98" s="12"/>
      <c r="P98" s="12"/>
      <c r="Q98" s="12"/>
      <c r="R98" s="12"/>
    </row>
    <row r="99" spans="1:18" ht="30" x14ac:dyDescent="0.25">
      <c r="A99" s="7" t="s">
        <v>312</v>
      </c>
      <c r="B99" s="51">
        <v>51</v>
      </c>
      <c r="C99" s="51">
        <v>0</v>
      </c>
      <c r="D99" s="3" t="s">
        <v>209</v>
      </c>
      <c r="E99" s="51">
        <v>851</v>
      </c>
      <c r="F99" s="3" t="s">
        <v>314</v>
      </c>
      <c r="G99" s="3"/>
      <c r="H99" s="12">
        <f t="shared" ref="H99:J103" si="67">H100</f>
        <v>73662</v>
      </c>
      <c r="I99" s="12">
        <f t="shared" si="67"/>
        <v>73662</v>
      </c>
      <c r="J99" s="12">
        <f t="shared" si="67"/>
        <v>36830.519999999997</v>
      </c>
      <c r="K99" s="31">
        <f t="shared" si="46"/>
        <v>49.999348375010179</v>
      </c>
      <c r="L99" s="12"/>
      <c r="M99" s="12"/>
      <c r="N99" s="12"/>
      <c r="O99" s="12"/>
      <c r="P99" s="12"/>
      <c r="Q99" s="12"/>
      <c r="R99" s="12"/>
    </row>
    <row r="100" spans="1:18" ht="60" x14ac:dyDescent="0.25">
      <c r="A100" s="54" t="s">
        <v>22</v>
      </c>
      <c r="B100" s="51">
        <v>51</v>
      </c>
      <c r="C100" s="51">
        <v>0</v>
      </c>
      <c r="D100" s="3" t="s">
        <v>209</v>
      </c>
      <c r="E100" s="51">
        <v>851</v>
      </c>
      <c r="F100" s="3" t="s">
        <v>314</v>
      </c>
      <c r="G100" s="3" t="s">
        <v>23</v>
      </c>
      <c r="H100" s="12">
        <f t="shared" si="67"/>
        <v>73662</v>
      </c>
      <c r="I100" s="12">
        <f t="shared" ref="I100:J103" si="68">I101</f>
        <v>73662</v>
      </c>
      <c r="J100" s="12">
        <f t="shared" si="68"/>
        <v>36830.519999999997</v>
      </c>
      <c r="K100" s="31">
        <f t="shared" si="46"/>
        <v>49.999348375010179</v>
      </c>
      <c r="L100" s="12"/>
      <c r="M100" s="12"/>
      <c r="N100" s="12"/>
      <c r="O100" s="12"/>
      <c r="P100" s="12"/>
      <c r="Q100" s="12"/>
      <c r="R100" s="12"/>
    </row>
    <row r="101" spans="1:18" ht="60" x14ac:dyDescent="0.25">
      <c r="A101" s="54" t="s">
        <v>9</v>
      </c>
      <c r="B101" s="51">
        <v>51</v>
      </c>
      <c r="C101" s="51">
        <v>0</v>
      </c>
      <c r="D101" s="3" t="s">
        <v>209</v>
      </c>
      <c r="E101" s="51">
        <v>851</v>
      </c>
      <c r="F101" s="3" t="s">
        <v>314</v>
      </c>
      <c r="G101" s="3" t="s">
        <v>24</v>
      </c>
      <c r="H101" s="12">
        <f>'6.ВС'!G126</f>
        <v>73662</v>
      </c>
      <c r="I101" s="12">
        <f>'6.ВС'!H126</f>
        <v>73662</v>
      </c>
      <c r="J101" s="12">
        <f>'6.ВС'!I126</f>
        <v>36830.519999999997</v>
      </c>
      <c r="K101" s="31">
        <f t="shared" si="46"/>
        <v>49.999348375010179</v>
      </c>
      <c r="L101" s="12"/>
      <c r="M101" s="12"/>
      <c r="N101" s="12"/>
      <c r="O101" s="12"/>
      <c r="P101" s="12"/>
      <c r="Q101" s="12"/>
      <c r="R101" s="12"/>
    </row>
    <row r="102" spans="1:18" ht="30" x14ac:dyDescent="0.25">
      <c r="A102" s="35" t="s">
        <v>436</v>
      </c>
      <c r="B102" s="51">
        <v>51</v>
      </c>
      <c r="C102" s="51">
        <v>0</v>
      </c>
      <c r="D102" s="3" t="s">
        <v>209</v>
      </c>
      <c r="E102" s="51">
        <v>851</v>
      </c>
      <c r="F102" s="3" t="s">
        <v>438</v>
      </c>
      <c r="G102" s="3"/>
      <c r="H102" s="12">
        <f t="shared" si="67"/>
        <v>287582</v>
      </c>
      <c r="I102" s="12">
        <f t="shared" si="68"/>
        <v>287582</v>
      </c>
      <c r="J102" s="12">
        <f t="shared" si="68"/>
        <v>636</v>
      </c>
      <c r="K102" s="31">
        <f t="shared" si="46"/>
        <v>0.22115431424776238</v>
      </c>
      <c r="L102" s="12"/>
      <c r="M102" s="12"/>
      <c r="N102" s="12"/>
      <c r="O102" s="12"/>
      <c r="P102" s="12"/>
      <c r="Q102" s="12"/>
      <c r="R102" s="12"/>
    </row>
    <row r="103" spans="1:18" ht="60" x14ac:dyDescent="0.25">
      <c r="A103" s="27" t="s">
        <v>22</v>
      </c>
      <c r="B103" s="51">
        <v>51</v>
      </c>
      <c r="C103" s="51">
        <v>0</v>
      </c>
      <c r="D103" s="3" t="s">
        <v>209</v>
      </c>
      <c r="E103" s="51">
        <v>851</v>
      </c>
      <c r="F103" s="3" t="s">
        <v>438</v>
      </c>
      <c r="G103" s="3" t="s">
        <v>23</v>
      </c>
      <c r="H103" s="12">
        <f t="shared" si="67"/>
        <v>287582</v>
      </c>
      <c r="I103" s="12">
        <f t="shared" si="68"/>
        <v>287582</v>
      </c>
      <c r="J103" s="12">
        <f t="shared" si="68"/>
        <v>636</v>
      </c>
      <c r="K103" s="31">
        <f t="shared" si="46"/>
        <v>0.22115431424776238</v>
      </c>
      <c r="L103" s="12"/>
      <c r="M103" s="12"/>
      <c r="N103" s="12"/>
      <c r="O103" s="12"/>
      <c r="P103" s="12"/>
      <c r="Q103" s="12"/>
      <c r="R103" s="12"/>
    </row>
    <row r="104" spans="1:18" ht="60" x14ac:dyDescent="0.25">
      <c r="A104" s="27" t="s">
        <v>9</v>
      </c>
      <c r="B104" s="51">
        <v>51</v>
      </c>
      <c r="C104" s="51">
        <v>0</v>
      </c>
      <c r="D104" s="3" t="s">
        <v>209</v>
      </c>
      <c r="E104" s="51">
        <v>851</v>
      </c>
      <c r="F104" s="3" t="s">
        <v>438</v>
      </c>
      <c r="G104" s="3" t="s">
        <v>24</v>
      </c>
      <c r="H104" s="12">
        <f>'6.ВС'!G113</f>
        <v>287582</v>
      </c>
      <c r="I104" s="12">
        <f>'6.ВС'!H113</f>
        <v>287582</v>
      </c>
      <c r="J104" s="12">
        <f>'6.ВС'!I113</f>
        <v>636</v>
      </c>
      <c r="K104" s="31">
        <f t="shared" si="46"/>
        <v>0.22115431424776238</v>
      </c>
      <c r="L104" s="12"/>
      <c r="M104" s="12"/>
      <c r="N104" s="12"/>
      <c r="O104" s="12"/>
      <c r="P104" s="12"/>
      <c r="Q104" s="12"/>
      <c r="R104" s="12"/>
    </row>
    <row r="105" spans="1:18" ht="30" x14ac:dyDescent="0.25">
      <c r="A105" s="54" t="s">
        <v>432</v>
      </c>
      <c r="B105" s="51">
        <v>51</v>
      </c>
      <c r="C105" s="51">
        <v>0</v>
      </c>
      <c r="D105" s="3" t="s">
        <v>209</v>
      </c>
      <c r="E105" s="51">
        <v>851</v>
      </c>
      <c r="F105" s="3" t="s">
        <v>434</v>
      </c>
      <c r="G105" s="3"/>
      <c r="H105" s="12">
        <f t="shared" ref="H105:J106" si="69">H106</f>
        <v>157837</v>
      </c>
      <c r="I105" s="12">
        <f t="shared" si="69"/>
        <v>157837</v>
      </c>
      <c r="J105" s="12">
        <f t="shared" si="69"/>
        <v>0</v>
      </c>
      <c r="K105" s="31">
        <f t="shared" si="46"/>
        <v>0</v>
      </c>
      <c r="L105" s="12"/>
      <c r="M105" s="12"/>
      <c r="N105" s="12"/>
      <c r="O105" s="12"/>
      <c r="P105" s="12"/>
      <c r="Q105" s="12"/>
      <c r="R105" s="12"/>
    </row>
    <row r="106" spans="1:18" ht="60" x14ac:dyDescent="0.25">
      <c r="A106" s="54" t="s">
        <v>22</v>
      </c>
      <c r="B106" s="51">
        <v>51</v>
      </c>
      <c r="C106" s="51">
        <v>0</v>
      </c>
      <c r="D106" s="3" t="s">
        <v>209</v>
      </c>
      <c r="E106" s="51">
        <v>851</v>
      </c>
      <c r="F106" s="3" t="s">
        <v>434</v>
      </c>
      <c r="G106" s="3" t="s">
        <v>23</v>
      </c>
      <c r="H106" s="12">
        <f t="shared" si="69"/>
        <v>157837</v>
      </c>
      <c r="I106" s="12">
        <f t="shared" si="69"/>
        <v>157837</v>
      </c>
      <c r="J106" s="12">
        <f t="shared" si="69"/>
        <v>0</v>
      </c>
      <c r="K106" s="31">
        <f t="shared" si="46"/>
        <v>0</v>
      </c>
      <c r="L106" s="12"/>
      <c r="M106" s="12"/>
      <c r="N106" s="12"/>
      <c r="O106" s="12"/>
      <c r="P106" s="12"/>
      <c r="Q106" s="12"/>
      <c r="R106" s="12"/>
    </row>
    <row r="107" spans="1:18" ht="60" x14ac:dyDescent="0.25">
      <c r="A107" s="54" t="s">
        <v>9</v>
      </c>
      <c r="B107" s="51">
        <v>51</v>
      </c>
      <c r="C107" s="51">
        <v>0</v>
      </c>
      <c r="D107" s="3" t="s">
        <v>209</v>
      </c>
      <c r="E107" s="51">
        <v>851</v>
      </c>
      <c r="F107" s="3" t="s">
        <v>434</v>
      </c>
      <c r="G107" s="3" t="s">
        <v>24</v>
      </c>
      <c r="H107" s="12">
        <f>'6.ВС'!G129</f>
        <v>157837</v>
      </c>
      <c r="I107" s="12">
        <f>'6.ВС'!H129</f>
        <v>157837</v>
      </c>
      <c r="J107" s="12">
        <f>'6.ВС'!I129</f>
        <v>0</v>
      </c>
      <c r="K107" s="31">
        <f t="shared" si="46"/>
        <v>0</v>
      </c>
      <c r="L107" s="12"/>
      <c r="M107" s="12"/>
      <c r="N107" s="12"/>
      <c r="O107" s="12"/>
      <c r="P107" s="12"/>
      <c r="Q107" s="12"/>
      <c r="R107" s="12"/>
    </row>
    <row r="108" spans="1:18" ht="90" x14ac:dyDescent="0.25">
      <c r="A108" s="11" t="s">
        <v>82</v>
      </c>
      <c r="B108" s="51">
        <v>51</v>
      </c>
      <c r="C108" s="51">
        <v>0</v>
      </c>
      <c r="D108" s="4" t="s">
        <v>209</v>
      </c>
      <c r="E108" s="51">
        <v>851</v>
      </c>
      <c r="F108" s="4" t="s">
        <v>261</v>
      </c>
      <c r="G108" s="3"/>
      <c r="H108" s="12">
        <f t="shared" ref="H108:J112" si="70">H109</f>
        <v>74916</v>
      </c>
      <c r="I108" s="12">
        <f t="shared" si="70"/>
        <v>74916</v>
      </c>
      <c r="J108" s="12">
        <f t="shared" si="70"/>
        <v>24992.55</v>
      </c>
      <c r="K108" s="31">
        <f t="shared" si="46"/>
        <v>33.360764055742429</v>
      </c>
      <c r="L108" s="12"/>
      <c r="M108" s="12"/>
      <c r="N108" s="12"/>
      <c r="O108" s="12"/>
      <c r="P108" s="12"/>
      <c r="Q108" s="12"/>
      <c r="R108" s="12"/>
    </row>
    <row r="109" spans="1:18" ht="60" x14ac:dyDescent="0.25">
      <c r="A109" s="54" t="s">
        <v>22</v>
      </c>
      <c r="B109" s="51">
        <v>51</v>
      </c>
      <c r="C109" s="51">
        <v>0</v>
      </c>
      <c r="D109" s="4" t="s">
        <v>209</v>
      </c>
      <c r="E109" s="51">
        <v>851</v>
      </c>
      <c r="F109" s="4" t="s">
        <v>261</v>
      </c>
      <c r="G109" s="3" t="s">
        <v>23</v>
      </c>
      <c r="H109" s="12">
        <f t="shared" si="70"/>
        <v>74916</v>
      </c>
      <c r="I109" s="12">
        <f t="shared" ref="I109:J112" si="71">I110</f>
        <v>74916</v>
      </c>
      <c r="J109" s="12">
        <f t="shared" si="71"/>
        <v>24992.55</v>
      </c>
      <c r="K109" s="31">
        <f t="shared" si="46"/>
        <v>33.360764055742429</v>
      </c>
      <c r="L109" s="12"/>
      <c r="M109" s="12"/>
      <c r="N109" s="12"/>
      <c r="O109" s="12"/>
      <c r="P109" s="12"/>
      <c r="Q109" s="12"/>
      <c r="R109" s="12"/>
    </row>
    <row r="110" spans="1:18" ht="60" x14ac:dyDescent="0.25">
      <c r="A110" s="54" t="s">
        <v>9</v>
      </c>
      <c r="B110" s="51">
        <v>51</v>
      </c>
      <c r="C110" s="51">
        <v>0</v>
      </c>
      <c r="D110" s="4" t="s">
        <v>209</v>
      </c>
      <c r="E110" s="51">
        <v>851</v>
      </c>
      <c r="F110" s="4" t="s">
        <v>261</v>
      </c>
      <c r="G110" s="3" t="s">
        <v>24</v>
      </c>
      <c r="H110" s="12">
        <f>'6.ВС'!G116</f>
        <v>74916</v>
      </c>
      <c r="I110" s="12">
        <f>'6.ВС'!H116</f>
        <v>74916</v>
      </c>
      <c r="J110" s="12">
        <f>'6.ВС'!I116</f>
        <v>24992.55</v>
      </c>
      <c r="K110" s="31">
        <f t="shared" si="46"/>
        <v>33.360764055742429</v>
      </c>
      <c r="L110" s="12"/>
      <c r="M110" s="12"/>
      <c r="N110" s="12"/>
      <c r="O110" s="12"/>
      <c r="P110" s="12"/>
      <c r="Q110" s="12"/>
      <c r="R110" s="12"/>
    </row>
    <row r="111" spans="1:18" ht="135" x14ac:dyDescent="0.25">
      <c r="A111" s="11" t="s">
        <v>93</v>
      </c>
      <c r="B111" s="51">
        <v>51</v>
      </c>
      <c r="C111" s="51">
        <v>0</v>
      </c>
      <c r="D111" s="4" t="s">
        <v>209</v>
      </c>
      <c r="E111" s="51">
        <v>851</v>
      </c>
      <c r="F111" s="4" t="s">
        <v>264</v>
      </c>
      <c r="G111" s="3"/>
      <c r="H111" s="12">
        <f t="shared" si="70"/>
        <v>600</v>
      </c>
      <c r="I111" s="12">
        <f t="shared" si="71"/>
        <v>600</v>
      </c>
      <c r="J111" s="12">
        <f t="shared" si="71"/>
        <v>300</v>
      </c>
      <c r="K111" s="31">
        <f t="shared" si="46"/>
        <v>50</v>
      </c>
      <c r="L111" s="12"/>
      <c r="M111" s="12"/>
      <c r="N111" s="12"/>
      <c r="O111" s="12"/>
      <c r="P111" s="12"/>
      <c r="Q111" s="12"/>
      <c r="R111" s="12"/>
    </row>
    <row r="112" spans="1:18" x14ac:dyDescent="0.25">
      <c r="A112" s="52" t="s">
        <v>41</v>
      </c>
      <c r="B112" s="51">
        <v>51</v>
      </c>
      <c r="C112" s="51">
        <v>0</v>
      </c>
      <c r="D112" s="4" t="s">
        <v>209</v>
      </c>
      <c r="E112" s="51">
        <v>851</v>
      </c>
      <c r="F112" s="4" t="s">
        <v>264</v>
      </c>
      <c r="G112" s="3" t="s">
        <v>42</v>
      </c>
      <c r="H112" s="12">
        <f t="shared" si="70"/>
        <v>600</v>
      </c>
      <c r="I112" s="12">
        <f t="shared" si="71"/>
        <v>600</v>
      </c>
      <c r="J112" s="12">
        <f t="shared" si="71"/>
        <v>300</v>
      </c>
      <c r="K112" s="31">
        <f t="shared" si="46"/>
        <v>50</v>
      </c>
      <c r="L112" s="12"/>
      <c r="M112" s="12"/>
      <c r="N112" s="12"/>
      <c r="O112" s="12"/>
      <c r="P112" s="12"/>
      <c r="Q112" s="12"/>
      <c r="R112" s="12"/>
    </row>
    <row r="113" spans="1:18" ht="30" x14ac:dyDescent="0.25">
      <c r="A113" s="54" t="s">
        <v>74</v>
      </c>
      <c r="B113" s="51">
        <v>51</v>
      </c>
      <c r="C113" s="51">
        <v>0</v>
      </c>
      <c r="D113" s="4" t="s">
        <v>209</v>
      </c>
      <c r="E113" s="51">
        <v>851</v>
      </c>
      <c r="F113" s="4" t="s">
        <v>264</v>
      </c>
      <c r="G113" s="3" t="s">
        <v>75</v>
      </c>
      <c r="H113" s="12">
        <f>'6.ВС'!G132</f>
        <v>600</v>
      </c>
      <c r="I113" s="12">
        <f>'6.ВС'!H132</f>
        <v>600</v>
      </c>
      <c r="J113" s="12">
        <f>'6.ВС'!I132</f>
        <v>300</v>
      </c>
      <c r="K113" s="31">
        <f t="shared" si="46"/>
        <v>50</v>
      </c>
      <c r="L113" s="12"/>
      <c r="M113" s="12"/>
      <c r="N113" s="12"/>
      <c r="O113" s="12"/>
      <c r="P113" s="12"/>
      <c r="Q113" s="12"/>
      <c r="R113" s="12"/>
    </row>
    <row r="114" spans="1:18" ht="195" x14ac:dyDescent="0.25">
      <c r="A114" s="11" t="s">
        <v>84</v>
      </c>
      <c r="B114" s="51">
        <v>51</v>
      </c>
      <c r="C114" s="51">
        <v>0</v>
      </c>
      <c r="D114" s="4" t="s">
        <v>209</v>
      </c>
      <c r="E114" s="51">
        <v>851</v>
      </c>
      <c r="F114" s="4" t="s">
        <v>262</v>
      </c>
      <c r="G114" s="3"/>
      <c r="H114" s="12">
        <f t="shared" ref="H114:J115" si="72">H115</f>
        <v>58833</v>
      </c>
      <c r="I114" s="12">
        <f t="shared" si="72"/>
        <v>58833</v>
      </c>
      <c r="J114" s="12">
        <f t="shared" si="72"/>
        <v>25388.45</v>
      </c>
      <c r="K114" s="31">
        <f t="shared" si="46"/>
        <v>43.153417299814734</v>
      </c>
      <c r="L114" s="12"/>
      <c r="M114" s="12"/>
      <c r="N114" s="12"/>
      <c r="O114" s="12"/>
      <c r="P114" s="12"/>
      <c r="Q114" s="12"/>
      <c r="R114" s="12"/>
    </row>
    <row r="115" spans="1:18" x14ac:dyDescent="0.25">
      <c r="A115" s="52" t="s">
        <v>41</v>
      </c>
      <c r="B115" s="51">
        <v>51</v>
      </c>
      <c r="C115" s="51">
        <v>0</v>
      </c>
      <c r="D115" s="4" t="s">
        <v>209</v>
      </c>
      <c r="E115" s="51">
        <v>851</v>
      </c>
      <c r="F115" s="4" t="s">
        <v>262</v>
      </c>
      <c r="G115" s="3" t="s">
        <v>42</v>
      </c>
      <c r="H115" s="12">
        <f t="shared" si="72"/>
        <v>58833</v>
      </c>
      <c r="I115" s="12">
        <f t="shared" ref="I115:J115" si="73">I116</f>
        <v>58833</v>
      </c>
      <c r="J115" s="12">
        <f t="shared" si="73"/>
        <v>25388.45</v>
      </c>
      <c r="K115" s="31">
        <f t="shared" si="46"/>
        <v>43.153417299814734</v>
      </c>
      <c r="L115" s="12"/>
      <c r="M115" s="12"/>
      <c r="N115" s="12"/>
      <c r="O115" s="12"/>
      <c r="P115" s="12"/>
      <c r="Q115" s="12"/>
      <c r="R115" s="12"/>
    </row>
    <row r="116" spans="1:18" ht="30" x14ac:dyDescent="0.25">
      <c r="A116" s="54" t="s">
        <v>74</v>
      </c>
      <c r="B116" s="51">
        <v>51</v>
      </c>
      <c r="C116" s="51">
        <v>0</v>
      </c>
      <c r="D116" s="4" t="s">
        <v>209</v>
      </c>
      <c r="E116" s="51">
        <v>851</v>
      </c>
      <c r="F116" s="4" t="s">
        <v>262</v>
      </c>
      <c r="G116" s="3" t="s">
        <v>75</v>
      </c>
      <c r="H116" s="12">
        <f>'6.ВС'!G119</f>
        <v>58833</v>
      </c>
      <c r="I116" s="12">
        <f>'6.ВС'!H119</f>
        <v>58833</v>
      </c>
      <c r="J116" s="12">
        <f>'6.ВС'!I119</f>
        <v>25388.45</v>
      </c>
      <c r="K116" s="31">
        <f t="shared" si="46"/>
        <v>43.153417299814734</v>
      </c>
      <c r="L116" s="12"/>
      <c r="M116" s="12"/>
      <c r="N116" s="12"/>
      <c r="O116" s="12"/>
      <c r="P116" s="12"/>
      <c r="Q116" s="12"/>
      <c r="R116" s="12"/>
    </row>
    <row r="117" spans="1:18" s="2" customFormat="1" ht="60" x14ac:dyDescent="0.25">
      <c r="A117" s="11" t="s">
        <v>304</v>
      </c>
      <c r="B117" s="51">
        <v>51</v>
      </c>
      <c r="C117" s="51">
        <v>0</v>
      </c>
      <c r="D117" s="3" t="s">
        <v>209</v>
      </c>
      <c r="E117" s="51">
        <v>851</v>
      </c>
      <c r="F117" s="4" t="s">
        <v>201</v>
      </c>
      <c r="G117" s="3"/>
      <c r="H117" s="12">
        <f t="shared" ref="H117:J118" si="74">H118</f>
        <v>5702770</v>
      </c>
      <c r="I117" s="12">
        <f t="shared" si="74"/>
        <v>5702770</v>
      </c>
      <c r="J117" s="12">
        <f t="shared" si="74"/>
        <v>0</v>
      </c>
      <c r="K117" s="31">
        <f t="shared" si="46"/>
        <v>0</v>
      </c>
      <c r="L117" s="12"/>
      <c r="M117" s="12"/>
      <c r="N117" s="12"/>
      <c r="O117" s="12"/>
      <c r="P117" s="12"/>
      <c r="Q117" s="12"/>
      <c r="R117" s="12"/>
    </row>
    <row r="118" spans="1:18" s="2" customFormat="1" ht="45" x14ac:dyDescent="0.25">
      <c r="A118" s="54" t="s">
        <v>87</v>
      </c>
      <c r="B118" s="51">
        <v>51</v>
      </c>
      <c r="C118" s="51">
        <v>0</v>
      </c>
      <c r="D118" s="3" t="s">
        <v>209</v>
      </c>
      <c r="E118" s="51">
        <v>851</v>
      </c>
      <c r="F118" s="4" t="s">
        <v>201</v>
      </c>
      <c r="G118" s="3" t="s">
        <v>88</v>
      </c>
      <c r="H118" s="12">
        <f t="shared" si="74"/>
        <v>5702770</v>
      </c>
      <c r="I118" s="12">
        <f t="shared" ref="I118:J118" si="75">I119</f>
        <v>5702770</v>
      </c>
      <c r="J118" s="12">
        <f t="shared" si="75"/>
        <v>0</v>
      </c>
      <c r="K118" s="31">
        <f t="shared" si="46"/>
        <v>0</v>
      </c>
      <c r="L118" s="12"/>
      <c r="M118" s="12"/>
      <c r="N118" s="12"/>
      <c r="O118" s="12"/>
      <c r="P118" s="12"/>
      <c r="Q118" s="12"/>
      <c r="R118" s="12"/>
    </row>
    <row r="119" spans="1:18" s="2" customFormat="1" x14ac:dyDescent="0.25">
      <c r="A119" s="54" t="s">
        <v>89</v>
      </c>
      <c r="B119" s="51">
        <v>51</v>
      </c>
      <c r="C119" s="51">
        <v>0</v>
      </c>
      <c r="D119" s="3" t="s">
        <v>209</v>
      </c>
      <c r="E119" s="51">
        <v>851</v>
      </c>
      <c r="F119" s="4" t="s">
        <v>201</v>
      </c>
      <c r="G119" s="3" t="s">
        <v>90</v>
      </c>
      <c r="H119" s="12">
        <f>'6.ВС'!G135</f>
        <v>5702770</v>
      </c>
      <c r="I119" s="12">
        <f>'6.ВС'!H135</f>
        <v>5702770</v>
      </c>
      <c r="J119" s="12">
        <f>'6.ВС'!I135</f>
        <v>0</v>
      </c>
      <c r="K119" s="31">
        <f t="shared" si="46"/>
        <v>0</v>
      </c>
      <c r="L119" s="12"/>
      <c r="M119" s="12"/>
      <c r="N119" s="12"/>
      <c r="O119" s="12"/>
      <c r="P119" s="12"/>
      <c r="Q119" s="12"/>
      <c r="R119" s="12"/>
    </row>
    <row r="120" spans="1:18" s="2" customFormat="1" ht="90" x14ac:dyDescent="0.25">
      <c r="A120" s="11" t="s">
        <v>210</v>
      </c>
      <c r="B120" s="51">
        <v>51</v>
      </c>
      <c r="C120" s="51">
        <v>0</v>
      </c>
      <c r="D120" s="3" t="s">
        <v>211</v>
      </c>
      <c r="E120" s="51"/>
      <c r="F120" s="3"/>
      <c r="G120" s="3"/>
      <c r="H120" s="12">
        <f t="shared" ref="H120:J123" si="76">H121</f>
        <v>7421</v>
      </c>
      <c r="I120" s="12">
        <f t="shared" si="76"/>
        <v>7421</v>
      </c>
      <c r="J120" s="12">
        <f t="shared" si="76"/>
        <v>0</v>
      </c>
      <c r="K120" s="31">
        <f t="shared" si="46"/>
        <v>0</v>
      </c>
      <c r="L120" s="12"/>
      <c r="M120" s="12"/>
      <c r="N120" s="12"/>
      <c r="O120" s="12"/>
      <c r="P120" s="12"/>
      <c r="Q120" s="12"/>
      <c r="R120" s="12"/>
    </row>
    <row r="121" spans="1:18" s="2" customFormat="1" ht="30" x14ac:dyDescent="0.25">
      <c r="A121" s="11" t="s">
        <v>6</v>
      </c>
      <c r="B121" s="5">
        <v>51</v>
      </c>
      <c r="C121" s="5">
        <v>0</v>
      </c>
      <c r="D121" s="3" t="s">
        <v>211</v>
      </c>
      <c r="E121" s="5">
        <v>851</v>
      </c>
      <c r="F121" s="3"/>
      <c r="G121" s="3"/>
      <c r="H121" s="19">
        <f t="shared" si="76"/>
        <v>7421</v>
      </c>
      <c r="I121" s="19">
        <f t="shared" ref="I121:J123" si="77">I122</f>
        <v>7421</v>
      </c>
      <c r="J121" s="19">
        <f t="shared" si="77"/>
        <v>0</v>
      </c>
      <c r="K121" s="31">
        <f t="shared" si="46"/>
        <v>0</v>
      </c>
      <c r="L121" s="19"/>
      <c r="M121" s="19"/>
      <c r="N121" s="19"/>
      <c r="O121" s="19"/>
      <c r="P121" s="19"/>
      <c r="Q121" s="19"/>
      <c r="R121" s="19"/>
    </row>
    <row r="122" spans="1:18" s="2" customFormat="1" ht="90" x14ac:dyDescent="0.25">
      <c r="A122" s="11" t="s">
        <v>212</v>
      </c>
      <c r="B122" s="51">
        <v>51</v>
      </c>
      <c r="C122" s="51">
        <v>0</v>
      </c>
      <c r="D122" s="3" t="s">
        <v>211</v>
      </c>
      <c r="E122" s="51">
        <v>851</v>
      </c>
      <c r="F122" s="3" t="s">
        <v>213</v>
      </c>
      <c r="G122" s="3"/>
      <c r="H122" s="12">
        <f t="shared" si="76"/>
        <v>7421</v>
      </c>
      <c r="I122" s="12">
        <f t="shared" si="77"/>
        <v>7421</v>
      </c>
      <c r="J122" s="12">
        <f t="shared" si="77"/>
        <v>0</v>
      </c>
      <c r="K122" s="31">
        <f t="shared" si="46"/>
        <v>0</v>
      </c>
      <c r="L122" s="12"/>
      <c r="M122" s="12"/>
      <c r="N122" s="12"/>
      <c r="O122" s="12"/>
      <c r="P122" s="12"/>
      <c r="Q122" s="12"/>
      <c r="R122" s="12"/>
    </row>
    <row r="123" spans="1:18" s="2" customFormat="1" ht="60" x14ac:dyDescent="0.25">
      <c r="A123" s="54" t="s">
        <v>22</v>
      </c>
      <c r="B123" s="51">
        <v>51</v>
      </c>
      <c r="C123" s="51">
        <v>0</v>
      </c>
      <c r="D123" s="3" t="s">
        <v>211</v>
      </c>
      <c r="E123" s="51">
        <v>851</v>
      </c>
      <c r="F123" s="3" t="s">
        <v>213</v>
      </c>
      <c r="G123" s="3" t="s">
        <v>23</v>
      </c>
      <c r="H123" s="12">
        <f t="shared" si="76"/>
        <v>7421</v>
      </c>
      <c r="I123" s="12">
        <f t="shared" si="77"/>
        <v>7421</v>
      </c>
      <c r="J123" s="12">
        <f t="shared" si="77"/>
        <v>0</v>
      </c>
      <c r="K123" s="31">
        <f t="shared" si="46"/>
        <v>0</v>
      </c>
      <c r="L123" s="12"/>
      <c r="M123" s="12"/>
      <c r="N123" s="12"/>
      <c r="O123" s="12"/>
      <c r="P123" s="12"/>
      <c r="Q123" s="12"/>
      <c r="R123" s="12"/>
    </row>
    <row r="124" spans="1:18" s="2" customFormat="1" ht="60" x14ac:dyDescent="0.25">
      <c r="A124" s="54" t="s">
        <v>9</v>
      </c>
      <c r="B124" s="51">
        <v>51</v>
      </c>
      <c r="C124" s="51">
        <v>0</v>
      </c>
      <c r="D124" s="3" t="s">
        <v>211</v>
      </c>
      <c r="E124" s="51">
        <v>851</v>
      </c>
      <c r="F124" s="3" t="s">
        <v>213</v>
      </c>
      <c r="G124" s="3" t="s">
        <v>24</v>
      </c>
      <c r="H124" s="12">
        <f>'6.ВС'!G36</f>
        <v>7421</v>
      </c>
      <c r="I124" s="12">
        <f>'6.ВС'!H36</f>
        <v>7421</v>
      </c>
      <c r="J124" s="12">
        <f>'6.ВС'!I36</f>
        <v>0</v>
      </c>
      <c r="K124" s="31">
        <f t="shared" si="46"/>
        <v>0</v>
      </c>
      <c r="L124" s="12"/>
      <c r="M124" s="12"/>
      <c r="N124" s="12"/>
      <c r="O124" s="12"/>
      <c r="P124" s="12"/>
      <c r="Q124" s="12"/>
      <c r="R124" s="12"/>
    </row>
    <row r="125" spans="1:18" s="2" customFormat="1" ht="45" x14ac:dyDescent="0.25">
      <c r="A125" s="11" t="s">
        <v>214</v>
      </c>
      <c r="B125" s="51">
        <v>51</v>
      </c>
      <c r="C125" s="51">
        <v>0</v>
      </c>
      <c r="D125" s="4" t="s">
        <v>215</v>
      </c>
      <c r="E125" s="51"/>
      <c r="F125" s="4"/>
      <c r="G125" s="4"/>
      <c r="H125" s="6">
        <f t="shared" ref="H125:J125" si="78">H126</f>
        <v>2176286.84</v>
      </c>
      <c r="I125" s="6">
        <f t="shared" si="78"/>
        <v>2176286.84</v>
      </c>
      <c r="J125" s="6">
        <f t="shared" si="78"/>
        <v>949698.72</v>
      </c>
      <c r="K125" s="31">
        <f t="shared" si="46"/>
        <v>43.63849022769444</v>
      </c>
      <c r="L125" s="6"/>
      <c r="M125" s="6"/>
      <c r="N125" s="6"/>
      <c r="O125" s="6"/>
      <c r="P125" s="6"/>
      <c r="Q125" s="6"/>
      <c r="R125" s="6"/>
    </row>
    <row r="126" spans="1:18" s="2" customFormat="1" ht="30" x14ac:dyDescent="0.25">
      <c r="A126" s="11" t="s">
        <v>6</v>
      </c>
      <c r="B126" s="51">
        <v>51</v>
      </c>
      <c r="C126" s="51">
        <v>0</v>
      </c>
      <c r="D126" s="4" t="s">
        <v>215</v>
      </c>
      <c r="E126" s="5">
        <v>851</v>
      </c>
      <c r="F126" s="4"/>
      <c r="G126" s="4"/>
      <c r="H126" s="6">
        <f>H127+H130</f>
        <v>2176286.84</v>
      </c>
      <c r="I126" s="6">
        <f t="shared" ref="I126:J126" si="79">I127+I130</f>
        <v>2176286.84</v>
      </c>
      <c r="J126" s="6">
        <f t="shared" si="79"/>
        <v>949698.72</v>
      </c>
      <c r="K126" s="31">
        <f t="shared" si="46"/>
        <v>43.63849022769444</v>
      </c>
      <c r="L126" s="6"/>
      <c r="M126" s="6"/>
      <c r="N126" s="6"/>
      <c r="O126" s="6"/>
      <c r="P126" s="6"/>
      <c r="Q126" s="6"/>
      <c r="R126" s="6"/>
    </row>
    <row r="127" spans="1:18" ht="150" x14ac:dyDescent="0.25">
      <c r="A127" s="11" t="s">
        <v>299</v>
      </c>
      <c r="B127" s="51">
        <v>51</v>
      </c>
      <c r="C127" s="51">
        <v>0</v>
      </c>
      <c r="D127" s="4" t="s">
        <v>215</v>
      </c>
      <c r="E127" s="51">
        <v>851</v>
      </c>
      <c r="F127" s="4" t="s">
        <v>255</v>
      </c>
      <c r="G127" s="4"/>
      <c r="H127" s="6">
        <f t="shared" ref="H127:J131" si="80">H128</f>
        <v>2118186.84</v>
      </c>
      <c r="I127" s="6">
        <f t="shared" si="80"/>
        <v>2118186.84</v>
      </c>
      <c r="J127" s="6">
        <f t="shared" si="80"/>
        <v>902281.72</v>
      </c>
      <c r="K127" s="31">
        <f t="shared" si="46"/>
        <v>42.596890083596215</v>
      </c>
      <c r="L127" s="6"/>
      <c r="M127" s="6"/>
      <c r="N127" s="6"/>
      <c r="O127" s="6"/>
      <c r="P127" s="6"/>
      <c r="Q127" s="6"/>
      <c r="R127" s="6"/>
    </row>
    <row r="128" spans="1:18" x14ac:dyDescent="0.25">
      <c r="A128" s="54" t="s">
        <v>25</v>
      </c>
      <c r="B128" s="51">
        <v>51</v>
      </c>
      <c r="C128" s="51">
        <v>0</v>
      </c>
      <c r="D128" s="4" t="s">
        <v>215</v>
      </c>
      <c r="E128" s="51">
        <v>851</v>
      </c>
      <c r="F128" s="4" t="s">
        <v>255</v>
      </c>
      <c r="G128" s="4" t="s">
        <v>26</v>
      </c>
      <c r="H128" s="6">
        <f t="shared" si="80"/>
        <v>2118186.84</v>
      </c>
      <c r="I128" s="6">
        <f t="shared" ref="I128:J131" si="81">I129</f>
        <v>2118186.84</v>
      </c>
      <c r="J128" s="6">
        <f t="shared" si="81"/>
        <v>902281.72</v>
      </c>
      <c r="K128" s="31">
        <f t="shared" si="46"/>
        <v>42.596890083596215</v>
      </c>
      <c r="L128" s="6"/>
      <c r="M128" s="6"/>
      <c r="N128" s="6"/>
      <c r="O128" s="6"/>
      <c r="P128" s="6"/>
      <c r="Q128" s="6"/>
      <c r="R128" s="6"/>
    </row>
    <row r="129" spans="1:18" ht="75" x14ac:dyDescent="0.25">
      <c r="A129" s="54" t="s">
        <v>216</v>
      </c>
      <c r="B129" s="51">
        <v>51</v>
      </c>
      <c r="C129" s="51">
        <v>0</v>
      </c>
      <c r="D129" s="4" t="s">
        <v>215</v>
      </c>
      <c r="E129" s="51">
        <v>851</v>
      </c>
      <c r="F129" s="4" t="s">
        <v>255</v>
      </c>
      <c r="G129" s="4" t="s">
        <v>68</v>
      </c>
      <c r="H129" s="6">
        <f>'6.ВС'!G89</f>
        <v>2118186.84</v>
      </c>
      <c r="I129" s="6">
        <f>'6.ВС'!H89</f>
        <v>2118186.84</v>
      </c>
      <c r="J129" s="6">
        <f>'6.ВС'!I89</f>
        <v>902281.72</v>
      </c>
      <c r="K129" s="31">
        <f t="shared" si="46"/>
        <v>42.596890083596215</v>
      </c>
      <c r="L129" s="6"/>
      <c r="M129" s="6"/>
      <c r="N129" s="6"/>
      <c r="O129" s="6"/>
      <c r="P129" s="6"/>
      <c r="Q129" s="6"/>
      <c r="R129" s="6"/>
    </row>
    <row r="130" spans="1:18" ht="30" x14ac:dyDescent="0.25">
      <c r="A130" s="11" t="s">
        <v>72</v>
      </c>
      <c r="B130" s="51">
        <v>51</v>
      </c>
      <c r="C130" s="51">
        <v>0</v>
      </c>
      <c r="D130" s="4" t="s">
        <v>215</v>
      </c>
      <c r="E130" s="51">
        <v>851</v>
      </c>
      <c r="F130" s="4" t="s">
        <v>257</v>
      </c>
      <c r="G130" s="4"/>
      <c r="H130" s="6">
        <f t="shared" si="80"/>
        <v>58100</v>
      </c>
      <c r="I130" s="6">
        <f t="shared" si="81"/>
        <v>58100</v>
      </c>
      <c r="J130" s="6">
        <f t="shared" si="81"/>
        <v>47417</v>
      </c>
      <c r="K130" s="31">
        <f t="shared" si="46"/>
        <v>81.612736660929428</v>
      </c>
      <c r="L130" s="6"/>
      <c r="M130" s="6"/>
      <c r="N130" s="6"/>
      <c r="O130" s="6"/>
      <c r="P130" s="6"/>
      <c r="Q130" s="6"/>
      <c r="R130" s="6"/>
    </row>
    <row r="131" spans="1:18" x14ac:dyDescent="0.25">
      <c r="A131" s="54" t="s">
        <v>25</v>
      </c>
      <c r="B131" s="51">
        <v>51</v>
      </c>
      <c r="C131" s="51">
        <v>0</v>
      </c>
      <c r="D131" s="4" t="s">
        <v>215</v>
      </c>
      <c r="E131" s="51">
        <v>851</v>
      </c>
      <c r="F131" s="4" t="s">
        <v>257</v>
      </c>
      <c r="G131" s="4" t="s">
        <v>26</v>
      </c>
      <c r="H131" s="6">
        <f t="shared" si="80"/>
        <v>58100</v>
      </c>
      <c r="I131" s="6">
        <f t="shared" si="81"/>
        <v>58100</v>
      </c>
      <c r="J131" s="6">
        <f t="shared" si="81"/>
        <v>47417</v>
      </c>
      <c r="K131" s="31">
        <f t="shared" si="46"/>
        <v>81.612736660929428</v>
      </c>
      <c r="L131" s="6"/>
      <c r="M131" s="6"/>
      <c r="N131" s="6"/>
      <c r="O131" s="6"/>
      <c r="P131" s="6"/>
      <c r="Q131" s="6"/>
      <c r="R131" s="6"/>
    </row>
    <row r="132" spans="1:18" ht="30" x14ac:dyDescent="0.25">
      <c r="A132" s="54" t="s">
        <v>27</v>
      </c>
      <c r="B132" s="51">
        <v>51</v>
      </c>
      <c r="C132" s="51">
        <v>0</v>
      </c>
      <c r="D132" s="4" t="s">
        <v>215</v>
      </c>
      <c r="E132" s="51">
        <v>851</v>
      </c>
      <c r="F132" s="4" t="s">
        <v>257</v>
      </c>
      <c r="G132" s="4" t="s">
        <v>28</v>
      </c>
      <c r="H132" s="6">
        <f>'6.ВС'!G92</f>
        <v>58100</v>
      </c>
      <c r="I132" s="6">
        <f>'6.ВС'!H92</f>
        <v>58100</v>
      </c>
      <c r="J132" s="6">
        <f>'6.ВС'!I92</f>
        <v>47417</v>
      </c>
      <c r="K132" s="31">
        <f t="shared" si="46"/>
        <v>81.612736660929428</v>
      </c>
      <c r="L132" s="6"/>
      <c r="M132" s="6"/>
      <c r="N132" s="6"/>
      <c r="O132" s="6"/>
      <c r="P132" s="6"/>
      <c r="Q132" s="6"/>
      <c r="R132" s="6"/>
    </row>
    <row r="133" spans="1:18" ht="60" x14ac:dyDescent="0.25">
      <c r="A133" s="11" t="s">
        <v>217</v>
      </c>
      <c r="B133" s="51">
        <v>51</v>
      </c>
      <c r="C133" s="51">
        <v>0</v>
      </c>
      <c r="D133" s="4" t="s">
        <v>218</v>
      </c>
      <c r="E133" s="51"/>
      <c r="F133" s="4"/>
      <c r="G133" s="4"/>
      <c r="H133" s="6">
        <f t="shared" ref="H133:J136" si="82">H134</f>
        <v>8574382.0999999996</v>
      </c>
      <c r="I133" s="6">
        <f t="shared" si="82"/>
        <v>8574382.0999999996</v>
      </c>
      <c r="J133" s="6">
        <f t="shared" si="82"/>
        <v>1612495.22</v>
      </c>
      <c r="K133" s="31">
        <f t="shared" si="46"/>
        <v>18.805964105565113</v>
      </c>
      <c r="L133" s="6"/>
      <c r="M133" s="6"/>
      <c r="N133" s="6"/>
      <c r="O133" s="6"/>
      <c r="P133" s="6"/>
      <c r="Q133" s="6"/>
      <c r="R133" s="6"/>
    </row>
    <row r="134" spans="1:18" ht="30" x14ac:dyDescent="0.25">
      <c r="A134" s="11" t="s">
        <v>6</v>
      </c>
      <c r="B134" s="51">
        <v>51</v>
      </c>
      <c r="C134" s="51">
        <v>0</v>
      </c>
      <c r="D134" s="4" t="s">
        <v>218</v>
      </c>
      <c r="E134" s="51">
        <v>851</v>
      </c>
      <c r="F134" s="4"/>
      <c r="G134" s="4"/>
      <c r="H134" s="6">
        <f t="shared" si="82"/>
        <v>8574382.0999999996</v>
      </c>
      <c r="I134" s="6">
        <f t="shared" ref="I134:J136" si="83">I135</f>
        <v>8574382.0999999996</v>
      </c>
      <c r="J134" s="6">
        <f t="shared" si="83"/>
        <v>1612495.22</v>
      </c>
      <c r="K134" s="31">
        <f t="shared" ref="K134:K197" si="84">J134/I134*100</f>
        <v>18.805964105565113</v>
      </c>
      <c r="L134" s="6"/>
      <c r="M134" s="6"/>
      <c r="N134" s="6"/>
      <c r="O134" s="6"/>
      <c r="P134" s="6"/>
      <c r="Q134" s="6"/>
      <c r="R134" s="6"/>
    </row>
    <row r="135" spans="1:18" ht="375" x14ac:dyDescent="0.25">
      <c r="A135" s="11" t="s">
        <v>259</v>
      </c>
      <c r="B135" s="51">
        <v>51</v>
      </c>
      <c r="C135" s="51">
        <v>0</v>
      </c>
      <c r="D135" s="4" t="s">
        <v>218</v>
      </c>
      <c r="E135" s="51">
        <v>851</v>
      </c>
      <c r="F135" s="4" t="s">
        <v>260</v>
      </c>
      <c r="G135" s="4"/>
      <c r="H135" s="6">
        <f t="shared" si="82"/>
        <v>8574382.0999999996</v>
      </c>
      <c r="I135" s="6">
        <f t="shared" si="83"/>
        <v>8574382.0999999996</v>
      </c>
      <c r="J135" s="6">
        <f t="shared" si="83"/>
        <v>1612495.22</v>
      </c>
      <c r="K135" s="31">
        <f t="shared" si="84"/>
        <v>18.805964105565113</v>
      </c>
      <c r="L135" s="6"/>
      <c r="M135" s="6"/>
      <c r="N135" s="6"/>
      <c r="O135" s="6"/>
      <c r="P135" s="6"/>
      <c r="Q135" s="6"/>
      <c r="R135" s="6"/>
    </row>
    <row r="136" spans="1:18" x14ac:dyDescent="0.25">
      <c r="A136" s="52" t="s">
        <v>41</v>
      </c>
      <c r="B136" s="51">
        <v>51</v>
      </c>
      <c r="C136" s="51">
        <v>0</v>
      </c>
      <c r="D136" s="4" t="s">
        <v>218</v>
      </c>
      <c r="E136" s="51">
        <v>851</v>
      </c>
      <c r="F136" s="4" t="s">
        <v>260</v>
      </c>
      <c r="G136" s="4" t="s">
        <v>42</v>
      </c>
      <c r="H136" s="6">
        <f t="shared" si="82"/>
        <v>8574382.0999999996</v>
      </c>
      <c r="I136" s="6">
        <f t="shared" si="83"/>
        <v>8574382.0999999996</v>
      </c>
      <c r="J136" s="6">
        <f t="shared" si="83"/>
        <v>1612495.22</v>
      </c>
      <c r="K136" s="31">
        <f t="shared" si="84"/>
        <v>18.805964105565113</v>
      </c>
      <c r="L136" s="6"/>
      <c r="M136" s="6"/>
      <c r="N136" s="6"/>
      <c r="O136" s="6"/>
      <c r="P136" s="6"/>
      <c r="Q136" s="6"/>
      <c r="R136" s="6"/>
    </row>
    <row r="137" spans="1:18" ht="30" x14ac:dyDescent="0.25">
      <c r="A137" s="54" t="s">
        <v>74</v>
      </c>
      <c r="B137" s="51">
        <v>51</v>
      </c>
      <c r="C137" s="51">
        <v>0</v>
      </c>
      <c r="D137" s="4" t="s">
        <v>218</v>
      </c>
      <c r="E137" s="51">
        <v>851</v>
      </c>
      <c r="F137" s="4" t="s">
        <v>260</v>
      </c>
      <c r="G137" s="4" t="s">
        <v>75</v>
      </c>
      <c r="H137" s="6">
        <f>'6.ВС'!G96</f>
        <v>8574382.0999999996</v>
      </c>
      <c r="I137" s="6">
        <f>'6.ВС'!H96</f>
        <v>8574382.0999999996</v>
      </c>
      <c r="J137" s="6">
        <f>'6.ВС'!I96</f>
        <v>1612495.22</v>
      </c>
      <c r="K137" s="31">
        <f t="shared" si="84"/>
        <v>18.805964105565113</v>
      </c>
      <c r="L137" s="6"/>
      <c r="M137" s="6"/>
      <c r="N137" s="6"/>
      <c r="O137" s="6"/>
      <c r="P137" s="6"/>
      <c r="Q137" s="6"/>
      <c r="R137" s="6"/>
    </row>
    <row r="138" spans="1:18" ht="195" x14ac:dyDescent="0.25">
      <c r="A138" s="7" t="s">
        <v>349</v>
      </c>
      <c r="B138" s="51">
        <v>51</v>
      </c>
      <c r="C138" s="51">
        <v>0</v>
      </c>
      <c r="D138" s="4" t="s">
        <v>346</v>
      </c>
      <c r="E138" s="51"/>
      <c r="F138" s="4"/>
      <c r="G138" s="4"/>
      <c r="H138" s="6">
        <f t="shared" ref="H138:J141" si="85">H139</f>
        <v>277399</v>
      </c>
      <c r="I138" s="6">
        <f t="shared" si="85"/>
        <v>277399</v>
      </c>
      <c r="J138" s="6">
        <f t="shared" si="85"/>
        <v>0</v>
      </c>
      <c r="K138" s="31">
        <f t="shared" si="84"/>
        <v>0</v>
      </c>
      <c r="L138" s="6"/>
      <c r="M138" s="6"/>
      <c r="N138" s="6"/>
      <c r="O138" s="6"/>
      <c r="P138" s="6"/>
      <c r="Q138" s="6"/>
      <c r="R138" s="6"/>
    </row>
    <row r="139" spans="1:18" ht="30" x14ac:dyDescent="0.25">
      <c r="A139" s="11" t="s">
        <v>6</v>
      </c>
      <c r="B139" s="51">
        <v>51</v>
      </c>
      <c r="C139" s="51">
        <v>0</v>
      </c>
      <c r="D139" s="4" t="s">
        <v>346</v>
      </c>
      <c r="E139" s="51">
        <v>851</v>
      </c>
      <c r="F139" s="4"/>
      <c r="G139" s="4"/>
      <c r="H139" s="6">
        <f t="shared" si="85"/>
        <v>277399</v>
      </c>
      <c r="I139" s="6">
        <f t="shared" ref="I139:J141" si="86">I140</f>
        <v>277399</v>
      </c>
      <c r="J139" s="6">
        <f t="shared" si="86"/>
        <v>0</v>
      </c>
      <c r="K139" s="31">
        <f t="shared" si="84"/>
        <v>0</v>
      </c>
      <c r="L139" s="6"/>
      <c r="M139" s="6"/>
      <c r="N139" s="6"/>
      <c r="O139" s="6"/>
      <c r="P139" s="6"/>
      <c r="Q139" s="6"/>
      <c r="R139" s="6"/>
    </row>
    <row r="140" spans="1:18" ht="60" x14ac:dyDescent="0.25">
      <c r="A140" s="7" t="s">
        <v>391</v>
      </c>
      <c r="B140" s="51">
        <v>51</v>
      </c>
      <c r="C140" s="51">
        <v>0</v>
      </c>
      <c r="D140" s="4" t="s">
        <v>346</v>
      </c>
      <c r="E140" s="51">
        <v>851</v>
      </c>
      <c r="F140" s="4" t="s">
        <v>347</v>
      </c>
      <c r="G140" s="4"/>
      <c r="H140" s="6">
        <f t="shared" si="85"/>
        <v>277399</v>
      </c>
      <c r="I140" s="6">
        <f t="shared" si="86"/>
        <v>277399</v>
      </c>
      <c r="J140" s="6">
        <f t="shared" si="86"/>
        <v>0</v>
      </c>
      <c r="K140" s="31">
        <f t="shared" si="84"/>
        <v>0</v>
      </c>
      <c r="L140" s="6"/>
      <c r="M140" s="6"/>
      <c r="N140" s="6"/>
      <c r="O140" s="6"/>
      <c r="P140" s="6"/>
      <c r="Q140" s="6"/>
      <c r="R140" s="6"/>
    </row>
    <row r="141" spans="1:18" ht="60" x14ac:dyDescent="0.25">
      <c r="A141" s="54" t="s">
        <v>22</v>
      </c>
      <c r="B141" s="51">
        <v>51</v>
      </c>
      <c r="C141" s="51">
        <v>0</v>
      </c>
      <c r="D141" s="4" t="s">
        <v>346</v>
      </c>
      <c r="E141" s="51">
        <v>851</v>
      </c>
      <c r="F141" s="4" t="s">
        <v>347</v>
      </c>
      <c r="G141" s="4" t="s">
        <v>23</v>
      </c>
      <c r="H141" s="6">
        <f t="shared" si="85"/>
        <v>277399</v>
      </c>
      <c r="I141" s="6">
        <f t="shared" si="86"/>
        <v>277399</v>
      </c>
      <c r="J141" s="6">
        <f t="shared" si="86"/>
        <v>0</v>
      </c>
      <c r="K141" s="31">
        <f t="shared" si="84"/>
        <v>0</v>
      </c>
      <c r="L141" s="6"/>
      <c r="M141" s="6"/>
      <c r="N141" s="6"/>
      <c r="O141" s="6"/>
      <c r="P141" s="6"/>
      <c r="Q141" s="6"/>
      <c r="R141" s="6"/>
    </row>
    <row r="142" spans="1:18" ht="60" x14ac:dyDescent="0.25">
      <c r="A142" s="54" t="s">
        <v>9</v>
      </c>
      <c r="B142" s="51">
        <v>51</v>
      </c>
      <c r="C142" s="51">
        <v>0</v>
      </c>
      <c r="D142" s="4" t="s">
        <v>346</v>
      </c>
      <c r="E142" s="51">
        <v>851</v>
      </c>
      <c r="F142" s="4" t="s">
        <v>347</v>
      </c>
      <c r="G142" s="4" t="s">
        <v>24</v>
      </c>
      <c r="H142" s="6">
        <f>'6.ВС'!G139</f>
        <v>277399</v>
      </c>
      <c r="I142" s="6">
        <f>'6.ВС'!H139</f>
        <v>277399</v>
      </c>
      <c r="J142" s="6">
        <f>'6.ВС'!I139</f>
        <v>0</v>
      </c>
      <c r="K142" s="31">
        <f t="shared" si="84"/>
        <v>0</v>
      </c>
      <c r="L142" s="6"/>
      <c r="M142" s="6"/>
      <c r="N142" s="6"/>
      <c r="O142" s="6"/>
      <c r="P142" s="6"/>
      <c r="Q142" s="6"/>
      <c r="R142" s="6"/>
    </row>
    <row r="143" spans="1:18" ht="60" x14ac:dyDescent="0.25">
      <c r="A143" s="7" t="s">
        <v>408</v>
      </c>
      <c r="B143" s="51">
        <v>51</v>
      </c>
      <c r="C143" s="51">
        <v>0</v>
      </c>
      <c r="D143" s="4" t="s">
        <v>409</v>
      </c>
      <c r="E143" s="51"/>
      <c r="F143" s="4"/>
      <c r="G143" s="4"/>
      <c r="H143" s="6">
        <f t="shared" ref="H143:J143" si="87">H144</f>
        <v>5893080</v>
      </c>
      <c r="I143" s="6">
        <f t="shared" si="87"/>
        <v>5893080</v>
      </c>
      <c r="J143" s="6">
        <f t="shared" si="87"/>
        <v>3209558</v>
      </c>
      <c r="K143" s="31">
        <f t="shared" si="84"/>
        <v>54.463166968715846</v>
      </c>
      <c r="L143" s="6"/>
      <c r="M143" s="6"/>
      <c r="N143" s="6"/>
      <c r="O143" s="6"/>
      <c r="P143" s="6"/>
      <c r="Q143" s="6"/>
      <c r="R143" s="6"/>
    </row>
    <row r="144" spans="1:18" ht="30" x14ac:dyDescent="0.25">
      <c r="A144" s="11" t="s">
        <v>6</v>
      </c>
      <c r="B144" s="51">
        <v>51</v>
      </c>
      <c r="C144" s="51">
        <v>0</v>
      </c>
      <c r="D144" s="4" t="s">
        <v>409</v>
      </c>
      <c r="E144" s="51">
        <v>851</v>
      </c>
      <c r="F144" s="4"/>
      <c r="G144" s="4"/>
      <c r="H144" s="6">
        <f>H145+H148+H151</f>
        <v>5893080</v>
      </c>
      <c r="I144" s="6">
        <f t="shared" ref="I144:J144" si="88">I145+I148+I151</f>
        <v>5893080</v>
      </c>
      <c r="J144" s="6">
        <f t="shared" si="88"/>
        <v>3209558</v>
      </c>
      <c r="K144" s="31">
        <f t="shared" si="84"/>
        <v>54.463166968715846</v>
      </c>
      <c r="L144" s="6"/>
      <c r="M144" s="6"/>
      <c r="N144" s="6"/>
      <c r="O144" s="6"/>
      <c r="P144" s="6"/>
      <c r="Q144" s="6"/>
      <c r="R144" s="6"/>
    </row>
    <row r="145" spans="1:18" ht="30" x14ac:dyDescent="0.25">
      <c r="A145" s="20" t="s">
        <v>156</v>
      </c>
      <c r="B145" s="51">
        <v>51</v>
      </c>
      <c r="C145" s="51">
        <v>0</v>
      </c>
      <c r="D145" s="4" t="s">
        <v>409</v>
      </c>
      <c r="E145" s="51">
        <v>851</v>
      </c>
      <c r="F145" s="4" t="s">
        <v>281</v>
      </c>
      <c r="G145" s="4"/>
      <c r="H145" s="6">
        <f t="shared" ref="H145:J146" si="89">H146</f>
        <v>5849100</v>
      </c>
      <c r="I145" s="6">
        <f t="shared" si="89"/>
        <v>5849100</v>
      </c>
      <c r="J145" s="6">
        <f t="shared" si="89"/>
        <v>3206058</v>
      </c>
      <c r="K145" s="31">
        <f t="shared" si="84"/>
        <v>54.812843001487408</v>
      </c>
      <c r="L145" s="6"/>
      <c r="M145" s="6"/>
      <c r="N145" s="6"/>
      <c r="O145" s="6"/>
      <c r="P145" s="6"/>
      <c r="Q145" s="6"/>
      <c r="R145" s="6"/>
    </row>
    <row r="146" spans="1:18" ht="60" x14ac:dyDescent="0.25">
      <c r="A146" s="20" t="s">
        <v>50</v>
      </c>
      <c r="B146" s="51">
        <v>51</v>
      </c>
      <c r="C146" s="51">
        <v>0</v>
      </c>
      <c r="D146" s="4" t="s">
        <v>409</v>
      </c>
      <c r="E146" s="51">
        <v>851</v>
      </c>
      <c r="F146" s="4" t="s">
        <v>281</v>
      </c>
      <c r="G146" s="4" t="s">
        <v>102</v>
      </c>
      <c r="H146" s="6">
        <f t="shared" si="89"/>
        <v>5849100</v>
      </c>
      <c r="I146" s="6">
        <f t="shared" si="89"/>
        <v>5849100</v>
      </c>
      <c r="J146" s="6">
        <f t="shared" si="89"/>
        <v>3206058</v>
      </c>
      <c r="K146" s="31">
        <f t="shared" si="84"/>
        <v>54.812843001487408</v>
      </c>
      <c r="L146" s="6"/>
      <c r="M146" s="6"/>
      <c r="N146" s="6"/>
      <c r="O146" s="6"/>
      <c r="P146" s="6"/>
      <c r="Q146" s="6"/>
      <c r="R146" s="6"/>
    </row>
    <row r="147" spans="1:18" ht="30" x14ac:dyDescent="0.25">
      <c r="A147" s="20" t="s">
        <v>103</v>
      </c>
      <c r="B147" s="51">
        <v>51</v>
      </c>
      <c r="C147" s="51">
        <v>0</v>
      </c>
      <c r="D147" s="4" t="s">
        <v>409</v>
      </c>
      <c r="E147" s="51">
        <v>851</v>
      </c>
      <c r="F147" s="4" t="s">
        <v>281</v>
      </c>
      <c r="G147" s="4" t="s">
        <v>104</v>
      </c>
      <c r="H147" s="6">
        <f>'6.ВС'!G148</f>
        <v>5849100</v>
      </c>
      <c r="I147" s="6">
        <f>'6.ВС'!H148</f>
        <v>5849100</v>
      </c>
      <c r="J147" s="6">
        <f>'6.ВС'!I148</f>
        <v>3206058</v>
      </c>
      <c r="K147" s="31">
        <f t="shared" si="84"/>
        <v>54.812843001487408</v>
      </c>
      <c r="L147" s="6"/>
      <c r="M147" s="6"/>
      <c r="N147" s="6"/>
      <c r="O147" s="6"/>
      <c r="P147" s="6"/>
      <c r="Q147" s="6"/>
      <c r="R147" s="6"/>
    </row>
    <row r="148" spans="1:18" ht="30" x14ac:dyDescent="0.25">
      <c r="A148" s="28" t="s">
        <v>148</v>
      </c>
      <c r="B148" s="51">
        <v>51</v>
      </c>
      <c r="C148" s="51">
        <v>0</v>
      </c>
      <c r="D148" s="4" t="s">
        <v>409</v>
      </c>
      <c r="E148" s="51">
        <v>851</v>
      </c>
      <c r="F148" s="4" t="s">
        <v>279</v>
      </c>
      <c r="G148" s="4"/>
      <c r="H148" s="6">
        <f t="shared" ref="H148:J149" si="90">H149</f>
        <v>6300</v>
      </c>
      <c r="I148" s="6">
        <f t="shared" si="90"/>
        <v>6300</v>
      </c>
      <c r="J148" s="6">
        <f t="shared" si="90"/>
        <v>3500</v>
      </c>
      <c r="K148" s="31">
        <f t="shared" si="84"/>
        <v>55.555555555555557</v>
      </c>
      <c r="L148" s="6"/>
      <c r="M148" s="6"/>
      <c r="N148" s="6"/>
      <c r="O148" s="6"/>
      <c r="P148" s="6"/>
      <c r="Q148" s="6"/>
      <c r="R148" s="6"/>
    </row>
    <row r="149" spans="1:18" ht="60" x14ac:dyDescent="0.25">
      <c r="A149" s="1" t="s">
        <v>50</v>
      </c>
      <c r="B149" s="51">
        <v>51</v>
      </c>
      <c r="C149" s="51">
        <v>0</v>
      </c>
      <c r="D149" s="4" t="s">
        <v>409</v>
      </c>
      <c r="E149" s="51">
        <v>851</v>
      </c>
      <c r="F149" s="4" t="s">
        <v>279</v>
      </c>
      <c r="G149" s="4" t="s">
        <v>102</v>
      </c>
      <c r="H149" s="6">
        <f t="shared" si="90"/>
        <v>6300</v>
      </c>
      <c r="I149" s="6">
        <f t="shared" si="90"/>
        <v>6300</v>
      </c>
      <c r="J149" s="6">
        <f t="shared" si="90"/>
        <v>3500</v>
      </c>
      <c r="K149" s="31">
        <f t="shared" si="84"/>
        <v>55.555555555555557</v>
      </c>
      <c r="L149" s="6"/>
      <c r="M149" s="6"/>
      <c r="N149" s="6"/>
      <c r="O149" s="6"/>
      <c r="P149" s="6"/>
      <c r="Q149" s="6"/>
      <c r="R149" s="6"/>
    </row>
    <row r="150" spans="1:18" ht="30" x14ac:dyDescent="0.25">
      <c r="A150" s="1" t="s">
        <v>103</v>
      </c>
      <c r="B150" s="51">
        <v>51</v>
      </c>
      <c r="C150" s="51">
        <v>0</v>
      </c>
      <c r="D150" s="4" t="s">
        <v>409</v>
      </c>
      <c r="E150" s="51">
        <v>851</v>
      </c>
      <c r="F150" s="4" t="s">
        <v>279</v>
      </c>
      <c r="G150" s="4" t="s">
        <v>104</v>
      </c>
      <c r="H150" s="6">
        <f>'6.ВС'!G151</f>
        <v>6300</v>
      </c>
      <c r="I150" s="6">
        <f>'6.ВС'!H151</f>
        <v>6300</v>
      </c>
      <c r="J150" s="6">
        <f>'6.ВС'!I151</f>
        <v>3500</v>
      </c>
      <c r="K150" s="31">
        <f t="shared" si="84"/>
        <v>55.555555555555557</v>
      </c>
      <c r="L150" s="6"/>
      <c r="M150" s="6"/>
      <c r="N150" s="6"/>
      <c r="O150" s="6"/>
      <c r="P150" s="6"/>
      <c r="Q150" s="6"/>
      <c r="R150" s="6"/>
    </row>
    <row r="151" spans="1:18" ht="45" x14ac:dyDescent="0.25">
      <c r="A151" s="36" t="s">
        <v>150</v>
      </c>
      <c r="B151" s="51">
        <v>51</v>
      </c>
      <c r="C151" s="51">
        <v>0</v>
      </c>
      <c r="D151" s="4" t="s">
        <v>409</v>
      </c>
      <c r="E151" s="51">
        <v>851</v>
      </c>
      <c r="F151" s="4" t="s">
        <v>385</v>
      </c>
      <c r="G151" s="4"/>
      <c r="H151" s="6">
        <f t="shared" ref="H151:J152" si="91">H152</f>
        <v>37680</v>
      </c>
      <c r="I151" s="6">
        <f t="shared" si="91"/>
        <v>37680</v>
      </c>
      <c r="J151" s="6">
        <f t="shared" si="91"/>
        <v>0</v>
      </c>
      <c r="K151" s="31">
        <f t="shared" si="84"/>
        <v>0</v>
      </c>
      <c r="L151" s="6"/>
      <c r="M151" s="6"/>
      <c r="N151" s="6"/>
      <c r="O151" s="6"/>
      <c r="P151" s="6"/>
      <c r="Q151" s="6"/>
      <c r="R151" s="6"/>
    </row>
    <row r="152" spans="1:18" ht="60" x14ac:dyDescent="0.25">
      <c r="A152" s="27" t="s">
        <v>50</v>
      </c>
      <c r="B152" s="51">
        <v>51</v>
      </c>
      <c r="C152" s="51">
        <v>0</v>
      </c>
      <c r="D152" s="4" t="s">
        <v>409</v>
      </c>
      <c r="E152" s="51">
        <v>851</v>
      </c>
      <c r="F152" s="4" t="s">
        <v>385</v>
      </c>
      <c r="G152" s="4" t="s">
        <v>102</v>
      </c>
      <c r="H152" s="6">
        <f t="shared" si="91"/>
        <v>37680</v>
      </c>
      <c r="I152" s="6">
        <f t="shared" si="91"/>
        <v>37680</v>
      </c>
      <c r="J152" s="6">
        <f t="shared" si="91"/>
        <v>0</v>
      </c>
      <c r="K152" s="31">
        <f t="shared" si="84"/>
        <v>0</v>
      </c>
      <c r="L152" s="6"/>
      <c r="M152" s="6"/>
      <c r="N152" s="6"/>
      <c r="O152" s="6"/>
      <c r="P152" s="6"/>
      <c r="Q152" s="6"/>
      <c r="R152" s="6"/>
    </row>
    <row r="153" spans="1:18" ht="30" x14ac:dyDescent="0.25">
      <c r="A153" s="36" t="s">
        <v>103</v>
      </c>
      <c r="B153" s="51">
        <v>51</v>
      </c>
      <c r="C153" s="51">
        <v>0</v>
      </c>
      <c r="D153" s="4" t="s">
        <v>409</v>
      </c>
      <c r="E153" s="51">
        <v>851</v>
      </c>
      <c r="F153" s="4" t="s">
        <v>385</v>
      </c>
      <c r="G153" s="4" t="s">
        <v>104</v>
      </c>
      <c r="H153" s="6">
        <f>'6.ВС'!G154</f>
        <v>37680</v>
      </c>
      <c r="I153" s="6">
        <f>'6.ВС'!H154</f>
        <v>37680</v>
      </c>
      <c r="J153" s="6">
        <f>'6.ВС'!I154</f>
        <v>0</v>
      </c>
      <c r="K153" s="31">
        <f t="shared" si="84"/>
        <v>0</v>
      </c>
      <c r="L153" s="6"/>
      <c r="M153" s="6"/>
      <c r="N153" s="6"/>
      <c r="O153" s="6"/>
      <c r="P153" s="6"/>
      <c r="Q153" s="6"/>
      <c r="R153" s="6"/>
    </row>
    <row r="154" spans="1:18" ht="45" x14ac:dyDescent="0.25">
      <c r="A154" s="7" t="s">
        <v>230</v>
      </c>
      <c r="B154" s="51">
        <v>51</v>
      </c>
      <c r="C154" s="51">
        <v>0</v>
      </c>
      <c r="D154" s="4" t="s">
        <v>411</v>
      </c>
      <c r="E154" s="51"/>
      <c r="F154" s="4"/>
      <c r="G154" s="4"/>
      <c r="H154" s="6">
        <f t="shared" ref="H154:J157" si="92">H155</f>
        <v>120000</v>
      </c>
      <c r="I154" s="6">
        <f t="shared" si="92"/>
        <v>120000</v>
      </c>
      <c r="J154" s="6">
        <f t="shared" si="92"/>
        <v>67000</v>
      </c>
      <c r="K154" s="31">
        <f t="shared" si="84"/>
        <v>55.833333333333336</v>
      </c>
      <c r="L154" s="6"/>
      <c r="M154" s="6"/>
      <c r="N154" s="6"/>
      <c r="O154" s="6"/>
      <c r="P154" s="6"/>
      <c r="Q154" s="6"/>
      <c r="R154" s="6"/>
    </row>
    <row r="155" spans="1:18" ht="30" x14ac:dyDescent="0.25">
      <c r="A155" s="11" t="s">
        <v>6</v>
      </c>
      <c r="B155" s="51">
        <v>51</v>
      </c>
      <c r="C155" s="51">
        <v>0</v>
      </c>
      <c r="D155" s="4" t="s">
        <v>411</v>
      </c>
      <c r="E155" s="51">
        <v>851</v>
      </c>
      <c r="F155" s="4"/>
      <c r="G155" s="4"/>
      <c r="H155" s="6">
        <f t="shared" si="92"/>
        <v>120000</v>
      </c>
      <c r="I155" s="6">
        <f t="shared" si="92"/>
        <v>120000</v>
      </c>
      <c r="J155" s="6">
        <f t="shared" si="92"/>
        <v>67000</v>
      </c>
      <c r="K155" s="31">
        <f t="shared" si="84"/>
        <v>55.833333333333336</v>
      </c>
      <c r="L155" s="6"/>
      <c r="M155" s="6"/>
      <c r="N155" s="6"/>
      <c r="O155" s="6"/>
      <c r="P155" s="6"/>
      <c r="Q155" s="6"/>
      <c r="R155" s="6"/>
    </row>
    <row r="156" spans="1:18" ht="165" x14ac:dyDescent="0.25">
      <c r="A156" s="20" t="s">
        <v>378</v>
      </c>
      <c r="B156" s="51">
        <v>51</v>
      </c>
      <c r="C156" s="51">
        <v>0</v>
      </c>
      <c r="D156" s="4" t="s">
        <v>411</v>
      </c>
      <c r="E156" s="51">
        <v>851</v>
      </c>
      <c r="F156" s="4" t="s">
        <v>410</v>
      </c>
      <c r="G156" s="4"/>
      <c r="H156" s="6">
        <f t="shared" si="92"/>
        <v>120000</v>
      </c>
      <c r="I156" s="6">
        <f t="shared" si="92"/>
        <v>120000</v>
      </c>
      <c r="J156" s="6">
        <f t="shared" si="92"/>
        <v>67000</v>
      </c>
      <c r="K156" s="31">
        <f t="shared" si="84"/>
        <v>55.833333333333336</v>
      </c>
      <c r="L156" s="6"/>
      <c r="M156" s="6"/>
      <c r="N156" s="6"/>
      <c r="O156" s="6"/>
      <c r="P156" s="6"/>
      <c r="Q156" s="6"/>
      <c r="R156" s="6"/>
    </row>
    <row r="157" spans="1:18" ht="60" x14ac:dyDescent="0.25">
      <c r="A157" s="20" t="s">
        <v>50</v>
      </c>
      <c r="B157" s="51">
        <v>51</v>
      </c>
      <c r="C157" s="51">
        <v>0</v>
      </c>
      <c r="D157" s="4" t="s">
        <v>411</v>
      </c>
      <c r="E157" s="51">
        <v>851</v>
      </c>
      <c r="F157" s="4" t="s">
        <v>410</v>
      </c>
      <c r="G157" s="4" t="s">
        <v>102</v>
      </c>
      <c r="H157" s="6">
        <f t="shared" si="92"/>
        <v>120000</v>
      </c>
      <c r="I157" s="6">
        <f t="shared" si="92"/>
        <v>120000</v>
      </c>
      <c r="J157" s="6">
        <f t="shared" si="92"/>
        <v>67000</v>
      </c>
      <c r="K157" s="31">
        <f t="shared" si="84"/>
        <v>55.833333333333336</v>
      </c>
      <c r="L157" s="6"/>
      <c r="M157" s="6"/>
      <c r="N157" s="6"/>
      <c r="O157" s="6"/>
      <c r="P157" s="6"/>
      <c r="Q157" s="6"/>
      <c r="R157" s="6"/>
    </row>
    <row r="158" spans="1:18" ht="30" x14ac:dyDescent="0.25">
      <c r="A158" s="20" t="s">
        <v>103</v>
      </c>
      <c r="B158" s="51">
        <v>51</v>
      </c>
      <c r="C158" s="51">
        <v>0</v>
      </c>
      <c r="D158" s="4" t="s">
        <v>411</v>
      </c>
      <c r="E158" s="51">
        <v>851</v>
      </c>
      <c r="F158" s="4" t="s">
        <v>410</v>
      </c>
      <c r="G158" s="4" t="s">
        <v>104</v>
      </c>
      <c r="H158" s="6">
        <f>'6.ВС'!G160</f>
        <v>120000</v>
      </c>
      <c r="I158" s="6">
        <f>'6.ВС'!H160</f>
        <v>120000</v>
      </c>
      <c r="J158" s="6">
        <f>'6.ВС'!I160</f>
        <v>67000</v>
      </c>
      <c r="K158" s="31">
        <f t="shared" si="84"/>
        <v>55.833333333333336</v>
      </c>
      <c r="L158" s="6"/>
      <c r="M158" s="6"/>
      <c r="N158" s="6"/>
      <c r="O158" s="6"/>
      <c r="P158" s="6"/>
      <c r="Q158" s="6"/>
      <c r="R158" s="6"/>
    </row>
    <row r="159" spans="1:18" ht="30" x14ac:dyDescent="0.25">
      <c r="A159" s="7" t="s">
        <v>441</v>
      </c>
      <c r="B159" s="51">
        <v>51</v>
      </c>
      <c r="C159" s="51">
        <v>0</v>
      </c>
      <c r="D159" s="3" t="s">
        <v>440</v>
      </c>
      <c r="E159" s="51"/>
      <c r="F159" s="4"/>
      <c r="G159" s="4"/>
      <c r="H159" s="6">
        <f t="shared" ref="H159:J160" si="93">H160</f>
        <v>20089853.27</v>
      </c>
      <c r="I159" s="6">
        <f t="shared" si="93"/>
        <v>20089853.27</v>
      </c>
      <c r="J159" s="6">
        <f t="shared" si="93"/>
        <v>10321881.060000001</v>
      </c>
      <c r="K159" s="31">
        <f t="shared" si="84"/>
        <v>51.378578635084281</v>
      </c>
      <c r="L159" s="6"/>
      <c r="M159" s="6"/>
      <c r="N159" s="6"/>
      <c r="O159" s="6"/>
      <c r="P159" s="6"/>
      <c r="Q159" s="6"/>
      <c r="R159" s="6"/>
    </row>
    <row r="160" spans="1:18" ht="30" x14ac:dyDescent="0.25">
      <c r="A160" s="11" t="s">
        <v>6</v>
      </c>
      <c r="B160" s="51">
        <v>51</v>
      </c>
      <c r="C160" s="51">
        <v>0</v>
      </c>
      <c r="D160" s="3" t="s">
        <v>440</v>
      </c>
      <c r="E160" s="51">
        <v>851</v>
      </c>
      <c r="F160" s="4"/>
      <c r="G160" s="4"/>
      <c r="H160" s="6">
        <f>H161</f>
        <v>20089853.27</v>
      </c>
      <c r="I160" s="6">
        <f t="shared" si="93"/>
        <v>20089853.27</v>
      </c>
      <c r="J160" s="6">
        <f t="shared" si="93"/>
        <v>10321881.060000001</v>
      </c>
      <c r="K160" s="31">
        <f t="shared" si="84"/>
        <v>51.378578635084281</v>
      </c>
      <c r="L160" s="6" t="e">
        <f>#REF!+L161</f>
        <v>#REF!</v>
      </c>
      <c r="M160" s="6" t="e">
        <f>#REF!+M161</f>
        <v>#REF!</v>
      </c>
      <c r="N160" s="6" t="e">
        <f>#REF!+N161</f>
        <v>#REF!</v>
      </c>
      <c r="O160" s="6" t="e">
        <f>#REF!+O161</f>
        <v>#REF!</v>
      </c>
      <c r="P160" s="6" t="e">
        <f>#REF!+P161</f>
        <v>#REF!</v>
      </c>
      <c r="Q160" s="6" t="e">
        <f>#REF!+Q161</f>
        <v>#REF!</v>
      </c>
      <c r="R160" s="6" t="e">
        <f>#REF!+R161</f>
        <v>#REF!</v>
      </c>
    </row>
    <row r="161" spans="1:18" s="2" customFormat="1" ht="45" x14ac:dyDescent="0.25">
      <c r="A161" s="7" t="s">
        <v>340</v>
      </c>
      <c r="B161" s="51">
        <v>51</v>
      </c>
      <c r="C161" s="51">
        <v>0</v>
      </c>
      <c r="D161" s="3" t="s">
        <v>440</v>
      </c>
      <c r="E161" s="51">
        <v>851</v>
      </c>
      <c r="F161" s="4" t="s">
        <v>341</v>
      </c>
      <c r="G161" s="3"/>
      <c r="H161" s="12">
        <f t="shared" ref="H161:J162" si="94">H162</f>
        <v>20089853.27</v>
      </c>
      <c r="I161" s="12">
        <f t="shared" si="94"/>
        <v>20089853.27</v>
      </c>
      <c r="J161" s="12">
        <f t="shared" si="94"/>
        <v>10321881.060000001</v>
      </c>
      <c r="K161" s="31">
        <f t="shared" si="84"/>
        <v>51.378578635084281</v>
      </c>
      <c r="L161" s="12"/>
      <c r="M161" s="12"/>
      <c r="N161" s="12"/>
      <c r="O161" s="12"/>
      <c r="P161" s="12"/>
      <c r="Q161" s="12"/>
      <c r="R161" s="12"/>
    </row>
    <row r="162" spans="1:18" s="2" customFormat="1" ht="45" x14ac:dyDescent="0.25">
      <c r="A162" s="54" t="s">
        <v>87</v>
      </c>
      <c r="B162" s="51">
        <v>51</v>
      </c>
      <c r="C162" s="51">
        <v>0</v>
      </c>
      <c r="D162" s="3" t="s">
        <v>440</v>
      </c>
      <c r="E162" s="51">
        <v>851</v>
      </c>
      <c r="F162" s="4" t="s">
        <v>341</v>
      </c>
      <c r="G162" s="3" t="s">
        <v>88</v>
      </c>
      <c r="H162" s="12">
        <f t="shared" si="94"/>
        <v>20089853.27</v>
      </c>
      <c r="I162" s="12">
        <f t="shared" ref="I162:J162" si="95">I163</f>
        <v>20089853.27</v>
      </c>
      <c r="J162" s="12">
        <f t="shared" si="95"/>
        <v>10321881.060000001</v>
      </c>
      <c r="K162" s="31">
        <f t="shared" si="84"/>
        <v>51.378578635084281</v>
      </c>
      <c r="L162" s="12"/>
      <c r="M162" s="12"/>
      <c r="N162" s="12"/>
      <c r="O162" s="12"/>
      <c r="P162" s="12"/>
      <c r="Q162" s="12"/>
      <c r="R162" s="12"/>
    </row>
    <row r="163" spans="1:18" s="2" customFormat="1" x14ac:dyDescent="0.25">
      <c r="A163" s="54" t="s">
        <v>89</v>
      </c>
      <c r="B163" s="51">
        <v>51</v>
      </c>
      <c r="C163" s="51">
        <v>0</v>
      </c>
      <c r="D163" s="3" t="s">
        <v>440</v>
      </c>
      <c r="E163" s="51">
        <v>851</v>
      </c>
      <c r="F163" s="4" t="s">
        <v>341</v>
      </c>
      <c r="G163" s="3" t="s">
        <v>90</v>
      </c>
      <c r="H163" s="12">
        <f>'6.ВС'!G143</f>
        <v>20089853.27</v>
      </c>
      <c r="I163" s="12">
        <f>'6.ВС'!H143</f>
        <v>20089853.27</v>
      </c>
      <c r="J163" s="12">
        <f>'6.ВС'!I143</f>
        <v>10321881.060000001</v>
      </c>
      <c r="K163" s="31">
        <f t="shared" si="84"/>
        <v>51.378578635084281</v>
      </c>
      <c r="L163" s="12"/>
      <c r="M163" s="12"/>
      <c r="N163" s="12"/>
      <c r="O163" s="12"/>
      <c r="P163" s="12"/>
      <c r="Q163" s="12"/>
      <c r="R163" s="12"/>
    </row>
    <row r="164" spans="1:18" ht="30" x14ac:dyDescent="0.25">
      <c r="A164" s="11" t="s">
        <v>332</v>
      </c>
      <c r="B164" s="51">
        <v>51</v>
      </c>
      <c r="C164" s="51">
        <v>2</v>
      </c>
      <c r="D164" s="4"/>
      <c r="E164" s="51"/>
      <c r="F164" s="4"/>
      <c r="G164" s="3"/>
      <c r="H164" s="12">
        <f>H166+H195</f>
        <v>23111005</v>
      </c>
      <c r="I164" s="12">
        <f>I166+I195</f>
        <v>23111005</v>
      </c>
      <c r="J164" s="12">
        <f>J166+J195</f>
        <v>10303434.67</v>
      </c>
      <c r="K164" s="31">
        <f t="shared" si="84"/>
        <v>44.582373938303412</v>
      </c>
      <c r="L164" s="12"/>
      <c r="M164" s="12"/>
      <c r="N164" s="12"/>
      <c r="O164" s="12"/>
      <c r="P164" s="12"/>
      <c r="Q164" s="12"/>
      <c r="R164" s="12"/>
    </row>
    <row r="165" spans="1:18" ht="75" x14ac:dyDescent="0.25">
      <c r="A165" s="11" t="s">
        <v>219</v>
      </c>
      <c r="B165" s="51">
        <v>51</v>
      </c>
      <c r="C165" s="51">
        <v>2</v>
      </c>
      <c r="D165" s="4" t="s">
        <v>132</v>
      </c>
      <c r="E165" s="51"/>
      <c r="F165" s="4"/>
      <c r="G165" s="3"/>
      <c r="H165" s="12">
        <f t="shared" ref="H165:J165" si="96">H166</f>
        <v>22891418</v>
      </c>
      <c r="I165" s="12">
        <f t="shared" si="96"/>
        <v>22891418</v>
      </c>
      <c r="J165" s="12">
        <f t="shared" si="96"/>
        <v>10083847.67</v>
      </c>
      <c r="K165" s="31">
        <f t="shared" si="84"/>
        <v>44.050777763090082</v>
      </c>
      <c r="L165" s="12"/>
      <c r="M165" s="12"/>
      <c r="N165" s="12"/>
      <c r="O165" s="12"/>
      <c r="P165" s="12"/>
      <c r="Q165" s="12"/>
      <c r="R165" s="12"/>
    </row>
    <row r="166" spans="1:18" ht="30" x14ac:dyDescent="0.25">
      <c r="A166" s="11" t="s">
        <v>6</v>
      </c>
      <c r="B166" s="51">
        <v>51</v>
      </c>
      <c r="C166" s="51">
        <v>2</v>
      </c>
      <c r="D166" s="4" t="s">
        <v>132</v>
      </c>
      <c r="E166" s="51">
        <v>851</v>
      </c>
      <c r="F166" s="4"/>
      <c r="G166" s="3"/>
      <c r="H166" s="12">
        <f>H170+H173+H176+H184+H167+H181+H189+H192</f>
        <v>22891418</v>
      </c>
      <c r="I166" s="12">
        <f t="shared" ref="I166:J166" si="97">I170+I173+I176+I184+I167+I181+I189+I192</f>
        <v>22891418</v>
      </c>
      <c r="J166" s="12">
        <f t="shared" si="97"/>
        <v>10083847.67</v>
      </c>
      <c r="K166" s="31">
        <f t="shared" si="84"/>
        <v>44.050777763090082</v>
      </c>
      <c r="L166" s="12"/>
      <c r="M166" s="12"/>
      <c r="N166" s="12"/>
      <c r="O166" s="12"/>
      <c r="P166" s="12"/>
      <c r="Q166" s="12"/>
      <c r="R166" s="12"/>
    </row>
    <row r="167" spans="1:18" ht="135" x14ac:dyDescent="0.25">
      <c r="A167" s="11" t="s">
        <v>109</v>
      </c>
      <c r="B167" s="51">
        <v>51</v>
      </c>
      <c r="C167" s="51">
        <v>2</v>
      </c>
      <c r="D167" s="3" t="s">
        <v>132</v>
      </c>
      <c r="E167" s="51">
        <v>851</v>
      </c>
      <c r="F167" s="3" t="s">
        <v>220</v>
      </c>
      <c r="G167" s="3"/>
      <c r="H167" s="12">
        <f t="shared" ref="H167:J168" si="98">H168</f>
        <v>122400</v>
      </c>
      <c r="I167" s="12">
        <f t="shared" si="98"/>
        <v>122400</v>
      </c>
      <c r="J167" s="12">
        <f t="shared" si="98"/>
        <v>52200</v>
      </c>
      <c r="K167" s="31">
        <f t="shared" si="84"/>
        <v>42.647058823529413</v>
      </c>
      <c r="L167" s="12"/>
      <c r="M167" s="12"/>
      <c r="N167" s="12"/>
      <c r="O167" s="12"/>
      <c r="P167" s="12"/>
      <c r="Q167" s="12"/>
      <c r="R167" s="12"/>
    </row>
    <row r="168" spans="1:18" ht="60" x14ac:dyDescent="0.25">
      <c r="A168" s="54" t="s">
        <v>50</v>
      </c>
      <c r="B168" s="51">
        <v>51</v>
      </c>
      <c r="C168" s="51">
        <v>2</v>
      </c>
      <c r="D168" s="3" t="s">
        <v>132</v>
      </c>
      <c r="E168" s="51">
        <v>851</v>
      </c>
      <c r="F168" s="3" t="s">
        <v>220</v>
      </c>
      <c r="G168" s="3" t="s">
        <v>102</v>
      </c>
      <c r="H168" s="12">
        <f t="shared" si="98"/>
        <v>122400</v>
      </c>
      <c r="I168" s="12">
        <f t="shared" ref="I168:J168" si="99">I169</f>
        <v>122400</v>
      </c>
      <c r="J168" s="12">
        <f t="shared" si="99"/>
        <v>52200</v>
      </c>
      <c r="K168" s="31">
        <f t="shared" si="84"/>
        <v>42.647058823529413</v>
      </c>
      <c r="L168" s="12"/>
      <c r="M168" s="12"/>
      <c r="N168" s="12"/>
      <c r="O168" s="12"/>
      <c r="P168" s="12"/>
      <c r="Q168" s="12"/>
      <c r="R168" s="12"/>
    </row>
    <row r="169" spans="1:18" ht="30" x14ac:dyDescent="0.25">
      <c r="A169" s="54" t="s">
        <v>103</v>
      </c>
      <c r="B169" s="51">
        <v>51</v>
      </c>
      <c r="C169" s="51">
        <v>2</v>
      </c>
      <c r="D169" s="3" t="s">
        <v>132</v>
      </c>
      <c r="E169" s="51">
        <v>851</v>
      </c>
      <c r="F169" s="3" t="s">
        <v>220</v>
      </c>
      <c r="G169" s="3" t="s">
        <v>104</v>
      </c>
      <c r="H169" s="12">
        <f>'6.ВС'!G165</f>
        <v>122400</v>
      </c>
      <c r="I169" s="12">
        <f>'6.ВС'!H165</f>
        <v>122400</v>
      </c>
      <c r="J169" s="12">
        <f>'6.ВС'!I165</f>
        <v>52200</v>
      </c>
      <c r="K169" s="31">
        <f t="shared" si="84"/>
        <v>42.647058823529413</v>
      </c>
      <c r="L169" s="12"/>
      <c r="M169" s="12"/>
      <c r="N169" s="12"/>
      <c r="O169" s="12"/>
      <c r="P169" s="12"/>
      <c r="Q169" s="12"/>
      <c r="R169" s="12"/>
    </row>
    <row r="170" spans="1:18" x14ac:dyDescent="0.25">
      <c r="A170" s="11" t="s">
        <v>100</v>
      </c>
      <c r="B170" s="51">
        <v>51</v>
      </c>
      <c r="C170" s="51">
        <v>2</v>
      </c>
      <c r="D170" s="3" t="s">
        <v>132</v>
      </c>
      <c r="E170" s="51">
        <v>851</v>
      </c>
      <c r="F170" s="3" t="s">
        <v>265</v>
      </c>
      <c r="G170" s="3"/>
      <c r="H170" s="12">
        <f t="shared" ref="H170:J171" si="100">H171</f>
        <v>7394700</v>
      </c>
      <c r="I170" s="12">
        <f t="shared" si="100"/>
        <v>7394700</v>
      </c>
      <c r="J170" s="12">
        <f t="shared" si="100"/>
        <v>3572340</v>
      </c>
      <c r="K170" s="31">
        <f t="shared" si="84"/>
        <v>48.309464887013668</v>
      </c>
      <c r="L170" s="12"/>
      <c r="M170" s="12"/>
      <c r="N170" s="12"/>
      <c r="O170" s="12"/>
      <c r="P170" s="12"/>
      <c r="Q170" s="12"/>
      <c r="R170" s="12"/>
    </row>
    <row r="171" spans="1:18" ht="60" x14ac:dyDescent="0.25">
      <c r="A171" s="54" t="s">
        <v>50</v>
      </c>
      <c r="B171" s="51">
        <v>51</v>
      </c>
      <c r="C171" s="51">
        <v>2</v>
      </c>
      <c r="D171" s="3" t="s">
        <v>132</v>
      </c>
      <c r="E171" s="51">
        <v>851</v>
      </c>
      <c r="F171" s="3" t="s">
        <v>265</v>
      </c>
      <c r="G171" s="3" t="s">
        <v>102</v>
      </c>
      <c r="H171" s="12">
        <f t="shared" si="100"/>
        <v>7394700</v>
      </c>
      <c r="I171" s="12">
        <f t="shared" ref="I171:J171" si="101">I172</f>
        <v>7394700</v>
      </c>
      <c r="J171" s="12">
        <f t="shared" si="101"/>
        <v>3572340</v>
      </c>
      <c r="K171" s="31">
        <f t="shared" si="84"/>
        <v>48.309464887013668</v>
      </c>
      <c r="L171" s="12"/>
      <c r="M171" s="12"/>
      <c r="N171" s="12"/>
      <c r="O171" s="12"/>
      <c r="P171" s="12"/>
      <c r="Q171" s="12"/>
      <c r="R171" s="12"/>
    </row>
    <row r="172" spans="1:18" ht="30" x14ac:dyDescent="0.25">
      <c r="A172" s="54" t="s">
        <v>103</v>
      </c>
      <c r="B172" s="51">
        <v>51</v>
      </c>
      <c r="C172" s="51">
        <v>2</v>
      </c>
      <c r="D172" s="3" t="s">
        <v>132</v>
      </c>
      <c r="E172" s="51">
        <v>851</v>
      </c>
      <c r="F172" s="3" t="s">
        <v>265</v>
      </c>
      <c r="G172" s="3" t="s">
        <v>104</v>
      </c>
      <c r="H172" s="12">
        <f>'6.ВС'!G168</f>
        <v>7394700</v>
      </c>
      <c r="I172" s="12">
        <f>'6.ВС'!H168</f>
        <v>7394700</v>
      </c>
      <c r="J172" s="12">
        <f>'6.ВС'!I168</f>
        <v>3572340</v>
      </c>
      <c r="K172" s="31">
        <f t="shared" si="84"/>
        <v>48.309464887013668</v>
      </c>
      <c r="L172" s="12"/>
      <c r="M172" s="12"/>
      <c r="N172" s="12"/>
      <c r="O172" s="12"/>
      <c r="P172" s="12"/>
      <c r="Q172" s="12"/>
      <c r="R172" s="12"/>
    </row>
    <row r="173" spans="1:18" ht="30" x14ac:dyDescent="0.25">
      <c r="A173" s="11" t="s">
        <v>105</v>
      </c>
      <c r="B173" s="51">
        <v>51</v>
      </c>
      <c r="C173" s="51">
        <v>2</v>
      </c>
      <c r="D173" s="3" t="s">
        <v>132</v>
      </c>
      <c r="E173" s="51">
        <v>851</v>
      </c>
      <c r="F173" s="3" t="s">
        <v>266</v>
      </c>
      <c r="G173" s="3"/>
      <c r="H173" s="12">
        <f t="shared" ref="H173:J177" si="102">H174</f>
        <v>6402300</v>
      </c>
      <c r="I173" s="12">
        <f t="shared" si="102"/>
        <v>6402300</v>
      </c>
      <c r="J173" s="12">
        <f t="shared" si="102"/>
        <v>3193069.97</v>
      </c>
      <c r="K173" s="31">
        <f t="shared" si="84"/>
        <v>49.873794886212771</v>
      </c>
      <c r="L173" s="12"/>
      <c r="M173" s="12"/>
      <c r="N173" s="12"/>
      <c r="O173" s="12"/>
      <c r="P173" s="12"/>
      <c r="Q173" s="12"/>
      <c r="R173" s="12"/>
    </row>
    <row r="174" spans="1:18" ht="60" x14ac:dyDescent="0.25">
      <c r="A174" s="54" t="s">
        <v>50</v>
      </c>
      <c r="B174" s="51">
        <v>51</v>
      </c>
      <c r="C174" s="51">
        <v>2</v>
      </c>
      <c r="D174" s="3" t="s">
        <v>132</v>
      </c>
      <c r="E174" s="51">
        <v>851</v>
      </c>
      <c r="F174" s="3" t="s">
        <v>266</v>
      </c>
      <c r="G174" s="5">
        <v>600</v>
      </c>
      <c r="H174" s="12">
        <f t="shared" si="102"/>
        <v>6402300</v>
      </c>
      <c r="I174" s="12">
        <f t="shared" ref="I174:J177" si="103">I175</f>
        <v>6402300</v>
      </c>
      <c r="J174" s="12">
        <f t="shared" si="103"/>
        <v>3193069.97</v>
      </c>
      <c r="K174" s="31">
        <f t="shared" si="84"/>
        <v>49.873794886212771</v>
      </c>
      <c r="L174" s="12"/>
      <c r="M174" s="12"/>
      <c r="N174" s="12"/>
      <c r="O174" s="12"/>
      <c r="P174" s="12"/>
      <c r="Q174" s="12"/>
      <c r="R174" s="12"/>
    </row>
    <row r="175" spans="1:18" ht="30" x14ac:dyDescent="0.25">
      <c r="A175" s="54" t="s">
        <v>103</v>
      </c>
      <c r="B175" s="51">
        <v>51</v>
      </c>
      <c r="C175" s="51">
        <v>2</v>
      </c>
      <c r="D175" s="3" t="s">
        <v>132</v>
      </c>
      <c r="E175" s="51">
        <v>851</v>
      </c>
      <c r="F175" s="3" t="s">
        <v>266</v>
      </c>
      <c r="G175" s="5">
        <v>610</v>
      </c>
      <c r="H175" s="12">
        <f>'6.ВС'!G171</f>
        <v>6402300</v>
      </c>
      <c r="I175" s="12">
        <f>'6.ВС'!H171</f>
        <v>6402300</v>
      </c>
      <c r="J175" s="12">
        <f>'6.ВС'!I171</f>
        <v>3193069.97</v>
      </c>
      <c r="K175" s="31">
        <f t="shared" si="84"/>
        <v>49.873794886212771</v>
      </c>
      <c r="L175" s="12"/>
      <c r="M175" s="12"/>
      <c r="N175" s="12"/>
      <c r="O175" s="12"/>
      <c r="P175" s="12"/>
      <c r="Q175" s="12"/>
      <c r="R175" s="12"/>
    </row>
    <row r="176" spans="1:18" ht="30" x14ac:dyDescent="0.25">
      <c r="A176" s="11" t="s">
        <v>111</v>
      </c>
      <c r="B176" s="51">
        <v>51</v>
      </c>
      <c r="C176" s="51">
        <v>2</v>
      </c>
      <c r="D176" s="3" t="s">
        <v>132</v>
      </c>
      <c r="E176" s="51">
        <v>851</v>
      </c>
      <c r="F176" s="3" t="s">
        <v>268</v>
      </c>
      <c r="G176" s="5"/>
      <c r="H176" s="12">
        <f t="shared" ref="H176" si="104">H177+H179</f>
        <v>205000</v>
      </c>
      <c r="I176" s="12">
        <f t="shared" ref="I176:J176" si="105">I177+I179</f>
        <v>205000</v>
      </c>
      <c r="J176" s="12">
        <f t="shared" si="105"/>
        <v>81000</v>
      </c>
      <c r="K176" s="31">
        <f t="shared" si="84"/>
        <v>39.512195121951223</v>
      </c>
      <c r="L176" s="12"/>
      <c r="M176" s="12"/>
      <c r="N176" s="12"/>
      <c r="O176" s="12"/>
      <c r="P176" s="12"/>
      <c r="Q176" s="12"/>
      <c r="R176" s="12"/>
    </row>
    <row r="177" spans="1:18" ht="60" x14ac:dyDescent="0.25">
      <c r="A177" s="54" t="s">
        <v>22</v>
      </c>
      <c r="B177" s="51">
        <v>51</v>
      </c>
      <c r="C177" s="51">
        <v>2</v>
      </c>
      <c r="D177" s="3" t="s">
        <v>132</v>
      </c>
      <c r="E177" s="51">
        <v>851</v>
      </c>
      <c r="F177" s="3" t="s">
        <v>268</v>
      </c>
      <c r="G177" s="5">
        <v>200</v>
      </c>
      <c r="H177" s="12">
        <f t="shared" si="102"/>
        <v>145000</v>
      </c>
      <c r="I177" s="12">
        <f t="shared" si="103"/>
        <v>145000</v>
      </c>
      <c r="J177" s="12">
        <f t="shared" si="103"/>
        <v>71000</v>
      </c>
      <c r="K177" s="31">
        <f t="shared" si="84"/>
        <v>48.96551724137931</v>
      </c>
      <c r="L177" s="12"/>
      <c r="M177" s="12"/>
      <c r="N177" s="12"/>
      <c r="O177" s="12"/>
      <c r="P177" s="12"/>
      <c r="Q177" s="12"/>
      <c r="R177" s="12"/>
    </row>
    <row r="178" spans="1:18" ht="60" x14ac:dyDescent="0.25">
      <c r="A178" s="54" t="s">
        <v>9</v>
      </c>
      <c r="B178" s="51">
        <v>51</v>
      </c>
      <c r="C178" s="51">
        <v>2</v>
      </c>
      <c r="D178" s="3" t="s">
        <v>132</v>
      </c>
      <c r="E178" s="51">
        <v>851</v>
      </c>
      <c r="F178" s="3" t="s">
        <v>268</v>
      </c>
      <c r="G178" s="5">
        <v>240</v>
      </c>
      <c r="H178" s="12">
        <f>'6.ВС'!G174</f>
        <v>145000</v>
      </c>
      <c r="I178" s="12">
        <f>'6.ВС'!H174</f>
        <v>145000</v>
      </c>
      <c r="J178" s="12">
        <f>'6.ВС'!I174</f>
        <v>71000</v>
      </c>
      <c r="K178" s="31">
        <f t="shared" si="84"/>
        <v>48.96551724137931</v>
      </c>
      <c r="L178" s="12"/>
      <c r="M178" s="12"/>
      <c r="N178" s="12"/>
      <c r="O178" s="12"/>
      <c r="P178" s="12"/>
      <c r="Q178" s="12"/>
      <c r="R178" s="12"/>
    </row>
    <row r="179" spans="1:18" ht="60" x14ac:dyDescent="0.25">
      <c r="A179" s="54" t="s">
        <v>50</v>
      </c>
      <c r="B179" s="51">
        <v>51</v>
      </c>
      <c r="C179" s="51">
        <v>2</v>
      </c>
      <c r="D179" s="3" t="s">
        <v>132</v>
      </c>
      <c r="E179" s="51">
        <v>851</v>
      </c>
      <c r="F179" s="3" t="s">
        <v>268</v>
      </c>
      <c r="G179" s="5">
        <v>600</v>
      </c>
      <c r="H179" s="12">
        <f t="shared" ref="H179:J179" si="106">H180</f>
        <v>60000</v>
      </c>
      <c r="I179" s="12">
        <f t="shared" si="106"/>
        <v>60000</v>
      </c>
      <c r="J179" s="12">
        <f t="shared" si="106"/>
        <v>10000</v>
      </c>
      <c r="K179" s="31">
        <f t="shared" si="84"/>
        <v>16.666666666666664</v>
      </c>
      <c r="L179" s="12"/>
      <c r="M179" s="12"/>
      <c r="N179" s="12"/>
      <c r="O179" s="12"/>
      <c r="P179" s="12"/>
      <c r="Q179" s="12"/>
      <c r="R179" s="12"/>
    </row>
    <row r="180" spans="1:18" ht="30" x14ac:dyDescent="0.25">
      <c r="A180" s="54" t="s">
        <v>103</v>
      </c>
      <c r="B180" s="51">
        <v>51</v>
      </c>
      <c r="C180" s="51">
        <v>2</v>
      </c>
      <c r="D180" s="3" t="s">
        <v>132</v>
      </c>
      <c r="E180" s="51">
        <v>851</v>
      </c>
      <c r="F180" s="3" t="s">
        <v>268</v>
      </c>
      <c r="G180" s="5">
        <v>610</v>
      </c>
      <c r="H180" s="12">
        <f>'6.ВС'!G176</f>
        <v>60000</v>
      </c>
      <c r="I180" s="12">
        <f>'6.ВС'!H176</f>
        <v>60000</v>
      </c>
      <c r="J180" s="12">
        <f>'6.ВС'!I176</f>
        <v>10000</v>
      </c>
      <c r="K180" s="31">
        <f t="shared" si="84"/>
        <v>16.666666666666664</v>
      </c>
      <c r="L180" s="12"/>
      <c r="M180" s="12"/>
      <c r="N180" s="12"/>
      <c r="O180" s="12"/>
      <c r="P180" s="12"/>
      <c r="Q180" s="12"/>
      <c r="R180" s="12"/>
    </row>
    <row r="181" spans="1:18" ht="45" x14ac:dyDescent="0.25">
      <c r="A181" s="7" t="s">
        <v>305</v>
      </c>
      <c r="B181" s="51">
        <v>51</v>
      </c>
      <c r="C181" s="51">
        <v>2</v>
      </c>
      <c r="D181" s="3" t="s">
        <v>132</v>
      </c>
      <c r="E181" s="51">
        <v>851</v>
      </c>
      <c r="F181" s="3" t="s">
        <v>307</v>
      </c>
      <c r="G181" s="5"/>
      <c r="H181" s="12">
        <f t="shared" ref="H181:J182" si="107">H182</f>
        <v>219648</v>
      </c>
      <c r="I181" s="12">
        <f t="shared" si="107"/>
        <v>219648</v>
      </c>
      <c r="J181" s="12">
        <f t="shared" si="107"/>
        <v>219648</v>
      </c>
      <c r="K181" s="31">
        <f t="shared" si="84"/>
        <v>100</v>
      </c>
      <c r="L181" s="12"/>
      <c r="M181" s="12"/>
      <c r="N181" s="12"/>
      <c r="O181" s="12"/>
      <c r="P181" s="12"/>
      <c r="Q181" s="12"/>
      <c r="R181" s="12"/>
    </row>
    <row r="182" spans="1:18" ht="60" x14ac:dyDescent="0.25">
      <c r="A182" s="54" t="s">
        <v>22</v>
      </c>
      <c r="B182" s="51">
        <v>51</v>
      </c>
      <c r="C182" s="51">
        <v>2</v>
      </c>
      <c r="D182" s="3" t="s">
        <v>132</v>
      </c>
      <c r="E182" s="51">
        <v>851</v>
      </c>
      <c r="F182" s="3" t="s">
        <v>307</v>
      </c>
      <c r="G182" s="5">
        <v>200</v>
      </c>
      <c r="H182" s="12">
        <f t="shared" si="107"/>
        <v>219648</v>
      </c>
      <c r="I182" s="12">
        <f t="shared" ref="I182:J182" si="108">I183</f>
        <v>219648</v>
      </c>
      <c r="J182" s="12">
        <f t="shared" si="108"/>
        <v>219648</v>
      </c>
      <c r="K182" s="31">
        <f t="shared" si="84"/>
        <v>100</v>
      </c>
      <c r="L182" s="12"/>
      <c r="M182" s="12"/>
      <c r="N182" s="12"/>
      <c r="O182" s="12"/>
      <c r="P182" s="12"/>
      <c r="Q182" s="12"/>
      <c r="R182" s="12"/>
    </row>
    <row r="183" spans="1:18" ht="60" x14ac:dyDescent="0.25">
      <c r="A183" s="54" t="s">
        <v>9</v>
      </c>
      <c r="B183" s="51">
        <v>51</v>
      </c>
      <c r="C183" s="51">
        <v>2</v>
      </c>
      <c r="D183" s="3" t="s">
        <v>132</v>
      </c>
      <c r="E183" s="51">
        <v>851</v>
      </c>
      <c r="F183" s="3" t="s">
        <v>307</v>
      </c>
      <c r="G183" s="5">
        <v>240</v>
      </c>
      <c r="H183" s="12">
        <f>'6.ВС'!G179</f>
        <v>219648</v>
      </c>
      <c r="I183" s="12">
        <f>'6.ВС'!H179</f>
        <v>219648</v>
      </c>
      <c r="J183" s="12">
        <f>'6.ВС'!I179</f>
        <v>219648</v>
      </c>
      <c r="K183" s="31">
        <f t="shared" si="84"/>
        <v>100</v>
      </c>
      <c r="L183" s="12"/>
      <c r="M183" s="12"/>
      <c r="N183" s="12"/>
      <c r="O183" s="12"/>
      <c r="P183" s="12"/>
      <c r="Q183" s="12"/>
      <c r="R183" s="12"/>
    </row>
    <row r="184" spans="1:18" ht="135" x14ac:dyDescent="0.25">
      <c r="A184" s="11" t="s">
        <v>107</v>
      </c>
      <c r="B184" s="51">
        <v>51</v>
      </c>
      <c r="C184" s="51">
        <v>2</v>
      </c>
      <c r="D184" s="3" t="s">
        <v>132</v>
      </c>
      <c r="E184" s="51">
        <v>851</v>
      </c>
      <c r="F184" s="3" t="s">
        <v>267</v>
      </c>
      <c r="G184" s="5"/>
      <c r="H184" s="12">
        <f t="shared" ref="H184" si="109">H185+H187</f>
        <v>5600000</v>
      </c>
      <c r="I184" s="12">
        <f t="shared" ref="I184:J184" si="110">I185+I187</f>
        <v>5600000</v>
      </c>
      <c r="J184" s="12">
        <f t="shared" si="110"/>
        <v>2649800</v>
      </c>
      <c r="K184" s="31">
        <f t="shared" si="84"/>
        <v>47.317857142857143</v>
      </c>
      <c r="L184" s="12"/>
      <c r="M184" s="12"/>
      <c r="N184" s="12"/>
      <c r="O184" s="12"/>
      <c r="P184" s="12"/>
      <c r="Q184" s="12"/>
      <c r="R184" s="12"/>
    </row>
    <row r="185" spans="1:18" ht="60" x14ac:dyDescent="0.25">
      <c r="A185" s="54" t="s">
        <v>22</v>
      </c>
      <c r="B185" s="51">
        <v>51</v>
      </c>
      <c r="C185" s="51">
        <v>2</v>
      </c>
      <c r="D185" s="3" t="s">
        <v>132</v>
      </c>
      <c r="E185" s="51">
        <v>851</v>
      </c>
      <c r="F185" s="3" t="s">
        <v>267</v>
      </c>
      <c r="G185" s="5">
        <v>200</v>
      </c>
      <c r="H185" s="12">
        <f t="shared" ref="H185:J187" si="111">H186</f>
        <v>375000</v>
      </c>
      <c r="I185" s="12">
        <f t="shared" si="111"/>
        <v>375000</v>
      </c>
      <c r="J185" s="12">
        <f t="shared" si="111"/>
        <v>86600</v>
      </c>
      <c r="K185" s="31">
        <f t="shared" si="84"/>
        <v>23.093333333333334</v>
      </c>
      <c r="L185" s="12"/>
      <c r="M185" s="12"/>
      <c r="N185" s="12"/>
      <c r="O185" s="12"/>
      <c r="P185" s="12"/>
      <c r="Q185" s="12"/>
      <c r="R185" s="12"/>
    </row>
    <row r="186" spans="1:18" ht="60" x14ac:dyDescent="0.25">
      <c r="A186" s="54" t="s">
        <v>9</v>
      </c>
      <c r="B186" s="51">
        <v>51</v>
      </c>
      <c r="C186" s="51">
        <v>2</v>
      </c>
      <c r="D186" s="3" t="s">
        <v>132</v>
      </c>
      <c r="E186" s="51">
        <v>851</v>
      </c>
      <c r="F186" s="3" t="s">
        <v>267</v>
      </c>
      <c r="G186" s="5">
        <v>240</v>
      </c>
      <c r="H186" s="12">
        <f>'6.ВС'!G182</f>
        <v>375000</v>
      </c>
      <c r="I186" s="12">
        <f>'6.ВС'!H182</f>
        <v>375000</v>
      </c>
      <c r="J186" s="12">
        <f>'6.ВС'!I182</f>
        <v>86600</v>
      </c>
      <c r="K186" s="31">
        <f t="shared" si="84"/>
        <v>23.093333333333334</v>
      </c>
      <c r="L186" s="12"/>
      <c r="M186" s="12"/>
      <c r="N186" s="12"/>
      <c r="O186" s="12"/>
      <c r="P186" s="12"/>
      <c r="Q186" s="12"/>
      <c r="R186" s="12"/>
    </row>
    <row r="187" spans="1:18" ht="60" x14ac:dyDescent="0.25">
      <c r="A187" s="54" t="s">
        <v>50</v>
      </c>
      <c r="B187" s="51">
        <v>51</v>
      </c>
      <c r="C187" s="51">
        <v>2</v>
      </c>
      <c r="D187" s="3" t="s">
        <v>132</v>
      </c>
      <c r="E187" s="51">
        <v>851</v>
      </c>
      <c r="F187" s="3" t="s">
        <v>267</v>
      </c>
      <c r="G187" s="5">
        <v>600</v>
      </c>
      <c r="H187" s="12">
        <f t="shared" si="111"/>
        <v>5225000</v>
      </c>
      <c r="I187" s="12">
        <f t="shared" ref="I187:J187" si="112">I188</f>
        <v>5225000</v>
      </c>
      <c r="J187" s="12">
        <f t="shared" si="112"/>
        <v>2563200</v>
      </c>
      <c r="K187" s="31">
        <f t="shared" si="84"/>
        <v>49.056459330143539</v>
      </c>
      <c r="L187" s="12"/>
      <c r="M187" s="12"/>
      <c r="N187" s="12"/>
      <c r="O187" s="12"/>
      <c r="P187" s="12"/>
      <c r="Q187" s="12"/>
      <c r="R187" s="12"/>
    </row>
    <row r="188" spans="1:18" ht="30" x14ac:dyDescent="0.25">
      <c r="A188" s="54" t="s">
        <v>103</v>
      </c>
      <c r="B188" s="51">
        <v>51</v>
      </c>
      <c r="C188" s="51">
        <v>2</v>
      </c>
      <c r="D188" s="3" t="s">
        <v>132</v>
      </c>
      <c r="E188" s="51">
        <v>851</v>
      </c>
      <c r="F188" s="3" t="s">
        <v>267</v>
      </c>
      <c r="G188" s="5">
        <v>610</v>
      </c>
      <c r="H188" s="12">
        <f>'6.ВС'!G184</f>
        <v>5225000</v>
      </c>
      <c r="I188" s="12">
        <f>'6.ВС'!H184</f>
        <v>5225000</v>
      </c>
      <c r="J188" s="12">
        <f>'6.ВС'!I184</f>
        <v>2563200</v>
      </c>
      <c r="K188" s="31">
        <f t="shared" si="84"/>
        <v>49.056459330143539</v>
      </c>
      <c r="L188" s="12"/>
      <c r="M188" s="12"/>
      <c r="N188" s="12"/>
      <c r="O188" s="12"/>
      <c r="P188" s="12"/>
      <c r="Q188" s="12"/>
      <c r="R188" s="12"/>
    </row>
    <row r="189" spans="1:18" ht="90" x14ac:dyDescent="0.25">
      <c r="A189" s="11" t="s">
        <v>315</v>
      </c>
      <c r="B189" s="51">
        <v>51</v>
      </c>
      <c r="C189" s="51">
        <v>2</v>
      </c>
      <c r="D189" s="3" t="s">
        <v>132</v>
      </c>
      <c r="E189" s="51">
        <v>851</v>
      </c>
      <c r="F189" s="3" t="s">
        <v>309</v>
      </c>
      <c r="G189" s="3"/>
      <c r="H189" s="12">
        <f t="shared" ref="H189:J193" si="113">H190</f>
        <v>1368422</v>
      </c>
      <c r="I189" s="12">
        <f t="shared" si="113"/>
        <v>1368422</v>
      </c>
      <c r="J189" s="12">
        <f t="shared" si="113"/>
        <v>315789.7</v>
      </c>
      <c r="K189" s="31">
        <f t="shared" si="84"/>
        <v>23.076923639052865</v>
      </c>
      <c r="L189" s="12"/>
      <c r="M189" s="12"/>
      <c r="N189" s="12"/>
      <c r="O189" s="12"/>
      <c r="P189" s="12"/>
      <c r="Q189" s="12"/>
      <c r="R189" s="12"/>
    </row>
    <row r="190" spans="1:18" ht="60" x14ac:dyDescent="0.25">
      <c r="A190" s="54" t="s">
        <v>50</v>
      </c>
      <c r="B190" s="51">
        <v>51</v>
      </c>
      <c r="C190" s="51">
        <v>2</v>
      </c>
      <c r="D190" s="3" t="s">
        <v>132</v>
      </c>
      <c r="E190" s="51">
        <v>851</v>
      </c>
      <c r="F190" s="3" t="s">
        <v>309</v>
      </c>
      <c r="G190" s="3" t="s">
        <v>102</v>
      </c>
      <c r="H190" s="12">
        <f t="shared" si="113"/>
        <v>1368422</v>
      </c>
      <c r="I190" s="12">
        <f t="shared" ref="I190:J193" si="114">I191</f>
        <v>1368422</v>
      </c>
      <c r="J190" s="12">
        <f t="shared" si="114"/>
        <v>315789.7</v>
      </c>
      <c r="K190" s="31">
        <f t="shared" si="84"/>
        <v>23.076923639052865</v>
      </c>
      <c r="L190" s="12"/>
      <c r="M190" s="12"/>
      <c r="N190" s="12"/>
      <c r="O190" s="12"/>
      <c r="P190" s="12"/>
      <c r="Q190" s="12"/>
      <c r="R190" s="12"/>
    </row>
    <row r="191" spans="1:18" ht="30" x14ac:dyDescent="0.25">
      <c r="A191" s="54" t="s">
        <v>103</v>
      </c>
      <c r="B191" s="51">
        <v>51</v>
      </c>
      <c r="C191" s="51">
        <v>2</v>
      </c>
      <c r="D191" s="3" t="s">
        <v>132</v>
      </c>
      <c r="E191" s="51">
        <v>851</v>
      </c>
      <c r="F191" s="3" t="s">
        <v>309</v>
      </c>
      <c r="G191" s="3" t="s">
        <v>104</v>
      </c>
      <c r="H191" s="12">
        <f>'6.ВС'!G187</f>
        <v>1368422</v>
      </c>
      <c r="I191" s="12">
        <f>'6.ВС'!H187</f>
        <v>1368422</v>
      </c>
      <c r="J191" s="12">
        <f>'6.ВС'!I187</f>
        <v>315789.7</v>
      </c>
      <c r="K191" s="31">
        <f t="shared" si="84"/>
        <v>23.076923639052865</v>
      </c>
      <c r="L191" s="12"/>
      <c r="M191" s="12"/>
      <c r="N191" s="12"/>
      <c r="O191" s="12"/>
      <c r="P191" s="12"/>
      <c r="Q191" s="12"/>
      <c r="R191" s="12"/>
    </row>
    <row r="192" spans="1:18" ht="90" x14ac:dyDescent="0.25">
      <c r="A192" s="7" t="s">
        <v>320</v>
      </c>
      <c r="B192" s="51">
        <v>51</v>
      </c>
      <c r="C192" s="51">
        <v>2</v>
      </c>
      <c r="D192" s="3" t="s">
        <v>132</v>
      </c>
      <c r="E192" s="51">
        <v>851</v>
      </c>
      <c r="F192" s="3" t="s">
        <v>310</v>
      </c>
      <c r="G192" s="3"/>
      <c r="H192" s="12">
        <f t="shared" si="113"/>
        <v>1578948</v>
      </c>
      <c r="I192" s="12">
        <f t="shared" si="114"/>
        <v>1578948</v>
      </c>
      <c r="J192" s="12">
        <f t="shared" si="114"/>
        <v>0</v>
      </c>
      <c r="K192" s="31">
        <f t="shared" si="84"/>
        <v>0</v>
      </c>
      <c r="L192" s="12"/>
      <c r="M192" s="12"/>
      <c r="N192" s="12"/>
      <c r="O192" s="12"/>
      <c r="P192" s="12"/>
      <c r="Q192" s="12"/>
      <c r="R192" s="12"/>
    </row>
    <row r="193" spans="1:18" ht="60" x14ac:dyDescent="0.25">
      <c r="A193" s="54" t="s">
        <v>50</v>
      </c>
      <c r="B193" s="51">
        <v>51</v>
      </c>
      <c r="C193" s="51">
        <v>2</v>
      </c>
      <c r="D193" s="3" t="s">
        <v>132</v>
      </c>
      <c r="E193" s="51">
        <v>851</v>
      </c>
      <c r="F193" s="3" t="s">
        <v>310</v>
      </c>
      <c r="G193" s="3" t="s">
        <v>102</v>
      </c>
      <c r="H193" s="12">
        <f t="shared" si="113"/>
        <v>1578948</v>
      </c>
      <c r="I193" s="12">
        <f t="shared" si="114"/>
        <v>1578948</v>
      </c>
      <c r="J193" s="12">
        <f t="shared" si="114"/>
        <v>0</v>
      </c>
      <c r="K193" s="31">
        <f t="shared" si="84"/>
        <v>0</v>
      </c>
      <c r="L193" s="12"/>
      <c r="M193" s="12"/>
      <c r="N193" s="12"/>
      <c r="O193" s="12"/>
      <c r="P193" s="12"/>
      <c r="Q193" s="12"/>
      <c r="R193" s="12"/>
    </row>
    <row r="194" spans="1:18" ht="30" x14ac:dyDescent="0.25">
      <c r="A194" s="54" t="s">
        <v>103</v>
      </c>
      <c r="B194" s="51">
        <v>51</v>
      </c>
      <c r="C194" s="51">
        <v>2</v>
      </c>
      <c r="D194" s="3" t="s">
        <v>132</v>
      </c>
      <c r="E194" s="51">
        <v>851</v>
      </c>
      <c r="F194" s="3" t="s">
        <v>310</v>
      </c>
      <c r="G194" s="3" t="s">
        <v>104</v>
      </c>
      <c r="H194" s="12">
        <f>'6.ВС'!G190</f>
        <v>1578948</v>
      </c>
      <c r="I194" s="12">
        <f>'6.ВС'!H190</f>
        <v>1578948</v>
      </c>
      <c r="J194" s="12">
        <f>'6.ВС'!I190</f>
        <v>0</v>
      </c>
      <c r="K194" s="31">
        <f t="shared" si="84"/>
        <v>0</v>
      </c>
      <c r="L194" s="12"/>
      <c r="M194" s="12"/>
      <c r="N194" s="12"/>
      <c r="O194" s="12"/>
      <c r="P194" s="12"/>
      <c r="Q194" s="12"/>
      <c r="R194" s="12"/>
    </row>
    <row r="195" spans="1:18" ht="45" x14ac:dyDescent="0.25">
      <c r="A195" s="7" t="s">
        <v>425</v>
      </c>
      <c r="B195" s="51">
        <v>51</v>
      </c>
      <c r="C195" s="51">
        <v>2</v>
      </c>
      <c r="D195" s="3" t="s">
        <v>423</v>
      </c>
      <c r="E195" s="51"/>
      <c r="F195" s="3"/>
      <c r="G195" s="3"/>
      <c r="H195" s="12">
        <f t="shared" ref="H195:J198" si="115">H196</f>
        <v>219587</v>
      </c>
      <c r="I195" s="12">
        <f t="shared" si="115"/>
        <v>219587</v>
      </c>
      <c r="J195" s="12">
        <f t="shared" si="115"/>
        <v>219587</v>
      </c>
      <c r="K195" s="31">
        <f t="shared" si="84"/>
        <v>100</v>
      </c>
      <c r="L195" s="12"/>
      <c r="M195" s="12"/>
      <c r="N195" s="12"/>
      <c r="O195" s="12"/>
      <c r="P195" s="12"/>
      <c r="Q195" s="12"/>
      <c r="R195" s="12"/>
    </row>
    <row r="196" spans="1:18" ht="30" x14ac:dyDescent="0.25">
      <c r="A196" s="7" t="s">
        <v>6</v>
      </c>
      <c r="B196" s="51">
        <v>51</v>
      </c>
      <c r="C196" s="51">
        <v>2</v>
      </c>
      <c r="D196" s="3" t="s">
        <v>423</v>
      </c>
      <c r="E196" s="51">
        <v>851</v>
      </c>
      <c r="F196" s="3"/>
      <c r="G196" s="3"/>
      <c r="H196" s="12">
        <f t="shared" si="115"/>
        <v>219587</v>
      </c>
      <c r="I196" s="12">
        <f t="shared" si="115"/>
        <v>219587</v>
      </c>
      <c r="J196" s="12">
        <f t="shared" si="115"/>
        <v>219587</v>
      </c>
      <c r="K196" s="31">
        <f t="shared" si="84"/>
        <v>100</v>
      </c>
      <c r="L196" s="12"/>
      <c r="M196" s="12"/>
      <c r="N196" s="12"/>
      <c r="O196" s="12"/>
      <c r="P196" s="12"/>
      <c r="Q196" s="12"/>
      <c r="R196" s="12"/>
    </row>
    <row r="197" spans="1:18" ht="30" x14ac:dyDescent="0.25">
      <c r="A197" s="7" t="s">
        <v>421</v>
      </c>
      <c r="B197" s="51">
        <v>51</v>
      </c>
      <c r="C197" s="51">
        <v>2</v>
      </c>
      <c r="D197" s="3" t="s">
        <v>423</v>
      </c>
      <c r="E197" s="51">
        <v>851</v>
      </c>
      <c r="F197" s="3" t="s">
        <v>424</v>
      </c>
      <c r="G197" s="3"/>
      <c r="H197" s="12">
        <f t="shared" si="115"/>
        <v>219587</v>
      </c>
      <c r="I197" s="12">
        <f t="shared" si="115"/>
        <v>219587</v>
      </c>
      <c r="J197" s="12">
        <f t="shared" si="115"/>
        <v>219587</v>
      </c>
      <c r="K197" s="31">
        <f t="shared" si="84"/>
        <v>100</v>
      </c>
      <c r="L197" s="12"/>
      <c r="M197" s="12"/>
      <c r="N197" s="12"/>
      <c r="O197" s="12"/>
      <c r="P197" s="12"/>
      <c r="Q197" s="12"/>
      <c r="R197" s="12"/>
    </row>
    <row r="198" spans="1:18" ht="60" x14ac:dyDescent="0.25">
      <c r="A198" s="54" t="s">
        <v>50</v>
      </c>
      <c r="B198" s="51">
        <v>51</v>
      </c>
      <c r="C198" s="51">
        <v>2</v>
      </c>
      <c r="D198" s="3" t="s">
        <v>423</v>
      </c>
      <c r="E198" s="51">
        <v>851</v>
      </c>
      <c r="F198" s="3" t="s">
        <v>424</v>
      </c>
      <c r="G198" s="3" t="s">
        <v>102</v>
      </c>
      <c r="H198" s="12">
        <f t="shared" si="115"/>
        <v>219587</v>
      </c>
      <c r="I198" s="12">
        <f t="shared" si="115"/>
        <v>219587</v>
      </c>
      <c r="J198" s="12">
        <f t="shared" si="115"/>
        <v>219587</v>
      </c>
      <c r="K198" s="31">
        <f t="shared" ref="K198:K261" si="116">J198/I198*100</f>
        <v>100</v>
      </c>
      <c r="L198" s="12"/>
      <c r="M198" s="12"/>
      <c r="N198" s="12"/>
      <c r="O198" s="12"/>
      <c r="P198" s="12"/>
      <c r="Q198" s="12"/>
      <c r="R198" s="12"/>
    </row>
    <row r="199" spans="1:18" ht="30" x14ac:dyDescent="0.25">
      <c r="A199" s="54" t="s">
        <v>103</v>
      </c>
      <c r="B199" s="51">
        <v>51</v>
      </c>
      <c r="C199" s="51">
        <v>2</v>
      </c>
      <c r="D199" s="3" t="s">
        <v>423</v>
      </c>
      <c r="E199" s="51">
        <v>851</v>
      </c>
      <c r="F199" s="3" t="s">
        <v>424</v>
      </c>
      <c r="G199" s="3" t="s">
        <v>104</v>
      </c>
      <c r="H199" s="12">
        <f>'6.ВС'!G193</f>
        <v>219587</v>
      </c>
      <c r="I199" s="12">
        <f>'6.ВС'!H193</f>
        <v>219587</v>
      </c>
      <c r="J199" s="12">
        <f>'6.ВС'!I193</f>
        <v>219587</v>
      </c>
      <c r="K199" s="31">
        <f t="shared" si="116"/>
        <v>100</v>
      </c>
      <c r="L199" s="12"/>
      <c r="M199" s="12"/>
      <c r="N199" s="12"/>
      <c r="O199" s="12"/>
      <c r="P199" s="12"/>
      <c r="Q199" s="12"/>
      <c r="R199" s="12"/>
    </row>
    <row r="200" spans="1:18" ht="60" x14ac:dyDescent="0.25">
      <c r="A200" s="11" t="s">
        <v>331</v>
      </c>
      <c r="B200" s="51">
        <v>51</v>
      </c>
      <c r="C200" s="51">
        <v>3</v>
      </c>
      <c r="D200" s="3"/>
      <c r="E200" s="51"/>
      <c r="F200" s="4"/>
      <c r="G200" s="3"/>
      <c r="H200" s="12">
        <f t="shared" ref="H200" si="117">H202</f>
        <v>5000</v>
      </c>
      <c r="I200" s="12">
        <f t="shared" ref="I200:J200" si="118">I202</f>
        <v>5000</v>
      </c>
      <c r="J200" s="12">
        <f t="shared" si="118"/>
        <v>0</v>
      </c>
      <c r="K200" s="31">
        <f t="shared" si="116"/>
        <v>0</v>
      </c>
      <c r="L200" s="12"/>
      <c r="M200" s="12"/>
      <c r="N200" s="12"/>
      <c r="O200" s="12"/>
      <c r="P200" s="12"/>
      <c r="Q200" s="12"/>
      <c r="R200" s="12"/>
    </row>
    <row r="201" spans="1:18" ht="90" x14ac:dyDescent="0.25">
      <c r="A201" s="11" t="s">
        <v>221</v>
      </c>
      <c r="B201" s="51">
        <v>51</v>
      </c>
      <c r="C201" s="51">
        <v>3</v>
      </c>
      <c r="D201" s="3" t="s">
        <v>132</v>
      </c>
      <c r="E201" s="51"/>
      <c r="F201" s="4"/>
      <c r="G201" s="3"/>
      <c r="H201" s="12">
        <f t="shared" ref="H201:J204" si="119">H202</f>
        <v>5000</v>
      </c>
      <c r="I201" s="12">
        <f t="shared" si="119"/>
        <v>5000</v>
      </c>
      <c r="J201" s="12">
        <f t="shared" si="119"/>
        <v>0</v>
      </c>
      <c r="K201" s="31">
        <f t="shared" si="116"/>
        <v>0</v>
      </c>
      <c r="L201" s="12"/>
      <c r="M201" s="12"/>
      <c r="N201" s="12"/>
      <c r="O201" s="12"/>
      <c r="P201" s="12"/>
      <c r="Q201" s="12"/>
      <c r="R201" s="12"/>
    </row>
    <row r="202" spans="1:18" ht="30" x14ac:dyDescent="0.25">
      <c r="A202" s="11" t="s">
        <v>6</v>
      </c>
      <c r="B202" s="51">
        <v>51</v>
      </c>
      <c r="C202" s="51">
        <v>3</v>
      </c>
      <c r="D202" s="3" t="s">
        <v>132</v>
      </c>
      <c r="E202" s="51">
        <v>851</v>
      </c>
      <c r="F202" s="4"/>
      <c r="G202" s="3"/>
      <c r="H202" s="12">
        <f t="shared" si="119"/>
        <v>5000</v>
      </c>
      <c r="I202" s="12">
        <f t="shared" ref="I202:J204" si="120">I203</f>
        <v>5000</v>
      </c>
      <c r="J202" s="12">
        <f t="shared" si="120"/>
        <v>0</v>
      </c>
      <c r="K202" s="31">
        <f t="shared" si="116"/>
        <v>0</v>
      </c>
      <c r="L202" s="12"/>
      <c r="M202" s="12"/>
      <c r="N202" s="12"/>
      <c r="O202" s="12"/>
      <c r="P202" s="12"/>
      <c r="Q202" s="12"/>
      <c r="R202" s="12"/>
    </row>
    <row r="203" spans="1:18" ht="45" x14ac:dyDescent="0.25">
      <c r="A203" s="11" t="s">
        <v>114</v>
      </c>
      <c r="B203" s="51">
        <v>51</v>
      </c>
      <c r="C203" s="51">
        <v>3</v>
      </c>
      <c r="D203" s="3" t="s">
        <v>132</v>
      </c>
      <c r="E203" s="51">
        <v>851</v>
      </c>
      <c r="F203" s="3" t="s">
        <v>269</v>
      </c>
      <c r="G203" s="3"/>
      <c r="H203" s="12">
        <f t="shared" si="119"/>
        <v>5000</v>
      </c>
      <c r="I203" s="12">
        <f t="shared" si="120"/>
        <v>5000</v>
      </c>
      <c r="J203" s="12">
        <f t="shared" si="120"/>
        <v>0</v>
      </c>
      <c r="K203" s="31">
        <f t="shared" si="116"/>
        <v>0</v>
      </c>
      <c r="L203" s="12"/>
      <c r="M203" s="12"/>
      <c r="N203" s="12"/>
      <c r="O203" s="12"/>
      <c r="P203" s="12"/>
      <c r="Q203" s="12"/>
      <c r="R203" s="12"/>
    </row>
    <row r="204" spans="1:18" ht="60" x14ac:dyDescent="0.25">
      <c r="A204" s="54" t="s">
        <v>22</v>
      </c>
      <c r="B204" s="51">
        <v>51</v>
      </c>
      <c r="C204" s="51">
        <v>3</v>
      </c>
      <c r="D204" s="3" t="s">
        <v>132</v>
      </c>
      <c r="E204" s="51">
        <v>851</v>
      </c>
      <c r="F204" s="3" t="s">
        <v>269</v>
      </c>
      <c r="G204" s="3" t="s">
        <v>23</v>
      </c>
      <c r="H204" s="12">
        <f t="shared" si="119"/>
        <v>5000</v>
      </c>
      <c r="I204" s="12">
        <f t="shared" si="120"/>
        <v>5000</v>
      </c>
      <c r="J204" s="12">
        <f t="shared" si="120"/>
        <v>0</v>
      </c>
      <c r="K204" s="31">
        <f t="shared" si="116"/>
        <v>0</v>
      </c>
      <c r="L204" s="12"/>
      <c r="M204" s="12"/>
      <c r="N204" s="12"/>
      <c r="O204" s="12"/>
      <c r="P204" s="12"/>
      <c r="Q204" s="12"/>
      <c r="R204" s="12"/>
    </row>
    <row r="205" spans="1:18" ht="60" x14ac:dyDescent="0.25">
      <c r="A205" s="54" t="s">
        <v>9</v>
      </c>
      <c r="B205" s="51">
        <v>51</v>
      </c>
      <c r="C205" s="51">
        <v>3</v>
      </c>
      <c r="D205" s="3" t="s">
        <v>132</v>
      </c>
      <c r="E205" s="51">
        <v>851</v>
      </c>
      <c r="F205" s="3" t="s">
        <v>269</v>
      </c>
      <c r="G205" s="3" t="s">
        <v>24</v>
      </c>
      <c r="H205" s="12">
        <f>'6.ВС'!G197</f>
        <v>5000</v>
      </c>
      <c r="I205" s="12">
        <f>'6.ВС'!H197</f>
        <v>5000</v>
      </c>
      <c r="J205" s="12">
        <f>'6.ВС'!I197</f>
        <v>0</v>
      </c>
      <c r="K205" s="31">
        <f t="shared" si="116"/>
        <v>0</v>
      </c>
      <c r="L205" s="12"/>
      <c r="M205" s="12"/>
      <c r="N205" s="12"/>
      <c r="O205" s="12"/>
      <c r="P205" s="12"/>
      <c r="Q205" s="12"/>
      <c r="R205" s="12"/>
    </row>
    <row r="206" spans="1:18" ht="60" x14ac:dyDescent="0.25">
      <c r="A206" s="11" t="s">
        <v>330</v>
      </c>
      <c r="B206" s="51">
        <v>51</v>
      </c>
      <c r="C206" s="51">
        <v>4</v>
      </c>
      <c r="D206" s="4"/>
      <c r="E206" s="51"/>
      <c r="F206" s="4"/>
      <c r="G206" s="3"/>
      <c r="H206" s="12">
        <f>H207+H227</f>
        <v>4123781</v>
      </c>
      <c r="I206" s="12">
        <f t="shared" ref="I206:J206" si="121">I207+I227</f>
        <v>4123781</v>
      </c>
      <c r="J206" s="12">
        <f t="shared" si="121"/>
        <v>383078.94999999995</v>
      </c>
      <c r="K206" s="31">
        <f t="shared" si="116"/>
        <v>9.2895076144926225</v>
      </c>
      <c r="L206" s="12"/>
      <c r="M206" s="12"/>
      <c r="N206" s="12"/>
      <c r="O206" s="12"/>
      <c r="P206" s="12"/>
      <c r="Q206" s="12"/>
      <c r="R206" s="12"/>
    </row>
    <row r="207" spans="1:18" ht="45" x14ac:dyDescent="0.25">
      <c r="A207" s="11" t="s">
        <v>222</v>
      </c>
      <c r="B207" s="51">
        <v>51</v>
      </c>
      <c r="C207" s="51">
        <v>4</v>
      </c>
      <c r="D207" s="4" t="s">
        <v>132</v>
      </c>
      <c r="E207" s="51"/>
      <c r="F207" s="4"/>
      <c r="G207" s="3"/>
      <c r="H207" s="12">
        <f t="shared" ref="H207:J207" si="122">H208</f>
        <v>1672266</v>
      </c>
      <c r="I207" s="12">
        <f t="shared" si="122"/>
        <v>1672266</v>
      </c>
      <c r="J207" s="12">
        <f t="shared" si="122"/>
        <v>383078.94999999995</v>
      </c>
      <c r="K207" s="31">
        <f t="shared" si="116"/>
        <v>22.907776035630693</v>
      </c>
      <c r="L207" s="12"/>
      <c r="M207" s="12"/>
      <c r="N207" s="12"/>
      <c r="O207" s="12"/>
      <c r="P207" s="12"/>
      <c r="Q207" s="12"/>
      <c r="R207" s="12"/>
    </row>
    <row r="208" spans="1:18" ht="30" x14ac:dyDescent="0.25">
      <c r="A208" s="11" t="s">
        <v>6</v>
      </c>
      <c r="B208" s="51">
        <v>51</v>
      </c>
      <c r="C208" s="51">
        <v>4</v>
      </c>
      <c r="D208" s="3" t="s">
        <v>132</v>
      </c>
      <c r="E208" s="51">
        <v>851</v>
      </c>
      <c r="F208" s="4"/>
      <c r="G208" s="3"/>
      <c r="H208" s="12">
        <f>H214+H219+H222+H209</f>
        <v>1672266</v>
      </c>
      <c r="I208" s="12">
        <f t="shared" ref="I208:J208" si="123">I214+I219+I222+I209</f>
        <v>1672266</v>
      </c>
      <c r="J208" s="12">
        <f t="shared" si="123"/>
        <v>383078.94999999995</v>
      </c>
      <c r="K208" s="31">
        <f t="shared" si="116"/>
        <v>22.907776035630693</v>
      </c>
      <c r="L208" s="12"/>
      <c r="M208" s="12"/>
      <c r="N208" s="12"/>
      <c r="O208" s="12"/>
      <c r="P208" s="12"/>
      <c r="Q208" s="12"/>
      <c r="R208" s="12"/>
    </row>
    <row r="209" spans="1:18" ht="30" x14ac:dyDescent="0.25">
      <c r="A209" s="11" t="s">
        <v>134</v>
      </c>
      <c r="B209" s="51">
        <v>51</v>
      </c>
      <c r="C209" s="51">
        <v>4</v>
      </c>
      <c r="D209" s="3" t="s">
        <v>132</v>
      </c>
      <c r="E209" s="51">
        <v>851</v>
      </c>
      <c r="F209" s="3" t="s">
        <v>271</v>
      </c>
      <c r="G209" s="3"/>
      <c r="H209" s="12">
        <f t="shared" ref="H209" si="124">H210+H212</f>
        <v>983666</v>
      </c>
      <c r="I209" s="12">
        <f t="shared" ref="I209:J209" si="125">I210+I212</f>
        <v>983666</v>
      </c>
      <c r="J209" s="12">
        <f t="shared" si="125"/>
        <v>19324.97</v>
      </c>
      <c r="K209" s="31">
        <f t="shared" si="116"/>
        <v>1.964586556819083</v>
      </c>
      <c r="L209" s="12"/>
      <c r="M209" s="12"/>
      <c r="N209" s="12"/>
      <c r="O209" s="12"/>
      <c r="P209" s="12"/>
      <c r="Q209" s="12"/>
      <c r="R209" s="12"/>
    </row>
    <row r="210" spans="1:18" ht="120" x14ac:dyDescent="0.25">
      <c r="A210" s="52" t="s">
        <v>16</v>
      </c>
      <c r="B210" s="51">
        <v>51</v>
      </c>
      <c r="C210" s="51">
        <v>4</v>
      </c>
      <c r="D210" s="3" t="s">
        <v>132</v>
      </c>
      <c r="E210" s="51">
        <v>851</v>
      </c>
      <c r="F210" s="3" t="s">
        <v>271</v>
      </c>
      <c r="G210" s="3" t="s">
        <v>18</v>
      </c>
      <c r="H210" s="12">
        <f t="shared" ref="H210:J210" si="126">H211</f>
        <v>26000</v>
      </c>
      <c r="I210" s="12">
        <f t="shared" si="126"/>
        <v>26000</v>
      </c>
      <c r="J210" s="12">
        <f t="shared" si="126"/>
        <v>1600</v>
      </c>
      <c r="K210" s="31">
        <f t="shared" si="116"/>
        <v>6.1538461538461542</v>
      </c>
      <c r="L210" s="12"/>
      <c r="M210" s="12"/>
      <c r="N210" s="12"/>
      <c r="O210" s="12"/>
      <c r="P210" s="12"/>
      <c r="Q210" s="12"/>
      <c r="R210" s="12"/>
    </row>
    <row r="211" spans="1:18" ht="30" x14ac:dyDescent="0.25">
      <c r="A211" s="54" t="s">
        <v>7</v>
      </c>
      <c r="B211" s="51">
        <v>51</v>
      </c>
      <c r="C211" s="51">
        <v>4</v>
      </c>
      <c r="D211" s="3" t="s">
        <v>132</v>
      </c>
      <c r="E211" s="51">
        <v>851</v>
      </c>
      <c r="F211" s="3" t="s">
        <v>271</v>
      </c>
      <c r="G211" s="3" t="s">
        <v>63</v>
      </c>
      <c r="H211" s="12">
        <f>'6.ВС'!G223</f>
        <v>26000</v>
      </c>
      <c r="I211" s="12">
        <f>'6.ВС'!H223</f>
        <v>26000</v>
      </c>
      <c r="J211" s="12">
        <f>'6.ВС'!I223</f>
        <v>1600</v>
      </c>
      <c r="K211" s="31">
        <f t="shared" si="116"/>
        <v>6.1538461538461542</v>
      </c>
      <c r="L211" s="12"/>
      <c r="M211" s="12"/>
      <c r="N211" s="12"/>
      <c r="O211" s="12"/>
      <c r="P211" s="12"/>
      <c r="Q211" s="12"/>
      <c r="R211" s="12"/>
    </row>
    <row r="212" spans="1:18" ht="60" x14ac:dyDescent="0.25">
      <c r="A212" s="54" t="s">
        <v>22</v>
      </c>
      <c r="B212" s="51">
        <v>51</v>
      </c>
      <c r="C212" s="51">
        <v>4</v>
      </c>
      <c r="D212" s="3" t="s">
        <v>132</v>
      </c>
      <c r="E212" s="51">
        <v>851</v>
      </c>
      <c r="F212" s="3" t="s">
        <v>271</v>
      </c>
      <c r="G212" s="3" t="s">
        <v>23</v>
      </c>
      <c r="H212" s="12">
        <f t="shared" ref="H212:J212" si="127">H213</f>
        <v>957666</v>
      </c>
      <c r="I212" s="12">
        <f t="shared" si="127"/>
        <v>957666</v>
      </c>
      <c r="J212" s="12">
        <f t="shared" si="127"/>
        <v>17724.97</v>
      </c>
      <c r="K212" s="31">
        <f t="shared" si="116"/>
        <v>1.8508509229731451</v>
      </c>
      <c r="L212" s="12"/>
      <c r="M212" s="12"/>
      <c r="N212" s="12"/>
      <c r="O212" s="12"/>
      <c r="P212" s="12"/>
      <c r="Q212" s="12"/>
      <c r="R212" s="12"/>
    </row>
    <row r="213" spans="1:18" ht="60" x14ac:dyDescent="0.25">
      <c r="A213" s="54" t="s">
        <v>9</v>
      </c>
      <c r="B213" s="51">
        <v>51</v>
      </c>
      <c r="C213" s="51">
        <v>4</v>
      </c>
      <c r="D213" s="3" t="s">
        <v>132</v>
      </c>
      <c r="E213" s="51">
        <v>851</v>
      </c>
      <c r="F213" s="3" t="s">
        <v>271</v>
      </c>
      <c r="G213" s="3" t="s">
        <v>24</v>
      </c>
      <c r="H213" s="12">
        <f>'6.ВС'!G225</f>
        <v>957666</v>
      </c>
      <c r="I213" s="12">
        <f>'6.ВС'!H225</f>
        <v>957666</v>
      </c>
      <c r="J213" s="12">
        <f>'6.ВС'!I225</f>
        <v>17724.97</v>
      </c>
      <c r="K213" s="31">
        <f t="shared" si="116"/>
        <v>1.8508509229731451</v>
      </c>
      <c r="L213" s="12"/>
      <c r="M213" s="12"/>
      <c r="N213" s="12"/>
      <c r="O213" s="12"/>
      <c r="P213" s="12"/>
      <c r="Q213" s="12"/>
      <c r="R213" s="12"/>
    </row>
    <row r="214" spans="1:18" ht="30" x14ac:dyDescent="0.25">
      <c r="A214" s="11" t="s">
        <v>136</v>
      </c>
      <c r="B214" s="5">
        <v>51</v>
      </c>
      <c r="C214" s="51">
        <v>4</v>
      </c>
      <c r="D214" s="3" t="s">
        <v>132</v>
      </c>
      <c r="E214" s="51">
        <v>851</v>
      </c>
      <c r="F214" s="3" t="s">
        <v>272</v>
      </c>
      <c r="G214" s="3"/>
      <c r="H214" s="12">
        <f t="shared" ref="H214" si="128">H215+H217</f>
        <v>410600</v>
      </c>
      <c r="I214" s="12">
        <f t="shared" ref="I214:J214" si="129">I215+I217</f>
        <v>410600</v>
      </c>
      <c r="J214" s="12">
        <f t="shared" si="129"/>
        <v>262681.8</v>
      </c>
      <c r="K214" s="31">
        <f t="shared" si="116"/>
        <v>63.975109595713583</v>
      </c>
      <c r="L214" s="12"/>
      <c r="M214" s="12"/>
      <c r="N214" s="12"/>
      <c r="O214" s="12"/>
      <c r="P214" s="12"/>
      <c r="Q214" s="12"/>
      <c r="R214" s="12"/>
    </row>
    <row r="215" spans="1:18" ht="120" x14ac:dyDescent="0.25">
      <c r="A215" s="52" t="s">
        <v>16</v>
      </c>
      <c r="B215" s="5">
        <v>51</v>
      </c>
      <c r="C215" s="51">
        <v>4</v>
      </c>
      <c r="D215" s="3" t="s">
        <v>132</v>
      </c>
      <c r="E215" s="51">
        <v>851</v>
      </c>
      <c r="F215" s="3" t="s">
        <v>272</v>
      </c>
      <c r="G215" s="3" t="s">
        <v>18</v>
      </c>
      <c r="H215" s="12">
        <f t="shared" ref="H215:J215" si="130">H216</f>
        <v>211200</v>
      </c>
      <c r="I215" s="12">
        <f t="shared" si="130"/>
        <v>211200</v>
      </c>
      <c r="J215" s="12">
        <f t="shared" si="130"/>
        <v>108600</v>
      </c>
      <c r="K215" s="31">
        <f t="shared" si="116"/>
        <v>51.42045454545454</v>
      </c>
      <c r="L215" s="12"/>
      <c r="M215" s="12"/>
      <c r="N215" s="12"/>
      <c r="O215" s="12"/>
      <c r="P215" s="12"/>
      <c r="Q215" s="12"/>
      <c r="R215" s="12"/>
    </row>
    <row r="216" spans="1:18" ht="30" x14ac:dyDescent="0.25">
      <c r="A216" s="54" t="s">
        <v>7</v>
      </c>
      <c r="B216" s="5">
        <v>51</v>
      </c>
      <c r="C216" s="51">
        <v>4</v>
      </c>
      <c r="D216" s="3" t="s">
        <v>132</v>
      </c>
      <c r="E216" s="51">
        <v>851</v>
      </c>
      <c r="F216" s="3" t="s">
        <v>272</v>
      </c>
      <c r="G216" s="3" t="s">
        <v>63</v>
      </c>
      <c r="H216" s="12">
        <f>'6.ВС'!G228</f>
        <v>211200</v>
      </c>
      <c r="I216" s="12">
        <f>'6.ВС'!H228</f>
        <v>211200</v>
      </c>
      <c r="J216" s="12">
        <f>'6.ВС'!I228</f>
        <v>108600</v>
      </c>
      <c r="K216" s="31">
        <f t="shared" si="116"/>
        <v>51.42045454545454</v>
      </c>
      <c r="L216" s="12"/>
      <c r="M216" s="12"/>
      <c r="N216" s="12"/>
      <c r="O216" s="12"/>
      <c r="P216" s="12"/>
      <c r="Q216" s="12"/>
      <c r="R216" s="12"/>
    </row>
    <row r="217" spans="1:18" ht="60" x14ac:dyDescent="0.25">
      <c r="A217" s="54" t="s">
        <v>22</v>
      </c>
      <c r="B217" s="5">
        <v>51</v>
      </c>
      <c r="C217" s="51">
        <v>4</v>
      </c>
      <c r="D217" s="3" t="s">
        <v>132</v>
      </c>
      <c r="E217" s="51">
        <v>851</v>
      </c>
      <c r="F217" s="3" t="s">
        <v>272</v>
      </c>
      <c r="G217" s="3" t="s">
        <v>23</v>
      </c>
      <c r="H217" s="12">
        <f t="shared" ref="H217:J225" si="131">H218</f>
        <v>199400</v>
      </c>
      <c r="I217" s="12">
        <f t="shared" si="131"/>
        <v>199400</v>
      </c>
      <c r="J217" s="12">
        <f t="shared" si="131"/>
        <v>154081.79999999999</v>
      </c>
      <c r="K217" s="31">
        <f t="shared" si="116"/>
        <v>77.272718154463377</v>
      </c>
      <c r="L217" s="12"/>
      <c r="M217" s="12"/>
      <c r="N217" s="12"/>
      <c r="O217" s="12"/>
      <c r="P217" s="12"/>
      <c r="Q217" s="12"/>
      <c r="R217" s="12"/>
    </row>
    <row r="218" spans="1:18" ht="60" x14ac:dyDescent="0.25">
      <c r="A218" s="54" t="s">
        <v>9</v>
      </c>
      <c r="B218" s="5">
        <v>51</v>
      </c>
      <c r="C218" s="51">
        <v>4</v>
      </c>
      <c r="D218" s="3" t="s">
        <v>132</v>
      </c>
      <c r="E218" s="51">
        <v>851</v>
      </c>
      <c r="F218" s="3" t="s">
        <v>272</v>
      </c>
      <c r="G218" s="3" t="s">
        <v>24</v>
      </c>
      <c r="H218" s="12">
        <f>'6.ВС'!G230</f>
        <v>199400</v>
      </c>
      <c r="I218" s="12">
        <f>'6.ВС'!H230</f>
        <v>199400</v>
      </c>
      <c r="J218" s="12">
        <f>'6.ВС'!I230</f>
        <v>154081.79999999999</v>
      </c>
      <c r="K218" s="31">
        <f t="shared" si="116"/>
        <v>77.272718154463377</v>
      </c>
      <c r="L218" s="12"/>
      <c r="M218" s="12"/>
      <c r="N218" s="12"/>
      <c r="O218" s="12"/>
      <c r="P218" s="12"/>
      <c r="Q218" s="12"/>
      <c r="R218" s="12"/>
    </row>
    <row r="219" spans="1:18" s="2" customFormat="1" ht="75" x14ac:dyDescent="0.25">
      <c r="A219" s="11" t="s">
        <v>140</v>
      </c>
      <c r="B219" s="5">
        <v>51</v>
      </c>
      <c r="C219" s="51">
        <v>4</v>
      </c>
      <c r="D219" s="3" t="s">
        <v>132</v>
      </c>
      <c r="E219" s="51">
        <v>851</v>
      </c>
      <c r="F219" s="3" t="s">
        <v>274</v>
      </c>
      <c r="G219" s="3"/>
      <c r="H219" s="12">
        <f t="shared" ref="H219:J220" si="132">H220</f>
        <v>10000</v>
      </c>
      <c r="I219" s="12">
        <f t="shared" si="132"/>
        <v>10000</v>
      </c>
      <c r="J219" s="12">
        <f t="shared" si="132"/>
        <v>0</v>
      </c>
      <c r="K219" s="31">
        <f t="shared" si="116"/>
        <v>0</v>
      </c>
      <c r="L219" s="12"/>
      <c r="M219" s="12"/>
      <c r="N219" s="12"/>
      <c r="O219" s="12"/>
      <c r="P219" s="12"/>
      <c r="Q219" s="12"/>
      <c r="R219" s="12"/>
    </row>
    <row r="220" spans="1:18" s="2" customFormat="1" ht="60" x14ac:dyDescent="0.25">
      <c r="A220" s="54" t="s">
        <v>22</v>
      </c>
      <c r="B220" s="5">
        <v>51</v>
      </c>
      <c r="C220" s="51">
        <v>4</v>
      </c>
      <c r="D220" s="3" t="s">
        <v>132</v>
      </c>
      <c r="E220" s="51">
        <v>851</v>
      </c>
      <c r="F220" s="3" t="s">
        <v>274</v>
      </c>
      <c r="G220" s="3" t="s">
        <v>23</v>
      </c>
      <c r="H220" s="12">
        <f t="shared" si="132"/>
        <v>10000</v>
      </c>
      <c r="I220" s="12">
        <f t="shared" ref="I220:J220" si="133">I221</f>
        <v>10000</v>
      </c>
      <c r="J220" s="12">
        <f t="shared" si="133"/>
        <v>0</v>
      </c>
      <c r="K220" s="31">
        <f t="shared" si="116"/>
        <v>0</v>
      </c>
      <c r="L220" s="12"/>
      <c r="M220" s="12"/>
      <c r="N220" s="12"/>
      <c r="O220" s="12"/>
      <c r="P220" s="12"/>
      <c r="Q220" s="12"/>
      <c r="R220" s="12"/>
    </row>
    <row r="221" spans="1:18" s="2" customFormat="1" ht="60" x14ac:dyDescent="0.25">
      <c r="A221" s="54" t="s">
        <v>9</v>
      </c>
      <c r="B221" s="5">
        <v>51</v>
      </c>
      <c r="C221" s="51">
        <v>4</v>
      </c>
      <c r="D221" s="3" t="s">
        <v>132</v>
      </c>
      <c r="E221" s="51">
        <v>851</v>
      </c>
      <c r="F221" s="3" t="s">
        <v>274</v>
      </c>
      <c r="G221" s="3" t="s">
        <v>24</v>
      </c>
      <c r="H221" s="12">
        <f>'6.ВС'!G233</f>
        <v>10000</v>
      </c>
      <c r="I221" s="12">
        <f>'6.ВС'!H233</f>
        <v>10000</v>
      </c>
      <c r="J221" s="12">
        <f>'6.ВС'!I233</f>
        <v>0</v>
      </c>
      <c r="K221" s="31">
        <f t="shared" si="116"/>
        <v>0</v>
      </c>
      <c r="L221" s="12"/>
      <c r="M221" s="12"/>
      <c r="N221" s="12"/>
      <c r="O221" s="12"/>
      <c r="P221" s="12"/>
      <c r="Q221" s="12"/>
      <c r="R221" s="12"/>
    </row>
    <row r="222" spans="1:18" ht="210" x14ac:dyDescent="0.25">
      <c r="A222" s="11" t="s">
        <v>138</v>
      </c>
      <c r="B222" s="5">
        <v>51</v>
      </c>
      <c r="C222" s="51">
        <v>4</v>
      </c>
      <c r="D222" s="3" t="s">
        <v>132</v>
      </c>
      <c r="E222" s="51">
        <v>851</v>
      </c>
      <c r="F222" s="3" t="s">
        <v>273</v>
      </c>
      <c r="G222" s="3"/>
      <c r="H222" s="12">
        <f t="shared" ref="H222" si="134">H223+H225</f>
        <v>268000</v>
      </c>
      <c r="I222" s="12">
        <f t="shared" ref="I222:J222" si="135">I223+I225</f>
        <v>268000</v>
      </c>
      <c r="J222" s="12">
        <f t="shared" si="135"/>
        <v>101072.18</v>
      </c>
      <c r="K222" s="31">
        <f t="shared" si="116"/>
        <v>37.713499999999996</v>
      </c>
      <c r="L222" s="12"/>
      <c r="M222" s="12"/>
      <c r="N222" s="12"/>
      <c r="O222" s="12"/>
      <c r="P222" s="12"/>
      <c r="Q222" s="12"/>
      <c r="R222" s="12"/>
    </row>
    <row r="223" spans="1:18" ht="120" x14ac:dyDescent="0.25">
      <c r="A223" s="52" t="s">
        <v>16</v>
      </c>
      <c r="B223" s="5">
        <v>51</v>
      </c>
      <c r="C223" s="51">
        <v>4</v>
      </c>
      <c r="D223" s="3" t="s">
        <v>132</v>
      </c>
      <c r="E223" s="51">
        <v>851</v>
      </c>
      <c r="F223" s="3" t="s">
        <v>273</v>
      </c>
      <c r="G223" s="3" t="s">
        <v>18</v>
      </c>
      <c r="H223" s="12">
        <f t="shared" si="131"/>
        <v>71000</v>
      </c>
      <c r="I223" s="12">
        <f t="shared" ref="I223:J225" si="136">I224</f>
        <v>71000</v>
      </c>
      <c r="J223" s="12">
        <f t="shared" si="136"/>
        <v>29800</v>
      </c>
      <c r="K223" s="31">
        <f t="shared" si="116"/>
        <v>41.971830985915496</v>
      </c>
      <c r="L223" s="12"/>
      <c r="M223" s="12"/>
      <c r="N223" s="12"/>
      <c r="O223" s="12"/>
      <c r="P223" s="12"/>
      <c r="Q223" s="12"/>
      <c r="R223" s="12"/>
    </row>
    <row r="224" spans="1:18" ht="30" x14ac:dyDescent="0.25">
      <c r="A224" s="54" t="s">
        <v>7</v>
      </c>
      <c r="B224" s="5">
        <v>51</v>
      </c>
      <c r="C224" s="51">
        <v>4</v>
      </c>
      <c r="D224" s="3" t="s">
        <v>132</v>
      </c>
      <c r="E224" s="51">
        <v>851</v>
      </c>
      <c r="F224" s="3" t="s">
        <v>273</v>
      </c>
      <c r="G224" s="3" t="s">
        <v>63</v>
      </c>
      <c r="H224" s="12">
        <f>'6.ВС'!G236</f>
        <v>71000</v>
      </c>
      <c r="I224" s="12">
        <f>'6.ВС'!H236</f>
        <v>71000</v>
      </c>
      <c r="J224" s="12">
        <f>'6.ВС'!I236</f>
        <v>29800</v>
      </c>
      <c r="K224" s="31">
        <f t="shared" si="116"/>
        <v>41.971830985915496</v>
      </c>
      <c r="L224" s="12"/>
      <c r="M224" s="12"/>
      <c r="N224" s="12"/>
      <c r="O224" s="12"/>
      <c r="P224" s="12"/>
      <c r="Q224" s="12"/>
      <c r="R224" s="12"/>
    </row>
    <row r="225" spans="1:18" ht="60" x14ac:dyDescent="0.25">
      <c r="A225" s="54" t="s">
        <v>22</v>
      </c>
      <c r="B225" s="5">
        <v>51</v>
      </c>
      <c r="C225" s="51">
        <v>4</v>
      </c>
      <c r="D225" s="3" t="s">
        <v>132</v>
      </c>
      <c r="E225" s="51">
        <v>851</v>
      </c>
      <c r="F225" s="3" t="s">
        <v>273</v>
      </c>
      <c r="G225" s="3" t="s">
        <v>23</v>
      </c>
      <c r="H225" s="12">
        <f t="shared" si="131"/>
        <v>197000</v>
      </c>
      <c r="I225" s="12">
        <f t="shared" si="136"/>
        <v>197000</v>
      </c>
      <c r="J225" s="12">
        <f t="shared" si="136"/>
        <v>71272.179999999993</v>
      </c>
      <c r="K225" s="31">
        <f t="shared" si="116"/>
        <v>36.17877157360406</v>
      </c>
      <c r="L225" s="12"/>
      <c r="M225" s="12"/>
      <c r="N225" s="12"/>
      <c r="O225" s="12"/>
      <c r="P225" s="12"/>
      <c r="Q225" s="12"/>
      <c r="R225" s="12"/>
    </row>
    <row r="226" spans="1:18" s="2" customFormat="1" ht="60" x14ac:dyDescent="0.25">
      <c r="A226" s="54" t="s">
        <v>9</v>
      </c>
      <c r="B226" s="5">
        <v>51</v>
      </c>
      <c r="C226" s="51">
        <v>4</v>
      </c>
      <c r="D226" s="3" t="s">
        <v>132</v>
      </c>
      <c r="E226" s="51">
        <v>851</v>
      </c>
      <c r="F226" s="3" t="s">
        <v>273</v>
      </c>
      <c r="G226" s="3" t="s">
        <v>24</v>
      </c>
      <c r="H226" s="12">
        <f>'6.ВС'!G238</f>
        <v>197000</v>
      </c>
      <c r="I226" s="12">
        <f>'6.ВС'!H238</f>
        <v>197000</v>
      </c>
      <c r="J226" s="12">
        <f>'6.ВС'!I238</f>
        <v>71272.179999999993</v>
      </c>
      <c r="K226" s="31">
        <f t="shared" si="116"/>
        <v>36.17877157360406</v>
      </c>
      <c r="L226" s="12"/>
      <c r="M226" s="12"/>
      <c r="N226" s="12"/>
      <c r="O226" s="12"/>
      <c r="P226" s="12"/>
      <c r="Q226" s="12"/>
      <c r="R226" s="12"/>
    </row>
    <row r="227" spans="1:18" s="2" customFormat="1" ht="30" x14ac:dyDescent="0.25">
      <c r="A227" s="7" t="s">
        <v>351</v>
      </c>
      <c r="B227" s="5">
        <v>51</v>
      </c>
      <c r="C227" s="51">
        <v>4</v>
      </c>
      <c r="D227" s="3" t="s">
        <v>350</v>
      </c>
      <c r="E227" s="51"/>
      <c r="F227" s="3"/>
      <c r="G227" s="3"/>
      <c r="H227" s="12">
        <f t="shared" ref="H227:J230" si="137">H228</f>
        <v>2451515</v>
      </c>
      <c r="I227" s="12">
        <f t="shared" si="137"/>
        <v>2451515</v>
      </c>
      <c r="J227" s="12">
        <f t="shared" si="137"/>
        <v>0</v>
      </c>
      <c r="K227" s="31">
        <f t="shared" si="116"/>
        <v>0</v>
      </c>
      <c r="L227" s="12"/>
      <c r="M227" s="12"/>
      <c r="N227" s="12"/>
      <c r="O227" s="12"/>
      <c r="P227" s="12"/>
      <c r="Q227" s="12"/>
      <c r="R227" s="12"/>
    </row>
    <row r="228" spans="1:18" s="2" customFormat="1" ht="30" x14ac:dyDescent="0.25">
      <c r="A228" s="11" t="s">
        <v>6</v>
      </c>
      <c r="B228" s="51">
        <v>51</v>
      </c>
      <c r="C228" s="51">
        <v>4</v>
      </c>
      <c r="D228" s="3" t="s">
        <v>350</v>
      </c>
      <c r="E228" s="51">
        <v>851</v>
      </c>
      <c r="F228" s="3"/>
      <c r="G228" s="3"/>
      <c r="H228" s="12">
        <f t="shared" si="137"/>
        <v>2451515</v>
      </c>
      <c r="I228" s="12">
        <f t="shared" ref="I228:J230" si="138">I229</f>
        <v>2451515</v>
      </c>
      <c r="J228" s="12">
        <f t="shared" si="138"/>
        <v>0</v>
      </c>
      <c r="K228" s="31">
        <f t="shared" si="116"/>
        <v>0</v>
      </c>
      <c r="L228" s="12"/>
      <c r="M228" s="12"/>
      <c r="N228" s="12"/>
      <c r="O228" s="12"/>
      <c r="P228" s="12"/>
      <c r="Q228" s="12"/>
      <c r="R228" s="12"/>
    </row>
    <row r="229" spans="1:18" s="2" customFormat="1" ht="45" x14ac:dyDescent="0.25">
      <c r="A229" s="7" t="s">
        <v>342</v>
      </c>
      <c r="B229" s="5">
        <v>51</v>
      </c>
      <c r="C229" s="51">
        <v>4</v>
      </c>
      <c r="D229" s="3" t="s">
        <v>350</v>
      </c>
      <c r="E229" s="51">
        <v>851</v>
      </c>
      <c r="F229" s="3" t="s">
        <v>348</v>
      </c>
      <c r="G229" s="3"/>
      <c r="H229" s="12">
        <f t="shared" si="137"/>
        <v>2451515</v>
      </c>
      <c r="I229" s="12">
        <f t="shared" si="138"/>
        <v>2451515</v>
      </c>
      <c r="J229" s="12">
        <f t="shared" si="138"/>
        <v>0</v>
      </c>
      <c r="K229" s="31">
        <f t="shared" si="116"/>
        <v>0</v>
      </c>
      <c r="L229" s="12"/>
      <c r="M229" s="12"/>
      <c r="N229" s="12"/>
      <c r="O229" s="12"/>
      <c r="P229" s="12"/>
      <c r="Q229" s="12"/>
      <c r="R229" s="12"/>
    </row>
    <row r="230" spans="1:18" s="2" customFormat="1" ht="60" x14ac:dyDescent="0.25">
      <c r="A230" s="54" t="s">
        <v>22</v>
      </c>
      <c r="B230" s="5">
        <v>51</v>
      </c>
      <c r="C230" s="51">
        <v>4</v>
      </c>
      <c r="D230" s="3" t="s">
        <v>350</v>
      </c>
      <c r="E230" s="51">
        <v>851</v>
      </c>
      <c r="F230" s="3" t="s">
        <v>348</v>
      </c>
      <c r="G230" s="3" t="s">
        <v>23</v>
      </c>
      <c r="H230" s="12">
        <f t="shared" si="137"/>
        <v>2451515</v>
      </c>
      <c r="I230" s="12">
        <f t="shared" si="138"/>
        <v>2451515</v>
      </c>
      <c r="J230" s="12">
        <f t="shared" si="138"/>
        <v>0</v>
      </c>
      <c r="K230" s="31">
        <f t="shared" si="116"/>
        <v>0</v>
      </c>
      <c r="L230" s="12"/>
      <c r="M230" s="12"/>
      <c r="N230" s="12"/>
      <c r="O230" s="12"/>
      <c r="P230" s="12"/>
      <c r="Q230" s="12"/>
      <c r="R230" s="12"/>
    </row>
    <row r="231" spans="1:18" s="2" customFormat="1" ht="60" x14ac:dyDescent="0.25">
      <c r="A231" s="54" t="s">
        <v>9</v>
      </c>
      <c r="B231" s="5">
        <v>51</v>
      </c>
      <c r="C231" s="51">
        <v>4</v>
      </c>
      <c r="D231" s="3" t="s">
        <v>350</v>
      </c>
      <c r="E231" s="51">
        <v>851</v>
      </c>
      <c r="F231" s="3" t="s">
        <v>348</v>
      </c>
      <c r="G231" s="3" t="s">
        <v>24</v>
      </c>
      <c r="H231" s="12">
        <f>'6.ВС'!G241</f>
        <v>2451515</v>
      </c>
      <c r="I231" s="12">
        <f>'6.ВС'!H241</f>
        <v>2451515</v>
      </c>
      <c r="J231" s="12">
        <f>'6.ВС'!I241</f>
        <v>0</v>
      </c>
      <c r="K231" s="31">
        <f t="shared" si="116"/>
        <v>0</v>
      </c>
      <c r="L231" s="12"/>
      <c r="M231" s="12"/>
      <c r="N231" s="12"/>
      <c r="O231" s="12"/>
      <c r="P231" s="12"/>
      <c r="Q231" s="12"/>
      <c r="R231" s="12"/>
    </row>
    <row r="232" spans="1:18" ht="30" x14ac:dyDescent="0.25">
      <c r="A232" s="11" t="s">
        <v>329</v>
      </c>
      <c r="B232" s="51">
        <v>51</v>
      </c>
      <c r="C232" s="51">
        <v>5</v>
      </c>
      <c r="D232" s="3"/>
      <c r="E232" s="51"/>
      <c r="F232" s="4"/>
      <c r="G232" s="3"/>
      <c r="H232" s="12">
        <f t="shared" ref="H232" si="139">H233+H238</f>
        <v>11318394</v>
      </c>
      <c r="I232" s="12">
        <f t="shared" ref="I232:J232" si="140">I233+I238</f>
        <v>11318394</v>
      </c>
      <c r="J232" s="12">
        <f t="shared" si="140"/>
        <v>1531257.06</v>
      </c>
      <c r="K232" s="31">
        <f t="shared" si="116"/>
        <v>13.528925216775455</v>
      </c>
      <c r="L232" s="12"/>
      <c r="M232" s="12"/>
      <c r="N232" s="12"/>
      <c r="O232" s="12"/>
      <c r="P232" s="12"/>
      <c r="Q232" s="12"/>
      <c r="R232" s="12"/>
    </row>
    <row r="233" spans="1:18" ht="45" x14ac:dyDescent="0.25">
      <c r="A233" s="11" t="s">
        <v>223</v>
      </c>
      <c r="B233" s="51">
        <v>51</v>
      </c>
      <c r="C233" s="51">
        <v>5</v>
      </c>
      <c r="D233" s="3" t="s">
        <v>132</v>
      </c>
      <c r="E233" s="51"/>
      <c r="F233" s="4"/>
      <c r="G233" s="3"/>
      <c r="H233" s="12">
        <f t="shared" ref="H233:J236" si="141">H234</f>
        <v>3209898</v>
      </c>
      <c r="I233" s="12">
        <f t="shared" si="141"/>
        <v>3209898</v>
      </c>
      <c r="J233" s="12">
        <f t="shared" si="141"/>
        <v>1531257.06</v>
      </c>
      <c r="K233" s="31">
        <f t="shared" si="116"/>
        <v>47.704227984814473</v>
      </c>
      <c r="L233" s="12"/>
      <c r="M233" s="12"/>
      <c r="N233" s="12"/>
      <c r="O233" s="12"/>
      <c r="P233" s="12"/>
      <c r="Q233" s="12"/>
      <c r="R233" s="12"/>
    </row>
    <row r="234" spans="1:18" ht="30" x14ac:dyDescent="0.25">
      <c r="A234" s="11" t="s">
        <v>6</v>
      </c>
      <c r="B234" s="51">
        <v>51</v>
      </c>
      <c r="C234" s="51">
        <v>5</v>
      </c>
      <c r="D234" s="3" t="s">
        <v>132</v>
      </c>
      <c r="E234" s="51">
        <v>851</v>
      </c>
      <c r="F234" s="4"/>
      <c r="G234" s="3"/>
      <c r="H234" s="12">
        <f t="shared" si="141"/>
        <v>3209898</v>
      </c>
      <c r="I234" s="12">
        <f t="shared" ref="I234:J236" si="142">I235</f>
        <v>3209898</v>
      </c>
      <c r="J234" s="12">
        <f t="shared" si="142"/>
        <v>1531257.06</v>
      </c>
      <c r="K234" s="31">
        <f t="shared" si="116"/>
        <v>47.704227984814473</v>
      </c>
      <c r="L234" s="12"/>
      <c r="M234" s="12"/>
      <c r="N234" s="12"/>
      <c r="O234" s="12"/>
      <c r="P234" s="12"/>
      <c r="Q234" s="12"/>
      <c r="R234" s="12"/>
    </row>
    <row r="235" spans="1:18" ht="45" x14ac:dyDescent="0.25">
      <c r="A235" s="11" t="s">
        <v>119</v>
      </c>
      <c r="B235" s="51">
        <v>51</v>
      </c>
      <c r="C235" s="51">
        <v>5</v>
      </c>
      <c r="D235" s="3" t="s">
        <v>132</v>
      </c>
      <c r="E235" s="51">
        <v>851</v>
      </c>
      <c r="F235" s="3" t="s">
        <v>270</v>
      </c>
      <c r="G235" s="3"/>
      <c r="H235" s="12">
        <f t="shared" si="141"/>
        <v>3209898</v>
      </c>
      <c r="I235" s="12">
        <f t="shared" si="142"/>
        <v>3209898</v>
      </c>
      <c r="J235" s="12">
        <f t="shared" si="142"/>
        <v>1531257.06</v>
      </c>
      <c r="K235" s="31">
        <f t="shared" si="116"/>
        <v>47.704227984814473</v>
      </c>
      <c r="L235" s="12"/>
      <c r="M235" s="12"/>
      <c r="N235" s="12"/>
      <c r="O235" s="12"/>
      <c r="P235" s="12"/>
      <c r="Q235" s="12"/>
      <c r="R235" s="12"/>
    </row>
    <row r="236" spans="1:18" ht="30" x14ac:dyDescent="0.25">
      <c r="A236" s="52" t="s">
        <v>120</v>
      </c>
      <c r="B236" s="51">
        <v>51</v>
      </c>
      <c r="C236" s="51">
        <v>5</v>
      </c>
      <c r="D236" s="3" t="s">
        <v>132</v>
      </c>
      <c r="E236" s="51">
        <v>851</v>
      </c>
      <c r="F236" s="3" t="s">
        <v>270</v>
      </c>
      <c r="G236" s="3" t="s">
        <v>121</v>
      </c>
      <c r="H236" s="12">
        <f t="shared" si="141"/>
        <v>3209898</v>
      </c>
      <c r="I236" s="12">
        <f t="shared" si="142"/>
        <v>3209898</v>
      </c>
      <c r="J236" s="12">
        <f t="shared" si="142"/>
        <v>1531257.06</v>
      </c>
      <c r="K236" s="31">
        <f t="shared" si="116"/>
        <v>47.704227984814473</v>
      </c>
      <c r="L236" s="12"/>
      <c r="M236" s="12"/>
      <c r="N236" s="12"/>
      <c r="O236" s="12"/>
      <c r="P236" s="12"/>
      <c r="Q236" s="12"/>
      <c r="R236" s="12"/>
    </row>
    <row r="237" spans="1:18" ht="45" x14ac:dyDescent="0.25">
      <c r="A237" s="52" t="s">
        <v>122</v>
      </c>
      <c r="B237" s="51">
        <v>51</v>
      </c>
      <c r="C237" s="51">
        <v>5</v>
      </c>
      <c r="D237" s="3" t="s">
        <v>132</v>
      </c>
      <c r="E237" s="51">
        <v>851</v>
      </c>
      <c r="F237" s="3" t="s">
        <v>270</v>
      </c>
      <c r="G237" s="3" t="s">
        <v>123</v>
      </c>
      <c r="H237" s="12">
        <f>'6.ВС'!G202</f>
        <v>3209898</v>
      </c>
      <c r="I237" s="12">
        <f>'6.ВС'!H202</f>
        <v>3209898</v>
      </c>
      <c r="J237" s="12">
        <f>'6.ВС'!I202</f>
        <v>1531257.06</v>
      </c>
      <c r="K237" s="31">
        <f t="shared" si="116"/>
        <v>47.704227984814473</v>
      </c>
      <c r="L237" s="12"/>
      <c r="M237" s="12"/>
      <c r="N237" s="12"/>
      <c r="O237" s="12"/>
      <c r="P237" s="12"/>
      <c r="Q237" s="12"/>
      <c r="R237" s="12"/>
    </row>
    <row r="238" spans="1:18" ht="75" x14ac:dyDescent="0.25">
      <c r="A238" s="11" t="s">
        <v>224</v>
      </c>
      <c r="B238" s="51">
        <v>51</v>
      </c>
      <c r="C238" s="51">
        <v>5</v>
      </c>
      <c r="D238" s="3" t="s">
        <v>77</v>
      </c>
      <c r="E238" s="51"/>
      <c r="F238" s="3"/>
      <c r="G238" s="3"/>
      <c r="H238" s="12">
        <f t="shared" ref="H238:J239" si="143">H239</f>
        <v>8108496</v>
      </c>
      <c r="I238" s="12">
        <f t="shared" si="143"/>
        <v>8108496</v>
      </c>
      <c r="J238" s="12">
        <f t="shared" si="143"/>
        <v>0</v>
      </c>
      <c r="K238" s="31">
        <f t="shared" si="116"/>
        <v>0</v>
      </c>
      <c r="L238" s="12"/>
      <c r="M238" s="12"/>
      <c r="N238" s="12"/>
      <c r="O238" s="12"/>
      <c r="P238" s="12"/>
      <c r="Q238" s="12"/>
      <c r="R238" s="12"/>
    </row>
    <row r="239" spans="1:18" ht="30" x14ac:dyDescent="0.25">
      <c r="A239" s="11" t="s">
        <v>6</v>
      </c>
      <c r="B239" s="51">
        <v>51</v>
      </c>
      <c r="C239" s="51">
        <v>5</v>
      </c>
      <c r="D239" s="3" t="s">
        <v>77</v>
      </c>
      <c r="E239" s="51">
        <v>851</v>
      </c>
      <c r="F239" s="4"/>
      <c r="G239" s="3"/>
      <c r="H239" s="12">
        <f>H240</f>
        <v>8108496</v>
      </c>
      <c r="I239" s="12">
        <f t="shared" si="143"/>
        <v>8108496</v>
      </c>
      <c r="J239" s="12">
        <f t="shared" si="143"/>
        <v>0</v>
      </c>
      <c r="K239" s="31">
        <f t="shared" si="116"/>
        <v>0</v>
      </c>
      <c r="L239" s="12"/>
      <c r="M239" s="12"/>
      <c r="N239" s="12"/>
      <c r="O239" s="12"/>
      <c r="P239" s="12"/>
      <c r="Q239" s="12"/>
      <c r="R239" s="12"/>
    </row>
    <row r="240" spans="1:18" ht="105" x14ac:dyDescent="0.25">
      <c r="A240" s="11" t="s">
        <v>295</v>
      </c>
      <c r="B240" s="51">
        <v>51</v>
      </c>
      <c r="C240" s="51">
        <v>5</v>
      </c>
      <c r="D240" s="3" t="s">
        <v>77</v>
      </c>
      <c r="E240" s="51">
        <v>851</v>
      </c>
      <c r="F240" s="4" t="s">
        <v>226</v>
      </c>
      <c r="G240" s="4"/>
      <c r="H240" s="12">
        <f t="shared" ref="H240:J241" si="144">H241</f>
        <v>8108496</v>
      </c>
      <c r="I240" s="12">
        <f t="shared" si="144"/>
        <v>8108496</v>
      </c>
      <c r="J240" s="12">
        <f t="shared" si="144"/>
        <v>0</v>
      </c>
      <c r="K240" s="31">
        <f t="shared" si="116"/>
        <v>0</v>
      </c>
      <c r="L240" s="12"/>
      <c r="M240" s="12"/>
      <c r="N240" s="12"/>
      <c r="O240" s="12"/>
      <c r="P240" s="12"/>
      <c r="Q240" s="12"/>
      <c r="R240" s="12"/>
    </row>
    <row r="241" spans="1:18" ht="45" x14ac:dyDescent="0.25">
      <c r="A241" s="54" t="s">
        <v>87</v>
      </c>
      <c r="B241" s="51">
        <v>51</v>
      </c>
      <c r="C241" s="51">
        <v>5</v>
      </c>
      <c r="D241" s="4" t="s">
        <v>77</v>
      </c>
      <c r="E241" s="51">
        <v>851</v>
      </c>
      <c r="F241" s="4" t="s">
        <v>226</v>
      </c>
      <c r="G241" s="4" t="s">
        <v>88</v>
      </c>
      <c r="H241" s="6">
        <f t="shared" si="144"/>
        <v>8108496</v>
      </c>
      <c r="I241" s="6">
        <f t="shared" ref="I241:J241" si="145">I242</f>
        <v>8108496</v>
      </c>
      <c r="J241" s="6">
        <f t="shared" si="145"/>
        <v>0</v>
      </c>
      <c r="K241" s="31">
        <f t="shared" si="116"/>
        <v>0</v>
      </c>
      <c r="L241" s="6"/>
      <c r="M241" s="6"/>
      <c r="N241" s="6"/>
      <c r="O241" s="6"/>
      <c r="P241" s="6"/>
      <c r="Q241" s="6"/>
      <c r="R241" s="6"/>
    </row>
    <row r="242" spans="1:18" x14ac:dyDescent="0.25">
      <c r="A242" s="54" t="s">
        <v>89</v>
      </c>
      <c r="B242" s="51">
        <v>51</v>
      </c>
      <c r="C242" s="51">
        <v>5</v>
      </c>
      <c r="D242" s="4" t="s">
        <v>77</v>
      </c>
      <c r="E242" s="51">
        <v>851</v>
      </c>
      <c r="F242" s="4" t="s">
        <v>226</v>
      </c>
      <c r="G242" s="4" t="s">
        <v>90</v>
      </c>
      <c r="H242" s="6">
        <f>'6.ВС'!G206</f>
        <v>8108496</v>
      </c>
      <c r="I242" s="6">
        <f>'6.ВС'!H206</f>
        <v>8108496</v>
      </c>
      <c r="J242" s="6">
        <f>'6.ВС'!I206</f>
        <v>0</v>
      </c>
      <c r="K242" s="31">
        <f t="shared" si="116"/>
        <v>0</v>
      </c>
      <c r="L242" s="6"/>
      <c r="M242" s="6"/>
      <c r="N242" s="6"/>
      <c r="O242" s="6"/>
      <c r="P242" s="6"/>
      <c r="Q242" s="6"/>
      <c r="R242" s="6"/>
    </row>
    <row r="243" spans="1:18" ht="45" x14ac:dyDescent="0.25">
      <c r="A243" s="11" t="s">
        <v>328</v>
      </c>
      <c r="B243" s="51">
        <v>51</v>
      </c>
      <c r="C243" s="51">
        <v>6</v>
      </c>
      <c r="D243" s="4"/>
      <c r="E243" s="51"/>
      <c r="F243" s="4"/>
      <c r="G243" s="3"/>
      <c r="H243" s="12">
        <f t="shared" ref="H243" si="146">H245</f>
        <v>2902473</v>
      </c>
      <c r="I243" s="12">
        <f t="shared" ref="I243:J243" si="147">I245</f>
        <v>2902473</v>
      </c>
      <c r="J243" s="12">
        <f t="shared" si="147"/>
        <v>2902473</v>
      </c>
      <c r="K243" s="31">
        <f t="shared" si="116"/>
        <v>100</v>
      </c>
      <c r="L243" s="12"/>
      <c r="M243" s="12"/>
      <c r="N243" s="12"/>
      <c r="O243" s="12"/>
      <c r="P243" s="12"/>
      <c r="Q243" s="12"/>
      <c r="R243" s="12"/>
    </row>
    <row r="244" spans="1:18" ht="45" x14ac:dyDescent="0.25">
      <c r="A244" s="11" t="s">
        <v>227</v>
      </c>
      <c r="B244" s="51">
        <v>51</v>
      </c>
      <c r="C244" s="51">
        <v>6</v>
      </c>
      <c r="D244" s="4" t="s">
        <v>132</v>
      </c>
      <c r="E244" s="51"/>
      <c r="F244" s="4"/>
      <c r="G244" s="3"/>
      <c r="H244" s="12">
        <f t="shared" ref="H244:J247" si="148">H245</f>
        <v>2902473</v>
      </c>
      <c r="I244" s="12">
        <f t="shared" si="148"/>
        <v>2902473</v>
      </c>
      <c r="J244" s="12">
        <f t="shared" si="148"/>
        <v>2902473</v>
      </c>
      <c r="K244" s="31">
        <f t="shared" si="116"/>
        <v>100</v>
      </c>
      <c r="L244" s="12"/>
      <c r="M244" s="12"/>
      <c r="N244" s="12"/>
      <c r="O244" s="12"/>
      <c r="P244" s="12"/>
      <c r="Q244" s="12"/>
      <c r="R244" s="12"/>
    </row>
    <row r="245" spans="1:18" s="2" customFormat="1" ht="30" x14ac:dyDescent="0.25">
      <c r="A245" s="11" t="s">
        <v>6</v>
      </c>
      <c r="B245" s="51">
        <v>51</v>
      </c>
      <c r="C245" s="51">
        <v>6</v>
      </c>
      <c r="D245" s="4" t="s">
        <v>132</v>
      </c>
      <c r="E245" s="51">
        <v>851</v>
      </c>
      <c r="F245" s="4"/>
      <c r="G245" s="3"/>
      <c r="H245" s="12">
        <f t="shared" si="148"/>
        <v>2902473</v>
      </c>
      <c r="I245" s="12">
        <f t="shared" ref="I245:J247" si="149">I246</f>
        <v>2902473</v>
      </c>
      <c r="J245" s="12">
        <f t="shared" si="149"/>
        <v>2902473</v>
      </c>
      <c r="K245" s="31">
        <f t="shared" si="116"/>
        <v>100</v>
      </c>
      <c r="L245" s="12"/>
      <c r="M245" s="12"/>
      <c r="N245" s="12"/>
      <c r="O245" s="12"/>
      <c r="P245" s="12"/>
      <c r="Q245" s="12"/>
      <c r="R245" s="12"/>
    </row>
    <row r="246" spans="1:18" s="2" customFormat="1" ht="45" x14ac:dyDescent="0.25">
      <c r="A246" s="11" t="s">
        <v>316</v>
      </c>
      <c r="B246" s="51">
        <v>51</v>
      </c>
      <c r="C246" s="51">
        <v>6</v>
      </c>
      <c r="D246" s="4" t="s">
        <v>132</v>
      </c>
      <c r="E246" s="51">
        <v>851</v>
      </c>
      <c r="F246" s="3" t="s">
        <v>292</v>
      </c>
      <c r="G246" s="3"/>
      <c r="H246" s="12">
        <f t="shared" si="148"/>
        <v>2902473</v>
      </c>
      <c r="I246" s="12">
        <f t="shared" si="149"/>
        <v>2902473</v>
      </c>
      <c r="J246" s="12">
        <f t="shared" si="149"/>
        <v>2902473</v>
      </c>
      <c r="K246" s="31">
        <f t="shared" si="116"/>
        <v>100</v>
      </c>
      <c r="L246" s="12"/>
      <c r="M246" s="12"/>
      <c r="N246" s="12"/>
      <c r="O246" s="12"/>
      <c r="P246" s="12"/>
      <c r="Q246" s="12"/>
      <c r="R246" s="12"/>
    </row>
    <row r="247" spans="1:18" s="2" customFormat="1" ht="30" x14ac:dyDescent="0.25">
      <c r="A247" s="52" t="s">
        <v>120</v>
      </c>
      <c r="B247" s="51">
        <v>51</v>
      </c>
      <c r="C247" s="51">
        <v>6</v>
      </c>
      <c r="D247" s="4" t="s">
        <v>132</v>
      </c>
      <c r="E247" s="51">
        <v>851</v>
      </c>
      <c r="F247" s="3" t="s">
        <v>292</v>
      </c>
      <c r="G247" s="3" t="s">
        <v>121</v>
      </c>
      <c r="H247" s="12">
        <f t="shared" si="148"/>
        <v>2902473</v>
      </c>
      <c r="I247" s="12">
        <f t="shared" si="149"/>
        <v>2902473</v>
      </c>
      <c r="J247" s="12">
        <f t="shared" si="149"/>
        <v>2902473</v>
      </c>
      <c r="K247" s="31">
        <f t="shared" si="116"/>
        <v>100</v>
      </c>
      <c r="L247" s="12"/>
      <c r="M247" s="12"/>
      <c r="N247" s="12"/>
      <c r="O247" s="12"/>
      <c r="P247" s="12"/>
      <c r="Q247" s="12"/>
      <c r="R247" s="12"/>
    </row>
    <row r="248" spans="1:18" ht="45" x14ac:dyDescent="0.25">
      <c r="A248" s="52" t="s">
        <v>122</v>
      </c>
      <c r="B248" s="51">
        <v>51</v>
      </c>
      <c r="C248" s="51">
        <v>6</v>
      </c>
      <c r="D248" s="4" t="s">
        <v>132</v>
      </c>
      <c r="E248" s="51">
        <v>851</v>
      </c>
      <c r="F248" s="3" t="s">
        <v>292</v>
      </c>
      <c r="G248" s="3" t="s">
        <v>123</v>
      </c>
      <c r="H248" s="12">
        <f>'6.ВС'!G209</f>
        <v>2902473</v>
      </c>
      <c r="I248" s="12">
        <f>'6.ВС'!H209</f>
        <v>2902473</v>
      </c>
      <c r="J248" s="12">
        <f>'6.ВС'!I209</f>
        <v>2902473</v>
      </c>
      <c r="K248" s="31">
        <f t="shared" si="116"/>
        <v>100</v>
      </c>
      <c r="L248" s="12"/>
      <c r="M248" s="12"/>
      <c r="N248" s="12"/>
      <c r="O248" s="12"/>
      <c r="P248" s="12"/>
      <c r="Q248" s="12"/>
      <c r="R248" s="12"/>
    </row>
    <row r="249" spans="1:18" ht="45" x14ac:dyDescent="0.25">
      <c r="A249" s="11" t="s">
        <v>326</v>
      </c>
      <c r="B249" s="5">
        <v>52</v>
      </c>
      <c r="C249" s="5"/>
      <c r="D249" s="5"/>
      <c r="E249" s="13"/>
      <c r="F249" s="5"/>
      <c r="G249" s="3"/>
      <c r="H249" s="12">
        <f>H250+H255+H315+H322+H339+H344+H351</f>
        <v>206733105.39999998</v>
      </c>
      <c r="I249" s="12">
        <f>I250+I255+I315+I322+I339+I344+I351</f>
        <v>208751894.75999999</v>
      </c>
      <c r="J249" s="12">
        <f>J250+J255+J315+J322+J339+J344+J351</f>
        <v>94527731.50999999</v>
      </c>
      <c r="K249" s="31">
        <f t="shared" si="116"/>
        <v>45.282334619610324</v>
      </c>
      <c r="L249" s="12"/>
      <c r="M249" s="12"/>
      <c r="N249" s="12"/>
      <c r="O249" s="12"/>
      <c r="P249" s="12"/>
      <c r="Q249" s="12"/>
      <c r="R249" s="12"/>
    </row>
    <row r="250" spans="1:18" ht="45" x14ac:dyDescent="0.25">
      <c r="A250" s="11" t="s">
        <v>228</v>
      </c>
      <c r="B250" s="5">
        <v>52</v>
      </c>
      <c r="C250" s="5">
        <v>0</v>
      </c>
      <c r="D250" s="5">
        <v>11</v>
      </c>
      <c r="E250" s="13"/>
      <c r="F250" s="5"/>
      <c r="G250" s="3"/>
      <c r="H250" s="12">
        <f t="shared" ref="H250:J253" si="150">H251</f>
        <v>1214000</v>
      </c>
      <c r="I250" s="12">
        <f t="shared" si="150"/>
        <v>1214000</v>
      </c>
      <c r="J250" s="12">
        <f t="shared" si="150"/>
        <v>570339.9</v>
      </c>
      <c r="K250" s="31">
        <f t="shared" si="116"/>
        <v>46.980222405271832</v>
      </c>
      <c r="L250" s="12"/>
      <c r="M250" s="12"/>
      <c r="N250" s="12"/>
      <c r="O250" s="12"/>
      <c r="P250" s="12"/>
      <c r="Q250" s="12"/>
      <c r="R250" s="12"/>
    </row>
    <row r="251" spans="1:18" ht="45" x14ac:dyDescent="0.25">
      <c r="A251" s="11" t="s">
        <v>142</v>
      </c>
      <c r="B251" s="51">
        <v>52</v>
      </c>
      <c r="C251" s="51">
        <v>0</v>
      </c>
      <c r="D251" s="4" t="s">
        <v>132</v>
      </c>
      <c r="E251" s="51">
        <v>852</v>
      </c>
      <c r="F251" s="4"/>
      <c r="G251" s="3"/>
      <c r="H251" s="12">
        <f t="shared" si="150"/>
        <v>1214000</v>
      </c>
      <c r="I251" s="12">
        <f t="shared" ref="I251:J253" si="151">I252</f>
        <v>1214000</v>
      </c>
      <c r="J251" s="12">
        <f t="shared" si="151"/>
        <v>570339.9</v>
      </c>
      <c r="K251" s="31">
        <f t="shared" si="116"/>
        <v>46.980222405271832</v>
      </c>
      <c r="L251" s="12"/>
      <c r="M251" s="12"/>
      <c r="N251" s="12"/>
      <c r="O251" s="12"/>
      <c r="P251" s="12"/>
      <c r="Q251" s="12"/>
      <c r="R251" s="12"/>
    </row>
    <row r="252" spans="1:18" ht="60" x14ac:dyDescent="0.25">
      <c r="A252" s="11" t="s">
        <v>20</v>
      </c>
      <c r="B252" s="51">
        <v>52</v>
      </c>
      <c r="C252" s="51">
        <v>0</v>
      </c>
      <c r="D252" s="3" t="s">
        <v>132</v>
      </c>
      <c r="E252" s="51">
        <v>852</v>
      </c>
      <c r="F252" s="3" t="s">
        <v>247</v>
      </c>
      <c r="G252" s="3"/>
      <c r="H252" s="12">
        <f t="shared" si="150"/>
        <v>1214000</v>
      </c>
      <c r="I252" s="12">
        <f t="shared" si="151"/>
        <v>1214000</v>
      </c>
      <c r="J252" s="12">
        <f t="shared" si="151"/>
        <v>570339.9</v>
      </c>
      <c r="K252" s="31">
        <f t="shared" si="116"/>
        <v>46.980222405271832</v>
      </c>
      <c r="L252" s="12"/>
      <c r="M252" s="12"/>
      <c r="N252" s="12"/>
      <c r="O252" s="12"/>
      <c r="P252" s="12"/>
      <c r="Q252" s="12"/>
      <c r="R252" s="12"/>
    </row>
    <row r="253" spans="1:18" ht="120" x14ac:dyDescent="0.25">
      <c r="A253" s="52" t="s">
        <v>16</v>
      </c>
      <c r="B253" s="51">
        <v>52</v>
      </c>
      <c r="C253" s="51">
        <v>0</v>
      </c>
      <c r="D253" s="3" t="s">
        <v>132</v>
      </c>
      <c r="E253" s="51">
        <v>852</v>
      </c>
      <c r="F253" s="3" t="s">
        <v>247</v>
      </c>
      <c r="G253" s="3" t="s">
        <v>18</v>
      </c>
      <c r="H253" s="12">
        <f t="shared" si="150"/>
        <v>1214000</v>
      </c>
      <c r="I253" s="12">
        <f t="shared" si="151"/>
        <v>1214000</v>
      </c>
      <c r="J253" s="12">
        <f t="shared" si="151"/>
        <v>570339.9</v>
      </c>
      <c r="K253" s="31">
        <f t="shared" si="116"/>
        <v>46.980222405271832</v>
      </c>
      <c r="L253" s="12"/>
      <c r="M253" s="12"/>
      <c r="N253" s="12"/>
      <c r="O253" s="12"/>
      <c r="P253" s="12"/>
      <c r="Q253" s="12"/>
      <c r="R253" s="12"/>
    </row>
    <row r="254" spans="1:18" ht="45" x14ac:dyDescent="0.25">
      <c r="A254" s="52" t="s">
        <v>8</v>
      </c>
      <c r="B254" s="51">
        <v>52</v>
      </c>
      <c r="C254" s="51">
        <v>0</v>
      </c>
      <c r="D254" s="3" t="s">
        <v>132</v>
      </c>
      <c r="E254" s="51">
        <v>852</v>
      </c>
      <c r="F254" s="3" t="s">
        <v>247</v>
      </c>
      <c r="G254" s="3" t="s">
        <v>19</v>
      </c>
      <c r="H254" s="12">
        <f>'6.ВС'!G334</f>
        <v>1214000</v>
      </c>
      <c r="I254" s="12">
        <f>'6.ВС'!H334</f>
        <v>1214000</v>
      </c>
      <c r="J254" s="12">
        <f>'6.ВС'!I334</f>
        <v>570339.9</v>
      </c>
      <c r="K254" s="31">
        <f t="shared" si="116"/>
        <v>46.980222405271832</v>
      </c>
      <c r="L254" s="12"/>
      <c r="M254" s="12"/>
      <c r="N254" s="12"/>
      <c r="O254" s="12"/>
      <c r="P254" s="12"/>
      <c r="Q254" s="12"/>
      <c r="R254" s="12"/>
    </row>
    <row r="255" spans="1:18" ht="75" x14ac:dyDescent="0.25">
      <c r="A255" s="11" t="s">
        <v>291</v>
      </c>
      <c r="B255" s="51">
        <v>52</v>
      </c>
      <c r="C255" s="51">
        <v>0</v>
      </c>
      <c r="D255" s="3" t="s">
        <v>77</v>
      </c>
      <c r="E255" s="51"/>
      <c r="F255" s="3"/>
      <c r="G255" s="3"/>
      <c r="H255" s="12">
        <f t="shared" ref="H255:J255" si="152">H256</f>
        <v>190091886.91999999</v>
      </c>
      <c r="I255" s="12">
        <f t="shared" si="152"/>
        <v>192148448.91999999</v>
      </c>
      <c r="J255" s="12">
        <f t="shared" si="152"/>
        <v>88215184.859999985</v>
      </c>
      <c r="K255" s="31">
        <f t="shared" si="116"/>
        <v>45.909912547213914</v>
      </c>
      <c r="L255" s="12"/>
      <c r="M255" s="12"/>
      <c r="N255" s="12"/>
      <c r="O255" s="12"/>
      <c r="P255" s="12"/>
      <c r="Q255" s="12"/>
      <c r="R255" s="12"/>
    </row>
    <row r="256" spans="1:18" ht="45" x14ac:dyDescent="0.25">
      <c r="A256" s="11" t="s">
        <v>142</v>
      </c>
      <c r="B256" s="51">
        <v>52</v>
      </c>
      <c r="C256" s="51">
        <v>0</v>
      </c>
      <c r="D256" s="4" t="s">
        <v>77</v>
      </c>
      <c r="E256" s="51">
        <v>852</v>
      </c>
      <c r="F256" s="4"/>
      <c r="G256" s="3"/>
      <c r="H256" s="12">
        <f>H257+H263+H260+H266+H269+H272+H275+H278+H285+H288+H291+H294+H300+H303+H306+H309+H297+H312</f>
        <v>190091886.91999999</v>
      </c>
      <c r="I256" s="12">
        <f t="shared" ref="I256:J256" si="153">I257+I263+I260+I266+I269+I272+I275+I278+I285+I288+I291+I294+I300+I303+I306+I309+I297+I312</f>
        <v>192148448.91999999</v>
      </c>
      <c r="J256" s="12">
        <f t="shared" si="153"/>
        <v>88215184.859999985</v>
      </c>
      <c r="K256" s="31">
        <f t="shared" si="116"/>
        <v>45.909912547213914</v>
      </c>
      <c r="L256" s="12" t="e">
        <f>L257+L263+L260+L266+L269+L272+L275+L278+#REF!+L285+L288+L291+L294+L300+L303+L306+L309+#REF!+L297</f>
        <v>#REF!</v>
      </c>
      <c r="M256" s="12" t="e">
        <f>M257+M263+M260+M266+M269+M272+M275+M278+#REF!+M285+M288+M291+M294+M300+M303+M306+M309+#REF!+M297</f>
        <v>#REF!</v>
      </c>
      <c r="N256" s="12" t="e">
        <f>N257+N263+N260+N266+N269+N272+N275+N278+#REF!+N285+N288+N291+N294+N300+N303+N306+N309+#REF!+N297</f>
        <v>#REF!</v>
      </c>
      <c r="O256" s="12" t="e">
        <f>O257+O263+O260+O266+O269+O272+O275+O278+#REF!+O285+O288+O291+O294+O300+O303+O306+O309+#REF!+O297</f>
        <v>#REF!</v>
      </c>
      <c r="P256" s="12" t="e">
        <f>P257+P263+P260+P266+P269+P272+P275+P278+#REF!+P285+P288+P291+P294+P300+P303+P306+P309+#REF!+P297</f>
        <v>#REF!</v>
      </c>
      <c r="Q256" s="12" t="e">
        <f>Q257+Q263+Q260+Q266+Q269+Q272+Q275+Q278+#REF!+Q285+Q288+Q291+Q294+Q300+Q303+Q306+Q309+#REF!+Q297</f>
        <v>#REF!</v>
      </c>
      <c r="R256" s="12" t="e">
        <f>R257+R263+R260+R266+R269+R272+R275+R278+#REF!+R285+R288+R291+R294+R300+R303+R306+R309+#REF!+R297</f>
        <v>#REF!</v>
      </c>
    </row>
    <row r="257" spans="1:18" ht="165" x14ac:dyDescent="0.25">
      <c r="A257" s="20" t="s">
        <v>381</v>
      </c>
      <c r="B257" s="51">
        <v>52</v>
      </c>
      <c r="C257" s="51">
        <v>0</v>
      </c>
      <c r="D257" s="4" t="s">
        <v>77</v>
      </c>
      <c r="E257" s="51">
        <v>852</v>
      </c>
      <c r="F257" s="3" t="s">
        <v>382</v>
      </c>
      <c r="G257" s="3"/>
      <c r="H257" s="12">
        <f t="shared" ref="H257:J261" si="154">H258</f>
        <v>68771000</v>
      </c>
      <c r="I257" s="12">
        <f t="shared" si="154"/>
        <v>68771000</v>
      </c>
      <c r="J257" s="12">
        <f t="shared" si="154"/>
        <v>38357462.719999999</v>
      </c>
      <c r="K257" s="31">
        <f t="shared" si="116"/>
        <v>55.775636125692515</v>
      </c>
      <c r="L257" s="12"/>
      <c r="M257" s="12"/>
      <c r="N257" s="12"/>
      <c r="O257" s="12"/>
      <c r="P257" s="12"/>
      <c r="Q257" s="12"/>
      <c r="R257" s="12"/>
    </row>
    <row r="258" spans="1:18" ht="60" x14ac:dyDescent="0.25">
      <c r="A258" s="54" t="s">
        <v>50</v>
      </c>
      <c r="B258" s="51">
        <v>52</v>
      </c>
      <c r="C258" s="51">
        <v>0</v>
      </c>
      <c r="D258" s="3" t="s">
        <v>77</v>
      </c>
      <c r="E258" s="51">
        <v>852</v>
      </c>
      <c r="F258" s="3" t="s">
        <v>382</v>
      </c>
      <c r="G258" s="3" t="s">
        <v>102</v>
      </c>
      <c r="H258" s="12">
        <f t="shared" si="154"/>
        <v>68771000</v>
      </c>
      <c r="I258" s="12">
        <f t="shared" ref="I258:J261" si="155">I259</f>
        <v>68771000</v>
      </c>
      <c r="J258" s="12">
        <f t="shared" si="155"/>
        <v>38357462.719999999</v>
      </c>
      <c r="K258" s="31">
        <f t="shared" si="116"/>
        <v>55.775636125692515</v>
      </c>
      <c r="L258" s="12"/>
      <c r="M258" s="12"/>
      <c r="N258" s="12"/>
      <c r="O258" s="12"/>
      <c r="P258" s="12"/>
      <c r="Q258" s="12"/>
      <c r="R258" s="12"/>
    </row>
    <row r="259" spans="1:18" ht="30" x14ac:dyDescent="0.25">
      <c r="A259" s="54" t="s">
        <v>103</v>
      </c>
      <c r="B259" s="51">
        <v>52</v>
      </c>
      <c r="C259" s="51">
        <v>0</v>
      </c>
      <c r="D259" s="3" t="s">
        <v>77</v>
      </c>
      <c r="E259" s="51">
        <v>852</v>
      </c>
      <c r="F259" s="3" t="s">
        <v>382</v>
      </c>
      <c r="G259" s="3" t="s">
        <v>104</v>
      </c>
      <c r="H259" s="12">
        <f>'6.ВС'!G269</f>
        <v>68771000</v>
      </c>
      <c r="I259" s="12">
        <f>'6.ВС'!H269</f>
        <v>68771000</v>
      </c>
      <c r="J259" s="12">
        <f>'6.ВС'!I269</f>
        <v>38357462.719999999</v>
      </c>
      <c r="K259" s="31">
        <f t="shared" si="116"/>
        <v>55.775636125692515</v>
      </c>
      <c r="L259" s="12"/>
      <c r="M259" s="12"/>
      <c r="N259" s="12"/>
      <c r="O259" s="12"/>
      <c r="P259" s="12"/>
      <c r="Q259" s="12"/>
      <c r="R259" s="12"/>
    </row>
    <row r="260" spans="1:18" ht="390" x14ac:dyDescent="0.25">
      <c r="A260" s="7" t="s">
        <v>376</v>
      </c>
      <c r="B260" s="51">
        <v>52</v>
      </c>
      <c r="C260" s="51">
        <v>0</v>
      </c>
      <c r="D260" s="3" t="s">
        <v>77</v>
      </c>
      <c r="E260" s="51">
        <v>852</v>
      </c>
      <c r="F260" s="3" t="s">
        <v>383</v>
      </c>
      <c r="G260" s="3"/>
      <c r="H260" s="12">
        <f t="shared" si="154"/>
        <v>26448835</v>
      </c>
      <c r="I260" s="12">
        <f t="shared" si="155"/>
        <v>26448835</v>
      </c>
      <c r="J260" s="12">
        <f t="shared" si="155"/>
        <v>13554744.720000001</v>
      </c>
      <c r="K260" s="31">
        <f t="shared" si="116"/>
        <v>51.248929187240201</v>
      </c>
      <c r="L260" s="12"/>
      <c r="M260" s="12"/>
      <c r="N260" s="12"/>
      <c r="O260" s="12"/>
      <c r="P260" s="12"/>
      <c r="Q260" s="12"/>
      <c r="R260" s="12"/>
    </row>
    <row r="261" spans="1:18" ht="60" x14ac:dyDescent="0.25">
      <c r="A261" s="54" t="s">
        <v>50</v>
      </c>
      <c r="B261" s="51">
        <v>52</v>
      </c>
      <c r="C261" s="51">
        <v>0</v>
      </c>
      <c r="D261" s="3" t="s">
        <v>77</v>
      </c>
      <c r="E261" s="51">
        <v>852</v>
      </c>
      <c r="F261" s="3" t="s">
        <v>383</v>
      </c>
      <c r="G261" s="3" t="s">
        <v>102</v>
      </c>
      <c r="H261" s="12">
        <f t="shared" si="154"/>
        <v>26448835</v>
      </c>
      <c r="I261" s="12">
        <f t="shared" si="155"/>
        <v>26448835</v>
      </c>
      <c r="J261" s="12">
        <f t="shared" si="155"/>
        <v>13554744.720000001</v>
      </c>
      <c r="K261" s="31">
        <f t="shared" si="116"/>
        <v>51.248929187240201</v>
      </c>
      <c r="L261" s="12"/>
      <c r="M261" s="12"/>
      <c r="N261" s="12"/>
      <c r="O261" s="12"/>
      <c r="P261" s="12"/>
      <c r="Q261" s="12"/>
      <c r="R261" s="12"/>
    </row>
    <row r="262" spans="1:18" ht="30" x14ac:dyDescent="0.25">
      <c r="A262" s="54" t="s">
        <v>103</v>
      </c>
      <c r="B262" s="51">
        <v>52</v>
      </c>
      <c r="C262" s="51">
        <v>0</v>
      </c>
      <c r="D262" s="3" t="s">
        <v>77</v>
      </c>
      <c r="E262" s="51">
        <v>852</v>
      </c>
      <c r="F262" s="3" t="s">
        <v>383</v>
      </c>
      <c r="G262" s="3" t="s">
        <v>104</v>
      </c>
      <c r="H262" s="12">
        <f>'6.ВС'!G247</f>
        <v>26448835</v>
      </c>
      <c r="I262" s="12">
        <f>'6.ВС'!H247</f>
        <v>26448835</v>
      </c>
      <c r="J262" s="12">
        <f>'6.ВС'!I247</f>
        <v>13554744.720000001</v>
      </c>
      <c r="K262" s="31">
        <f t="shared" ref="K262:K325" si="156">J262/I262*100</f>
        <v>51.248929187240201</v>
      </c>
      <c r="L262" s="12"/>
      <c r="M262" s="12"/>
      <c r="N262" s="12"/>
      <c r="O262" s="12"/>
      <c r="P262" s="12"/>
      <c r="Q262" s="12"/>
      <c r="R262" s="12"/>
    </row>
    <row r="263" spans="1:18" ht="105" x14ac:dyDescent="0.25">
      <c r="A263" s="11" t="s">
        <v>167</v>
      </c>
      <c r="B263" s="51">
        <v>52</v>
      </c>
      <c r="C263" s="51">
        <v>0</v>
      </c>
      <c r="D263" s="3" t="s">
        <v>77</v>
      </c>
      <c r="E263" s="51">
        <v>852</v>
      </c>
      <c r="F263" s="3" t="s">
        <v>229</v>
      </c>
      <c r="G263" s="3"/>
      <c r="H263" s="12">
        <f t="shared" ref="H263:J264" si="157">H264</f>
        <v>922925</v>
      </c>
      <c r="I263" s="12">
        <f t="shared" si="157"/>
        <v>922925</v>
      </c>
      <c r="J263" s="12">
        <f t="shared" si="157"/>
        <v>333032.02</v>
      </c>
      <c r="K263" s="31">
        <f t="shared" si="156"/>
        <v>36.084407725438147</v>
      </c>
      <c r="L263" s="12"/>
      <c r="M263" s="12"/>
      <c r="N263" s="12"/>
      <c r="O263" s="12"/>
      <c r="P263" s="12"/>
      <c r="Q263" s="12"/>
      <c r="R263" s="12"/>
    </row>
    <row r="264" spans="1:18" ht="30" x14ac:dyDescent="0.25">
      <c r="A264" s="52" t="s">
        <v>120</v>
      </c>
      <c r="B264" s="51">
        <v>52</v>
      </c>
      <c r="C264" s="51">
        <v>0</v>
      </c>
      <c r="D264" s="3" t="s">
        <v>77</v>
      </c>
      <c r="E264" s="51">
        <v>852</v>
      </c>
      <c r="F264" s="3" t="s">
        <v>229</v>
      </c>
      <c r="G264" s="3" t="s">
        <v>121</v>
      </c>
      <c r="H264" s="12">
        <f t="shared" si="157"/>
        <v>922925</v>
      </c>
      <c r="I264" s="12">
        <f t="shared" ref="I264:J264" si="158">I265</f>
        <v>922925</v>
      </c>
      <c r="J264" s="12">
        <f t="shared" si="158"/>
        <v>333032.02</v>
      </c>
      <c r="K264" s="31">
        <f t="shared" si="156"/>
        <v>36.084407725438147</v>
      </c>
      <c r="L264" s="12"/>
      <c r="M264" s="12"/>
      <c r="N264" s="12"/>
      <c r="O264" s="12"/>
      <c r="P264" s="12"/>
      <c r="Q264" s="12"/>
      <c r="R264" s="12"/>
    </row>
    <row r="265" spans="1:18" ht="45" x14ac:dyDescent="0.25">
      <c r="A265" s="52" t="s">
        <v>122</v>
      </c>
      <c r="B265" s="51">
        <v>52</v>
      </c>
      <c r="C265" s="51">
        <v>0</v>
      </c>
      <c r="D265" s="3" t="s">
        <v>77</v>
      </c>
      <c r="E265" s="51">
        <v>852</v>
      </c>
      <c r="F265" s="3" t="s">
        <v>229</v>
      </c>
      <c r="G265" s="3" t="s">
        <v>123</v>
      </c>
      <c r="H265" s="12">
        <f>'6.ВС'!G349</f>
        <v>922925</v>
      </c>
      <c r="I265" s="12">
        <f>'6.ВС'!H349</f>
        <v>922925</v>
      </c>
      <c r="J265" s="12">
        <f>'6.ВС'!I349</f>
        <v>333032.02</v>
      </c>
      <c r="K265" s="31">
        <f t="shared" si="156"/>
        <v>36.084407725438147</v>
      </c>
      <c r="L265" s="12"/>
      <c r="M265" s="12"/>
      <c r="N265" s="12"/>
      <c r="O265" s="12"/>
      <c r="P265" s="12"/>
      <c r="Q265" s="12"/>
      <c r="R265" s="12"/>
    </row>
    <row r="266" spans="1:18" ht="105" x14ac:dyDescent="0.25">
      <c r="A266" s="20" t="s">
        <v>396</v>
      </c>
      <c r="B266" s="51">
        <v>52</v>
      </c>
      <c r="C266" s="51">
        <v>0</v>
      </c>
      <c r="D266" s="3" t="s">
        <v>77</v>
      </c>
      <c r="E266" s="51">
        <v>852</v>
      </c>
      <c r="F266" s="3" t="s">
        <v>397</v>
      </c>
      <c r="G266" s="3"/>
      <c r="H266" s="12">
        <f t="shared" ref="H266:J267" si="159">H267</f>
        <v>7890120</v>
      </c>
      <c r="I266" s="12">
        <f t="shared" si="159"/>
        <v>7890120</v>
      </c>
      <c r="J266" s="12">
        <f t="shared" si="159"/>
        <v>4671009.05</v>
      </c>
      <c r="K266" s="31">
        <f t="shared" si="156"/>
        <v>59.200735223291915</v>
      </c>
      <c r="L266" s="12" t="e">
        <f t="shared" ref="L266:R267" si="160">L267</f>
        <v>#REF!</v>
      </c>
      <c r="M266" s="12" t="e">
        <f t="shared" si="160"/>
        <v>#REF!</v>
      </c>
      <c r="N266" s="12" t="e">
        <f t="shared" si="160"/>
        <v>#REF!</v>
      </c>
      <c r="O266" s="12" t="e">
        <f t="shared" si="160"/>
        <v>#REF!</v>
      </c>
      <c r="P266" s="12" t="e">
        <f t="shared" si="160"/>
        <v>#REF!</v>
      </c>
      <c r="Q266" s="12" t="e">
        <f t="shared" si="160"/>
        <v>#REF!</v>
      </c>
      <c r="R266" s="12" t="e">
        <f t="shared" si="160"/>
        <v>#REF!</v>
      </c>
    </row>
    <row r="267" spans="1:18" ht="60" x14ac:dyDescent="0.25">
      <c r="A267" s="20" t="s">
        <v>50</v>
      </c>
      <c r="B267" s="51">
        <v>52</v>
      </c>
      <c r="C267" s="51">
        <v>0</v>
      </c>
      <c r="D267" s="3" t="s">
        <v>77</v>
      </c>
      <c r="E267" s="51">
        <v>852</v>
      </c>
      <c r="F267" s="3" t="s">
        <v>397</v>
      </c>
      <c r="G267" s="3" t="s">
        <v>102</v>
      </c>
      <c r="H267" s="12">
        <f t="shared" si="159"/>
        <v>7890120</v>
      </c>
      <c r="I267" s="12">
        <f t="shared" ref="I267:J267" si="161">I268</f>
        <v>7890120</v>
      </c>
      <c r="J267" s="12">
        <f t="shared" si="161"/>
        <v>4671009.05</v>
      </c>
      <c r="K267" s="31">
        <f t="shared" si="156"/>
        <v>59.200735223291915</v>
      </c>
      <c r="L267" s="12" t="e">
        <f t="shared" si="160"/>
        <v>#REF!</v>
      </c>
      <c r="M267" s="12" t="e">
        <f t="shared" si="160"/>
        <v>#REF!</v>
      </c>
      <c r="N267" s="12" t="e">
        <f t="shared" si="160"/>
        <v>#REF!</v>
      </c>
      <c r="O267" s="12" t="e">
        <f t="shared" si="160"/>
        <v>#REF!</v>
      </c>
      <c r="P267" s="12" t="e">
        <f t="shared" si="160"/>
        <v>#REF!</v>
      </c>
      <c r="Q267" s="12" t="e">
        <f t="shared" si="160"/>
        <v>#REF!</v>
      </c>
      <c r="R267" s="12" t="e">
        <f t="shared" si="160"/>
        <v>#REF!</v>
      </c>
    </row>
    <row r="268" spans="1:18" ht="30" x14ac:dyDescent="0.25">
      <c r="A268" s="20" t="s">
        <v>103</v>
      </c>
      <c r="B268" s="51">
        <v>52</v>
      </c>
      <c r="C268" s="51">
        <v>0</v>
      </c>
      <c r="D268" s="3" t="s">
        <v>77</v>
      </c>
      <c r="E268" s="51">
        <v>852</v>
      </c>
      <c r="F268" s="3" t="s">
        <v>397</v>
      </c>
      <c r="G268" s="3" t="s">
        <v>104</v>
      </c>
      <c r="H268" s="12">
        <f>'6.ВС'!G272</f>
        <v>7890120</v>
      </c>
      <c r="I268" s="12">
        <f>'6.ВС'!H272</f>
        <v>7890120</v>
      </c>
      <c r="J268" s="12">
        <f>'6.ВС'!I272</f>
        <v>4671009.05</v>
      </c>
      <c r="K268" s="31">
        <f t="shared" si="156"/>
        <v>59.200735223291915</v>
      </c>
      <c r="L268" s="12" t="e">
        <f>'6.ВС'!#REF!</f>
        <v>#REF!</v>
      </c>
      <c r="M268" s="12" t="e">
        <f>'6.ВС'!#REF!</f>
        <v>#REF!</v>
      </c>
      <c r="N268" s="12" t="e">
        <f>'6.ВС'!#REF!</f>
        <v>#REF!</v>
      </c>
      <c r="O268" s="12" t="e">
        <f>'6.ВС'!#REF!</f>
        <v>#REF!</v>
      </c>
      <c r="P268" s="12" t="e">
        <f>'6.ВС'!#REF!</f>
        <v>#REF!</v>
      </c>
      <c r="Q268" s="12" t="e">
        <f>'6.ВС'!#REF!</f>
        <v>#REF!</v>
      </c>
      <c r="R268" s="12" t="e">
        <f>'6.ВС'!#REF!</f>
        <v>#REF!</v>
      </c>
    </row>
    <row r="269" spans="1:18" ht="30" x14ac:dyDescent="0.25">
      <c r="A269" s="11" t="s">
        <v>144</v>
      </c>
      <c r="B269" s="51">
        <v>52</v>
      </c>
      <c r="C269" s="51">
        <v>0</v>
      </c>
      <c r="D269" s="4" t="s">
        <v>77</v>
      </c>
      <c r="E269" s="51">
        <v>852</v>
      </c>
      <c r="F269" s="4" t="s">
        <v>276</v>
      </c>
      <c r="G269" s="4"/>
      <c r="H269" s="6">
        <f t="shared" ref="H269:J270" si="162">H270</f>
        <v>8008100</v>
      </c>
      <c r="I269" s="6">
        <f t="shared" si="162"/>
        <v>8008100</v>
      </c>
      <c r="J269" s="6">
        <f t="shared" si="162"/>
        <v>4183323.26</v>
      </c>
      <c r="K269" s="31">
        <f t="shared" si="156"/>
        <v>52.238649117768254</v>
      </c>
      <c r="L269" s="6"/>
      <c r="M269" s="6"/>
      <c r="N269" s="6"/>
      <c r="O269" s="6"/>
      <c r="P269" s="6"/>
      <c r="Q269" s="6"/>
      <c r="R269" s="6"/>
    </row>
    <row r="270" spans="1:18" ht="60" x14ac:dyDescent="0.25">
      <c r="A270" s="54" t="s">
        <v>50</v>
      </c>
      <c r="B270" s="51">
        <v>52</v>
      </c>
      <c r="C270" s="51">
        <v>0</v>
      </c>
      <c r="D270" s="4" t="s">
        <v>77</v>
      </c>
      <c r="E270" s="51">
        <v>852</v>
      </c>
      <c r="F270" s="4" t="s">
        <v>276</v>
      </c>
      <c r="G270" s="4" t="s">
        <v>102</v>
      </c>
      <c r="H270" s="12">
        <f t="shared" si="162"/>
        <v>8008100</v>
      </c>
      <c r="I270" s="12">
        <f t="shared" ref="I270:J270" si="163">I271</f>
        <v>8008100</v>
      </c>
      <c r="J270" s="12">
        <f t="shared" si="163"/>
        <v>4183323.26</v>
      </c>
      <c r="K270" s="31">
        <f t="shared" si="156"/>
        <v>52.238649117768254</v>
      </c>
      <c r="L270" s="12"/>
      <c r="M270" s="12"/>
      <c r="N270" s="12"/>
      <c r="O270" s="12"/>
      <c r="P270" s="12"/>
      <c r="Q270" s="12"/>
      <c r="R270" s="12"/>
    </row>
    <row r="271" spans="1:18" ht="30" x14ac:dyDescent="0.25">
      <c r="A271" s="54" t="s">
        <v>103</v>
      </c>
      <c r="B271" s="51">
        <v>52</v>
      </c>
      <c r="C271" s="51">
        <v>0</v>
      </c>
      <c r="D271" s="3" t="s">
        <v>77</v>
      </c>
      <c r="E271" s="51">
        <v>852</v>
      </c>
      <c r="F271" s="3" t="s">
        <v>276</v>
      </c>
      <c r="G271" s="3" t="s">
        <v>104</v>
      </c>
      <c r="H271" s="12">
        <f>'6.ВС'!G250</f>
        <v>8008100</v>
      </c>
      <c r="I271" s="12">
        <f>'6.ВС'!H250</f>
        <v>8008100</v>
      </c>
      <c r="J271" s="12">
        <f>'6.ВС'!I250</f>
        <v>4183323.26</v>
      </c>
      <c r="K271" s="31">
        <f t="shared" si="156"/>
        <v>52.238649117768254</v>
      </c>
      <c r="L271" s="12"/>
      <c r="M271" s="12"/>
      <c r="N271" s="12"/>
      <c r="O271" s="12"/>
      <c r="P271" s="12"/>
      <c r="Q271" s="12"/>
      <c r="R271" s="12"/>
    </row>
    <row r="272" spans="1:18" ht="30" x14ac:dyDescent="0.25">
      <c r="A272" s="11" t="s">
        <v>152</v>
      </c>
      <c r="B272" s="51">
        <v>52</v>
      </c>
      <c r="C272" s="51">
        <v>0</v>
      </c>
      <c r="D272" s="3" t="s">
        <v>77</v>
      </c>
      <c r="E272" s="51">
        <v>852</v>
      </c>
      <c r="F272" s="3" t="s">
        <v>280</v>
      </c>
      <c r="G272" s="3"/>
      <c r="H272" s="12">
        <f t="shared" ref="H272:J273" si="164">H273</f>
        <v>20644500</v>
      </c>
      <c r="I272" s="12">
        <f t="shared" si="164"/>
        <v>20644500</v>
      </c>
      <c r="J272" s="12">
        <f t="shared" si="164"/>
        <v>10717842.18</v>
      </c>
      <c r="K272" s="31">
        <f t="shared" si="156"/>
        <v>51.916211000508603</v>
      </c>
      <c r="L272" s="12"/>
      <c r="M272" s="12"/>
      <c r="N272" s="12"/>
      <c r="O272" s="12"/>
      <c r="P272" s="12"/>
      <c r="Q272" s="12"/>
      <c r="R272" s="12"/>
    </row>
    <row r="273" spans="1:18" ht="60" x14ac:dyDescent="0.25">
      <c r="A273" s="54" t="s">
        <v>50</v>
      </c>
      <c r="B273" s="51">
        <v>52</v>
      </c>
      <c r="C273" s="51">
        <v>0</v>
      </c>
      <c r="D273" s="4" t="s">
        <v>77</v>
      </c>
      <c r="E273" s="51">
        <v>852</v>
      </c>
      <c r="F273" s="3" t="s">
        <v>280</v>
      </c>
      <c r="G273" s="3" t="s">
        <v>102</v>
      </c>
      <c r="H273" s="12">
        <f t="shared" si="164"/>
        <v>20644500</v>
      </c>
      <c r="I273" s="12">
        <f t="shared" ref="I273:J273" si="165">I274</f>
        <v>20644500</v>
      </c>
      <c r="J273" s="12">
        <f t="shared" si="165"/>
        <v>10717842.18</v>
      </c>
      <c r="K273" s="31">
        <f t="shared" si="156"/>
        <v>51.916211000508603</v>
      </c>
      <c r="L273" s="12"/>
      <c r="M273" s="12"/>
      <c r="N273" s="12"/>
      <c r="O273" s="12"/>
      <c r="P273" s="12"/>
      <c r="Q273" s="12"/>
      <c r="R273" s="12"/>
    </row>
    <row r="274" spans="1:18" ht="30" x14ac:dyDescent="0.25">
      <c r="A274" s="54" t="s">
        <v>103</v>
      </c>
      <c r="B274" s="51">
        <v>52</v>
      </c>
      <c r="C274" s="51">
        <v>0</v>
      </c>
      <c r="D274" s="4" t="s">
        <v>77</v>
      </c>
      <c r="E274" s="51">
        <v>852</v>
      </c>
      <c r="F274" s="3" t="s">
        <v>280</v>
      </c>
      <c r="G274" s="3" t="s">
        <v>104</v>
      </c>
      <c r="H274" s="12">
        <f>'6.ВС'!G275</f>
        <v>20644500</v>
      </c>
      <c r="I274" s="12">
        <f>'6.ВС'!H275</f>
        <v>20644500</v>
      </c>
      <c r="J274" s="12">
        <f>'6.ВС'!I275</f>
        <v>10717842.18</v>
      </c>
      <c r="K274" s="31">
        <f t="shared" si="156"/>
        <v>51.916211000508603</v>
      </c>
      <c r="L274" s="12"/>
      <c r="M274" s="12"/>
      <c r="N274" s="12"/>
      <c r="O274" s="12"/>
      <c r="P274" s="12"/>
      <c r="Q274" s="12"/>
      <c r="R274" s="12"/>
    </row>
    <row r="275" spans="1:18" ht="30" x14ac:dyDescent="0.25">
      <c r="A275" s="11" t="s">
        <v>156</v>
      </c>
      <c r="B275" s="51">
        <v>52</v>
      </c>
      <c r="C275" s="51">
        <v>0</v>
      </c>
      <c r="D275" s="4" t="s">
        <v>77</v>
      </c>
      <c r="E275" s="51">
        <v>852</v>
      </c>
      <c r="F275" s="4" t="s">
        <v>281</v>
      </c>
      <c r="G275" s="3"/>
      <c r="H275" s="12">
        <f t="shared" ref="H275:J276" si="166">H276</f>
        <v>5329928</v>
      </c>
      <c r="I275" s="12">
        <f t="shared" si="166"/>
        <v>5329928</v>
      </c>
      <c r="J275" s="12">
        <f t="shared" si="166"/>
        <v>3100795.99</v>
      </c>
      <c r="K275" s="31">
        <f t="shared" si="156"/>
        <v>58.177070872251932</v>
      </c>
      <c r="L275" s="12"/>
      <c r="M275" s="12"/>
      <c r="N275" s="12"/>
      <c r="O275" s="12"/>
      <c r="P275" s="12"/>
      <c r="Q275" s="12"/>
      <c r="R275" s="12"/>
    </row>
    <row r="276" spans="1:18" ht="60" x14ac:dyDescent="0.25">
      <c r="A276" s="54" t="s">
        <v>50</v>
      </c>
      <c r="B276" s="51">
        <v>52</v>
      </c>
      <c r="C276" s="51">
        <v>0</v>
      </c>
      <c r="D276" s="4" t="s">
        <v>77</v>
      </c>
      <c r="E276" s="51">
        <v>852</v>
      </c>
      <c r="F276" s="4" t="s">
        <v>281</v>
      </c>
      <c r="G276" s="3" t="s">
        <v>102</v>
      </c>
      <c r="H276" s="12">
        <f t="shared" si="166"/>
        <v>5329928</v>
      </c>
      <c r="I276" s="12">
        <f t="shared" ref="I276:J276" si="167">I277</f>
        <v>5329928</v>
      </c>
      <c r="J276" s="12">
        <f t="shared" si="167"/>
        <v>3100795.99</v>
      </c>
      <c r="K276" s="31">
        <f t="shared" si="156"/>
        <v>58.177070872251932</v>
      </c>
      <c r="L276" s="12"/>
      <c r="M276" s="12"/>
      <c r="N276" s="12"/>
      <c r="O276" s="12"/>
      <c r="P276" s="12"/>
      <c r="Q276" s="12"/>
      <c r="R276" s="12"/>
    </row>
    <row r="277" spans="1:18" ht="30" x14ac:dyDescent="0.25">
      <c r="A277" s="54" t="s">
        <v>103</v>
      </c>
      <c r="B277" s="51">
        <v>52</v>
      </c>
      <c r="C277" s="51">
        <v>0</v>
      </c>
      <c r="D277" s="4" t="s">
        <v>77</v>
      </c>
      <c r="E277" s="51">
        <v>852</v>
      </c>
      <c r="F277" s="4" t="s">
        <v>281</v>
      </c>
      <c r="G277" s="3" t="s">
        <v>104</v>
      </c>
      <c r="H277" s="12">
        <f>'6.ВС'!G309</f>
        <v>5329928</v>
      </c>
      <c r="I277" s="12">
        <f>'6.ВС'!H309</f>
        <v>5329928</v>
      </c>
      <c r="J277" s="12">
        <f>'6.ВС'!I309</f>
        <v>3100795.99</v>
      </c>
      <c r="K277" s="31">
        <f t="shared" si="156"/>
        <v>58.177070872251932</v>
      </c>
      <c r="L277" s="12"/>
      <c r="M277" s="12"/>
      <c r="N277" s="12"/>
      <c r="O277" s="12"/>
      <c r="P277" s="12"/>
      <c r="Q277" s="12"/>
      <c r="R277" s="12"/>
    </row>
    <row r="278" spans="1:18" ht="60" x14ac:dyDescent="0.25">
      <c r="A278" s="11" t="s">
        <v>163</v>
      </c>
      <c r="B278" s="51">
        <v>52</v>
      </c>
      <c r="C278" s="51">
        <v>0</v>
      </c>
      <c r="D278" s="3" t="s">
        <v>77</v>
      </c>
      <c r="E278" s="51">
        <v>852</v>
      </c>
      <c r="F278" s="3" t="s">
        <v>283</v>
      </c>
      <c r="G278" s="3"/>
      <c r="H278" s="12">
        <f t="shared" ref="H278" si="168">H279+H281+H283</f>
        <v>14574934</v>
      </c>
      <c r="I278" s="12">
        <f t="shared" ref="I278:J278" si="169">I279+I281+I283</f>
        <v>14574934</v>
      </c>
      <c r="J278" s="12">
        <f t="shared" si="169"/>
        <v>6884554.6299999999</v>
      </c>
      <c r="K278" s="31">
        <f t="shared" si="156"/>
        <v>47.235580140534431</v>
      </c>
      <c r="L278" s="12"/>
      <c r="M278" s="12"/>
      <c r="N278" s="12"/>
      <c r="O278" s="12"/>
      <c r="P278" s="12"/>
      <c r="Q278" s="12"/>
      <c r="R278" s="12"/>
    </row>
    <row r="279" spans="1:18" ht="120" x14ac:dyDescent="0.25">
      <c r="A279" s="52" t="s">
        <v>16</v>
      </c>
      <c r="B279" s="51">
        <v>52</v>
      </c>
      <c r="C279" s="51">
        <v>0</v>
      </c>
      <c r="D279" s="3" t="s">
        <v>77</v>
      </c>
      <c r="E279" s="51">
        <v>852</v>
      </c>
      <c r="F279" s="3" t="s">
        <v>283</v>
      </c>
      <c r="G279" s="3" t="s">
        <v>18</v>
      </c>
      <c r="H279" s="12">
        <f t="shared" ref="H279:J279" si="170">H280</f>
        <v>13635300</v>
      </c>
      <c r="I279" s="12">
        <f t="shared" si="170"/>
        <v>13635300</v>
      </c>
      <c r="J279" s="12">
        <f t="shared" si="170"/>
        <v>6606589.1100000003</v>
      </c>
      <c r="K279" s="31">
        <f t="shared" si="156"/>
        <v>48.452099403753493</v>
      </c>
      <c r="L279" s="12"/>
      <c r="M279" s="12"/>
      <c r="N279" s="12"/>
      <c r="O279" s="12"/>
      <c r="P279" s="12"/>
      <c r="Q279" s="12"/>
      <c r="R279" s="12"/>
    </row>
    <row r="280" spans="1:18" ht="45" x14ac:dyDescent="0.25">
      <c r="A280" s="52" t="s">
        <v>8</v>
      </c>
      <c r="B280" s="51">
        <v>52</v>
      </c>
      <c r="C280" s="51">
        <v>0</v>
      </c>
      <c r="D280" s="4" t="s">
        <v>77</v>
      </c>
      <c r="E280" s="51">
        <v>852</v>
      </c>
      <c r="F280" s="3" t="s">
        <v>283</v>
      </c>
      <c r="G280" s="3" t="s">
        <v>19</v>
      </c>
      <c r="H280" s="12">
        <f>'6.ВС'!G337</f>
        <v>13635300</v>
      </c>
      <c r="I280" s="12">
        <f>'6.ВС'!H337</f>
        <v>13635300</v>
      </c>
      <c r="J280" s="12">
        <f>'6.ВС'!I337</f>
        <v>6606589.1100000003</v>
      </c>
      <c r="K280" s="31">
        <f t="shared" si="156"/>
        <v>48.452099403753493</v>
      </c>
      <c r="L280" s="12"/>
      <c r="M280" s="12"/>
      <c r="N280" s="12"/>
      <c r="O280" s="12"/>
      <c r="P280" s="12"/>
      <c r="Q280" s="12"/>
      <c r="R280" s="12"/>
    </row>
    <row r="281" spans="1:18" ht="60" x14ac:dyDescent="0.25">
      <c r="A281" s="54" t="s">
        <v>22</v>
      </c>
      <c r="B281" s="51">
        <v>52</v>
      </c>
      <c r="C281" s="51">
        <v>0</v>
      </c>
      <c r="D281" s="4" t="s">
        <v>77</v>
      </c>
      <c r="E281" s="51">
        <v>852</v>
      </c>
      <c r="F281" s="3" t="s">
        <v>283</v>
      </c>
      <c r="G281" s="3" t="s">
        <v>23</v>
      </c>
      <c r="H281" s="12">
        <f t="shared" ref="H281:J281" si="171">H282</f>
        <v>924936</v>
      </c>
      <c r="I281" s="12">
        <f t="shared" si="171"/>
        <v>924936</v>
      </c>
      <c r="J281" s="12">
        <f t="shared" si="171"/>
        <v>274290.51999999996</v>
      </c>
      <c r="K281" s="31">
        <f t="shared" si="156"/>
        <v>29.65508100019893</v>
      </c>
      <c r="L281" s="12"/>
      <c r="M281" s="12"/>
      <c r="N281" s="12"/>
      <c r="O281" s="12"/>
      <c r="P281" s="12"/>
      <c r="Q281" s="12"/>
      <c r="R281" s="12"/>
    </row>
    <row r="282" spans="1:18" ht="60" x14ac:dyDescent="0.25">
      <c r="A282" s="54" t="s">
        <v>9</v>
      </c>
      <c r="B282" s="51">
        <v>52</v>
      </c>
      <c r="C282" s="51">
        <v>0</v>
      </c>
      <c r="D282" s="4" t="s">
        <v>77</v>
      </c>
      <c r="E282" s="51">
        <v>852</v>
      </c>
      <c r="F282" s="3" t="s">
        <v>283</v>
      </c>
      <c r="G282" s="3" t="s">
        <v>24</v>
      </c>
      <c r="H282" s="12">
        <f>'6.ВС'!G339</f>
        <v>924936</v>
      </c>
      <c r="I282" s="12">
        <f>'6.ВС'!H339</f>
        <v>924936</v>
      </c>
      <c r="J282" s="12">
        <f>'6.ВС'!I339</f>
        <v>274290.51999999996</v>
      </c>
      <c r="K282" s="31">
        <f t="shared" si="156"/>
        <v>29.65508100019893</v>
      </c>
      <c r="L282" s="12"/>
      <c r="M282" s="12"/>
      <c r="N282" s="12"/>
      <c r="O282" s="12"/>
      <c r="P282" s="12"/>
      <c r="Q282" s="12"/>
      <c r="R282" s="12"/>
    </row>
    <row r="283" spans="1:18" x14ac:dyDescent="0.25">
      <c r="A283" s="54" t="s">
        <v>25</v>
      </c>
      <c r="B283" s="51">
        <v>52</v>
      </c>
      <c r="C283" s="51">
        <v>0</v>
      </c>
      <c r="D283" s="3" t="s">
        <v>77</v>
      </c>
      <c r="E283" s="51">
        <v>852</v>
      </c>
      <c r="F283" s="3" t="s">
        <v>283</v>
      </c>
      <c r="G283" s="3" t="s">
        <v>26</v>
      </c>
      <c r="H283" s="12">
        <f t="shared" ref="H283:J283" si="172">H284</f>
        <v>14698</v>
      </c>
      <c r="I283" s="12">
        <f t="shared" si="172"/>
        <v>14698</v>
      </c>
      <c r="J283" s="12">
        <f t="shared" si="172"/>
        <v>3675</v>
      </c>
      <c r="K283" s="31">
        <f t="shared" si="156"/>
        <v>25.003401823377331</v>
      </c>
      <c r="L283" s="12"/>
      <c r="M283" s="12"/>
      <c r="N283" s="12"/>
      <c r="O283" s="12"/>
      <c r="P283" s="12"/>
      <c r="Q283" s="12"/>
      <c r="R283" s="12"/>
    </row>
    <row r="284" spans="1:18" ht="30" x14ac:dyDescent="0.25">
      <c r="A284" s="54" t="s">
        <v>27</v>
      </c>
      <c r="B284" s="51">
        <v>52</v>
      </c>
      <c r="C284" s="51">
        <v>0</v>
      </c>
      <c r="D284" s="3" t="s">
        <v>77</v>
      </c>
      <c r="E284" s="51">
        <v>852</v>
      </c>
      <c r="F284" s="3" t="s">
        <v>283</v>
      </c>
      <c r="G284" s="3" t="s">
        <v>28</v>
      </c>
      <c r="H284" s="12">
        <f>'6.ВС'!G341</f>
        <v>14698</v>
      </c>
      <c r="I284" s="12">
        <f>'6.ВС'!H341</f>
        <v>14698</v>
      </c>
      <c r="J284" s="12">
        <f>'6.ВС'!I341</f>
        <v>3675</v>
      </c>
      <c r="K284" s="31">
        <f t="shared" si="156"/>
        <v>25.003401823377331</v>
      </c>
      <c r="L284" s="12"/>
      <c r="M284" s="12"/>
      <c r="N284" s="12"/>
      <c r="O284" s="12"/>
      <c r="P284" s="12"/>
      <c r="Q284" s="12"/>
      <c r="R284" s="12"/>
    </row>
    <row r="285" spans="1:18" ht="30" x14ac:dyDescent="0.25">
      <c r="A285" s="11" t="s">
        <v>278</v>
      </c>
      <c r="B285" s="51">
        <v>52</v>
      </c>
      <c r="C285" s="51">
        <v>0</v>
      </c>
      <c r="D285" s="3" t="s">
        <v>77</v>
      </c>
      <c r="E285" s="51">
        <v>852</v>
      </c>
      <c r="F285" s="3" t="s">
        <v>279</v>
      </c>
      <c r="G285" s="3"/>
      <c r="H285" s="12">
        <f t="shared" ref="H285:J286" si="173">H286</f>
        <v>15502980</v>
      </c>
      <c r="I285" s="12">
        <f t="shared" si="173"/>
        <v>15502980</v>
      </c>
      <c r="J285" s="12">
        <f t="shared" si="173"/>
        <v>1800868</v>
      </c>
      <c r="K285" s="31">
        <f t="shared" si="156"/>
        <v>11.616269904237766</v>
      </c>
      <c r="L285" s="12"/>
      <c r="M285" s="12"/>
      <c r="N285" s="12"/>
      <c r="O285" s="12"/>
      <c r="P285" s="12"/>
      <c r="Q285" s="12"/>
      <c r="R285" s="12"/>
    </row>
    <row r="286" spans="1:18" ht="60" x14ac:dyDescent="0.25">
      <c r="A286" s="54" t="s">
        <v>50</v>
      </c>
      <c r="B286" s="51">
        <v>52</v>
      </c>
      <c r="C286" s="51">
        <v>0</v>
      </c>
      <c r="D286" s="3" t="s">
        <v>77</v>
      </c>
      <c r="E286" s="51">
        <v>852</v>
      </c>
      <c r="F286" s="3" t="s">
        <v>279</v>
      </c>
      <c r="G286" s="3" t="s">
        <v>102</v>
      </c>
      <c r="H286" s="12">
        <f t="shared" si="173"/>
        <v>15502980</v>
      </c>
      <c r="I286" s="12">
        <f t="shared" ref="I286:J286" si="174">I287</f>
        <v>15502980</v>
      </c>
      <c r="J286" s="12">
        <f t="shared" si="174"/>
        <v>1800868</v>
      </c>
      <c r="K286" s="31">
        <f t="shared" si="156"/>
        <v>11.616269904237766</v>
      </c>
      <c r="L286" s="12"/>
      <c r="M286" s="12"/>
      <c r="N286" s="12"/>
      <c r="O286" s="12"/>
      <c r="P286" s="12"/>
      <c r="Q286" s="12"/>
      <c r="R286" s="12"/>
    </row>
    <row r="287" spans="1:18" ht="30" x14ac:dyDescent="0.25">
      <c r="A287" s="54" t="s">
        <v>103</v>
      </c>
      <c r="B287" s="51">
        <v>52</v>
      </c>
      <c r="C287" s="51">
        <v>0</v>
      </c>
      <c r="D287" s="3" t="s">
        <v>77</v>
      </c>
      <c r="E287" s="51">
        <v>852</v>
      </c>
      <c r="F287" s="3" t="s">
        <v>279</v>
      </c>
      <c r="G287" s="3" t="s">
        <v>104</v>
      </c>
      <c r="H287" s="12">
        <f>'6.ВС'!G253+'6.ВС'!G278+'6.ВС'!G312</f>
        <v>15502980</v>
      </c>
      <c r="I287" s="12">
        <f>'6.ВС'!H253+'6.ВС'!H278+'6.ВС'!H312</f>
        <v>15502980</v>
      </c>
      <c r="J287" s="12">
        <f>'6.ВС'!I253+'6.ВС'!I278+'6.ВС'!I312</f>
        <v>1800868</v>
      </c>
      <c r="K287" s="31">
        <f t="shared" si="156"/>
        <v>11.616269904237766</v>
      </c>
      <c r="L287" s="12"/>
      <c r="M287" s="12"/>
      <c r="N287" s="12"/>
      <c r="O287" s="12"/>
      <c r="P287" s="12"/>
      <c r="Q287" s="12"/>
      <c r="R287" s="12"/>
    </row>
    <row r="288" spans="1:18" ht="30" x14ac:dyDescent="0.25">
      <c r="A288" s="11" t="s">
        <v>146</v>
      </c>
      <c r="B288" s="51">
        <v>52</v>
      </c>
      <c r="C288" s="51">
        <v>0</v>
      </c>
      <c r="D288" s="3" t="s">
        <v>77</v>
      </c>
      <c r="E288" s="51">
        <v>852</v>
      </c>
      <c r="F288" s="3" t="s">
        <v>277</v>
      </c>
      <c r="G288" s="3"/>
      <c r="H288" s="12">
        <f t="shared" ref="H288:J298" si="175">H289</f>
        <v>4233600</v>
      </c>
      <c r="I288" s="12">
        <f t="shared" si="175"/>
        <v>4233600</v>
      </c>
      <c r="J288" s="12">
        <f t="shared" si="175"/>
        <v>1923060.04</v>
      </c>
      <c r="K288" s="31">
        <f t="shared" si="156"/>
        <v>45.423753779289491</v>
      </c>
      <c r="L288" s="12"/>
      <c r="M288" s="12"/>
      <c r="N288" s="12"/>
      <c r="O288" s="12"/>
      <c r="P288" s="12"/>
      <c r="Q288" s="12"/>
      <c r="R288" s="12"/>
    </row>
    <row r="289" spans="1:18" ht="60" x14ac:dyDescent="0.25">
      <c r="A289" s="54" t="s">
        <v>50</v>
      </c>
      <c r="B289" s="51">
        <v>52</v>
      </c>
      <c r="C289" s="51">
        <v>0</v>
      </c>
      <c r="D289" s="4" t="s">
        <v>77</v>
      </c>
      <c r="E289" s="51">
        <v>852</v>
      </c>
      <c r="F289" s="3" t="s">
        <v>277</v>
      </c>
      <c r="G289" s="3" t="s">
        <v>102</v>
      </c>
      <c r="H289" s="12">
        <f t="shared" si="175"/>
        <v>4233600</v>
      </c>
      <c r="I289" s="12">
        <f t="shared" ref="I289:J298" si="176">I290</f>
        <v>4233600</v>
      </c>
      <c r="J289" s="12">
        <f t="shared" si="176"/>
        <v>1923060.04</v>
      </c>
      <c r="K289" s="31">
        <f t="shared" si="156"/>
        <v>45.423753779289491</v>
      </c>
      <c r="L289" s="12"/>
      <c r="M289" s="12"/>
      <c r="N289" s="12"/>
      <c r="O289" s="12"/>
      <c r="P289" s="12"/>
      <c r="Q289" s="12"/>
      <c r="R289" s="12"/>
    </row>
    <row r="290" spans="1:18" ht="30" x14ac:dyDescent="0.25">
      <c r="A290" s="54" t="s">
        <v>103</v>
      </c>
      <c r="B290" s="51">
        <v>52</v>
      </c>
      <c r="C290" s="51">
        <v>0</v>
      </c>
      <c r="D290" s="4" t="s">
        <v>77</v>
      </c>
      <c r="E290" s="51">
        <v>852</v>
      </c>
      <c r="F290" s="3" t="s">
        <v>277</v>
      </c>
      <c r="G290" s="3" t="s">
        <v>104</v>
      </c>
      <c r="H290" s="12">
        <f>'6.ВС'!G256+'6.ВС'!G281</f>
        <v>4233600</v>
      </c>
      <c r="I290" s="12">
        <f>'6.ВС'!H256+'6.ВС'!H281</f>
        <v>4233600</v>
      </c>
      <c r="J290" s="12">
        <f>'6.ВС'!I256+'6.ВС'!I281</f>
        <v>1923060.04</v>
      </c>
      <c r="K290" s="31">
        <f t="shared" si="156"/>
        <v>45.423753779289491</v>
      </c>
      <c r="L290" s="12"/>
      <c r="M290" s="12"/>
      <c r="N290" s="12"/>
      <c r="O290" s="12"/>
      <c r="P290" s="12"/>
      <c r="Q290" s="12"/>
      <c r="R290" s="12"/>
    </row>
    <row r="291" spans="1:18" ht="45" x14ac:dyDescent="0.25">
      <c r="A291" s="20" t="s">
        <v>150</v>
      </c>
      <c r="B291" s="51">
        <v>52</v>
      </c>
      <c r="C291" s="51">
        <v>0</v>
      </c>
      <c r="D291" s="3" t="s">
        <v>77</v>
      </c>
      <c r="E291" s="51">
        <v>852</v>
      </c>
      <c r="F291" s="3" t="s">
        <v>385</v>
      </c>
      <c r="G291" s="3"/>
      <c r="H291" s="12">
        <f t="shared" si="175"/>
        <v>1140008</v>
      </c>
      <c r="I291" s="12">
        <f t="shared" si="176"/>
        <v>1140008</v>
      </c>
      <c r="J291" s="12">
        <f t="shared" si="176"/>
        <v>400900</v>
      </c>
      <c r="K291" s="31">
        <f t="shared" si="156"/>
        <v>35.166419884772736</v>
      </c>
      <c r="L291" s="12"/>
      <c r="M291" s="12"/>
      <c r="N291" s="12"/>
      <c r="O291" s="12"/>
      <c r="P291" s="12"/>
      <c r="Q291" s="12"/>
      <c r="R291" s="12"/>
    </row>
    <row r="292" spans="1:18" ht="60" x14ac:dyDescent="0.25">
      <c r="A292" s="20" t="s">
        <v>50</v>
      </c>
      <c r="B292" s="51">
        <v>52</v>
      </c>
      <c r="C292" s="51">
        <v>0</v>
      </c>
      <c r="D292" s="4" t="s">
        <v>77</v>
      </c>
      <c r="E292" s="51">
        <v>852</v>
      </c>
      <c r="F292" s="3" t="s">
        <v>385</v>
      </c>
      <c r="G292" s="3" t="s">
        <v>102</v>
      </c>
      <c r="H292" s="12">
        <f t="shared" si="175"/>
        <v>1140008</v>
      </c>
      <c r="I292" s="12">
        <f t="shared" si="176"/>
        <v>1140008</v>
      </c>
      <c r="J292" s="12">
        <f t="shared" si="176"/>
        <v>400900</v>
      </c>
      <c r="K292" s="31">
        <f t="shared" si="156"/>
        <v>35.166419884772736</v>
      </c>
      <c r="L292" s="12"/>
      <c r="M292" s="12"/>
      <c r="N292" s="12"/>
      <c r="O292" s="12"/>
      <c r="P292" s="12"/>
      <c r="Q292" s="12"/>
      <c r="R292" s="12"/>
    </row>
    <row r="293" spans="1:18" ht="30" x14ac:dyDescent="0.25">
      <c r="A293" s="20" t="s">
        <v>103</v>
      </c>
      <c r="B293" s="51">
        <v>52</v>
      </c>
      <c r="C293" s="51">
        <v>0</v>
      </c>
      <c r="D293" s="4" t="s">
        <v>77</v>
      </c>
      <c r="E293" s="51">
        <v>852</v>
      </c>
      <c r="F293" s="3" t="s">
        <v>385</v>
      </c>
      <c r="G293" s="3" t="s">
        <v>104</v>
      </c>
      <c r="H293" s="12">
        <f>'6.ВС'!G284+'6.ВС'!G259+'6.ВС'!G315</f>
        <v>1140008</v>
      </c>
      <c r="I293" s="12">
        <f>'6.ВС'!H284+'6.ВС'!H259+'6.ВС'!H315</f>
        <v>1140008</v>
      </c>
      <c r="J293" s="12">
        <f>'6.ВС'!I284+'6.ВС'!I259+'6.ВС'!I315</f>
        <v>400900</v>
      </c>
      <c r="K293" s="31">
        <f t="shared" si="156"/>
        <v>35.166419884772736</v>
      </c>
      <c r="L293" s="12"/>
      <c r="M293" s="12"/>
      <c r="N293" s="12"/>
      <c r="O293" s="12"/>
      <c r="P293" s="12"/>
      <c r="Q293" s="12"/>
      <c r="R293" s="12"/>
    </row>
    <row r="294" spans="1:18" ht="60" x14ac:dyDescent="0.25">
      <c r="A294" s="1" t="s">
        <v>402</v>
      </c>
      <c r="B294" s="51">
        <v>52</v>
      </c>
      <c r="C294" s="51">
        <v>0</v>
      </c>
      <c r="D294" s="3" t="s">
        <v>77</v>
      </c>
      <c r="E294" s="51">
        <v>852</v>
      </c>
      <c r="F294" s="3" t="s">
        <v>403</v>
      </c>
      <c r="G294" s="3"/>
      <c r="H294" s="12">
        <f t="shared" ref="H294:J295" si="177">H295</f>
        <v>531072</v>
      </c>
      <c r="I294" s="12">
        <f t="shared" si="177"/>
        <v>531072</v>
      </c>
      <c r="J294" s="12">
        <f t="shared" si="177"/>
        <v>0</v>
      </c>
      <c r="K294" s="31">
        <f t="shared" si="156"/>
        <v>0</v>
      </c>
      <c r="L294" s="12" t="e">
        <f t="shared" ref="L294:R295" si="178">L295</f>
        <v>#REF!</v>
      </c>
      <c r="M294" s="12" t="e">
        <f t="shared" si="178"/>
        <v>#REF!</v>
      </c>
      <c r="N294" s="12" t="e">
        <f t="shared" si="178"/>
        <v>#REF!</v>
      </c>
      <c r="O294" s="12" t="e">
        <f t="shared" si="178"/>
        <v>#REF!</v>
      </c>
      <c r="P294" s="12" t="e">
        <f t="shared" si="178"/>
        <v>#REF!</v>
      </c>
      <c r="Q294" s="12" t="e">
        <f t="shared" si="178"/>
        <v>#REF!</v>
      </c>
      <c r="R294" s="12" t="e">
        <f t="shared" si="178"/>
        <v>#REF!</v>
      </c>
    </row>
    <row r="295" spans="1:18" ht="60" x14ac:dyDescent="0.25">
      <c r="A295" s="20" t="s">
        <v>50</v>
      </c>
      <c r="B295" s="51">
        <v>52</v>
      </c>
      <c r="C295" s="51">
        <v>0</v>
      </c>
      <c r="D295" s="4" t="s">
        <v>77</v>
      </c>
      <c r="E295" s="51">
        <v>852</v>
      </c>
      <c r="F295" s="3" t="s">
        <v>403</v>
      </c>
      <c r="G295" s="3" t="s">
        <v>102</v>
      </c>
      <c r="H295" s="12">
        <f t="shared" si="177"/>
        <v>531072</v>
      </c>
      <c r="I295" s="12">
        <f t="shared" ref="I295:J295" si="179">I296</f>
        <v>531072</v>
      </c>
      <c r="J295" s="12">
        <f t="shared" si="179"/>
        <v>0</v>
      </c>
      <c r="K295" s="31">
        <f t="shared" si="156"/>
        <v>0</v>
      </c>
      <c r="L295" s="12" t="e">
        <f t="shared" si="178"/>
        <v>#REF!</v>
      </c>
      <c r="M295" s="12" t="e">
        <f t="shared" si="178"/>
        <v>#REF!</v>
      </c>
      <c r="N295" s="12" t="e">
        <f t="shared" si="178"/>
        <v>#REF!</v>
      </c>
      <c r="O295" s="12" t="e">
        <f t="shared" si="178"/>
        <v>#REF!</v>
      </c>
      <c r="P295" s="12" t="e">
        <f t="shared" si="178"/>
        <v>#REF!</v>
      </c>
      <c r="Q295" s="12" t="e">
        <f t="shared" si="178"/>
        <v>#REF!</v>
      </c>
      <c r="R295" s="12" t="e">
        <f t="shared" si="178"/>
        <v>#REF!</v>
      </c>
    </row>
    <row r="296" spans="1:18" ht="30" x14ac:dyDescent="0.25">
      <c r="A296" s="28" t="s">
        <v>103</v>
      </c>
      <c r="B296" s="51">
        <v>52</v>
      </c>
      <c r="C296" s="51">
        <v>0</v>
      </c>
      <c r="D296" s="4" t="s">
        <v>77</v>
      </c>
      <c r="E296" s="51">
        <v>852</v>
      </c>
      <c r="F296" s="3" t="s">
        <v>403</v>
      </c>
      <c r="G296" s="3" t="s">
        <v>104</v>
      </c>
      <c r="H296" s="12">
        <f>'6.ВС'!G318</f>
        <v>531072</v>
      </c>
      <c r="I296" s="12">
        <f>'6.ВС'!H318</f>
        <v>531072</v>
      </c>
      <c r="J296" s="12">
        <f>'6.ВС'!I318</f>
        <v>0</v>
      </c>
      <c r="K296" s="31">
        <f t="shared" si="156"/>
        <v>0</v>
      </c>
      <c r="L296" s="12" t="e">
        <f>'6.ВС'!#REF!</f>
        <v>#REF!</v>
      </c>
      <c r="M296" s="12" t="e">
        <f>'6.ВС'!#REF!</f>
        <v>#REF!</v>
      </c>
      <c r="N296" s="12" t="e">
        <f>'6.ВС'!#REF!</f>
        <v>#REF!</v>
      </c>
      <c r="O296" s="12" t="e">
        <f>'6.ВС'!#REF!</f>
        <v>#REF!</v>
      </c>
      <c r="P296" s="12" t="e">
        <f>'6.ВС'!#REF!</f>
        <v>#REF!</v>
      </c>
      <c r="Q296" s="12" t="e">
        <f>'6.ВС'!#REF!</f>
        <v>#REF!</v>
      </c>
      <c r="R296" s="12" t="e">
        <f>'6.ВС'!#REF!</f>
        <v>#REF!</v>
      </c>
    </row>
    <row r="297" spans="1:18" ht="90" x14ac:dyDescent="0.25">
      <c r="A297" s="20" t="s">
        <v>398</v>
      </c>
      <c r="B297" s="51">
        <v>52</v>
      </c>
      <c r="C297" s="51">
        <v>0</v>
      </c>
      <c r="D297" s="3" t="s">
        <v>77</v>
      </c>
      <c r="E297" s="51">
        <v>852</v>
      </c>
      <c r="F297" s="3" t="s">
        <v>400</v>
      </c>
      <c r="G297" s="3"/>
      <c r="H297" s="12">
        <f t="shared" si="175"/>
        <v>5141327</v>
      </c>
      <c r="I297" s="12">
        <f t="shared" si="176"/>
        <v>5141327</v>
      </c>
      <c r="J297" s="12">
        <f t="shared" si="176"/>
        <v>2116710.5</v>
      </c>
      <c r="K297" s="31">
        <f t="shared" si="156"/>
        <v>41.170509092302439</v>
      </c>
      <c r="L297" s="12" t="e">
        <f t="shared" ref="L297:R297" si="180">L298</f>
        <v>#REF!</v>
      </c>
      <c r="M297" s="12" t="e">
        <f t="shared" si="180"/>
        <v>#REF!</v>
      </c>
      <c r="N297" s="12" t="e">
        <f t="shared" si="180"/>
        <v>#REF!</v>
      </c>
      <c r="O297" s="12" t="e">
        <f t="shared" si="180"/>
        <v>#REF!</v>
      </c>
      <c r="P297" s="12" t="e">
        <f t="shared" si="180"/>
        <v>#REF!</v>
      </c>
      <c r="Q297" s="12" t="e">
        <f t="shared" si="180"/>
        <v>#REF!</v>
      </c>
      <c r="R297" s="12" t="e">
        <f t="shared" si="180"/>
        <v>#REF!</v>
      </c>
    </row>
    <row r="298" spans="1:18" ht="60" x14ac:dyDescent="0.25">
      <c r="A298" s="20" t="s">
        <v>50</v>
      </c>
      <c r="B298" s="51">
        <v>52</v>
      </c>
      <c r="C298" s="51">
        <v>0</v>
      </c>
      <c r="D298" s="4" t="s">
        <v>77</v>
      </c>
      <c r="E298" s="51">
        <v>852</v>
      </c>
      <c r="F298" s="3" t="s">
        <v>400</v>
      </c>
      <c r="G298" s="3" t="s">
        <v>102</v>
      </c>
      <c r="H298" s="12">
        <f t="shared" si="175"/>
        <v>5141327</v>
      </c>
      <c r="I298" s="12">
        <f t="shared" si="176"/>
        <v>5141327</v>
      </c>
      <c r="J298" s="12">
        <f t="shared" si="176"/>
        <v>2116710.5</v>
      </c>
      <c r="K298" s="31">
        <f t="shared" si="156"/>
        <v>41.170509092302439</v>
      </c>
      <c r="L298" s="12" t="e">
        <f t="shared" ref="L298:R298" si="181">L299</f>
        <v>#REF!</v>
      </c>
      <c r="M298" s="12" t="e">
        <f t="shared" si="181"/>
        <v>#REF!</v>
      </c>
      <c r="N298" s="12" t="e">
        <f t="shared" si="181"/>
        <v>#REF!</v>
      </c>
      <c r="O298" s="12" t="e">
        <f t="shared" si="181"/>
        <v>#REF!</v>
      </c>
      <c r="P298" s="12" t="e">
        <f t="shared" si="181"/>
        <v>#REF!</v>
      </c>
      <c r="Q298" s="12" t="e">
        <f t="shared" si="181"/>
        <v>#REF!</v>
      </c>
      <c r="R298" s="12" t="e">
        <f t="shared" si="181"/>
        <v>#REF!</v>
      </c>
    </row>
    <row r="299" spans="1:18" ht="30" x14ac:dyDescent="0.25">
      <c r="A299" s="20" t="s">
        <v>103</v>
      </c>
      <c r="B299" s="51">
        <v>52</v>
      </c>
      <c r="C299" s="51">
        <v>0</v>
      </c>
      <c r="D299" s="4" t="s">
        <v>77</v>
      </c>
      <c r="E299" s="51">
        <v>852</v>
      </c>
      <c r="F299" s="3" t="s">
        <v>400</v>
      </c>
      <c r="G299" s="3" t="s">
        <v>104</v>
      </c>
      <c r="H299" s="12">
        <f>'6.ВС'!G287</f>
        <v>5141327</v>
      </c>
      <c r="I299" s="12">
        <f>'6.ВС'!H287</f>
        <v>5141327</v>
      </c>
      <c r="J299" s="12">
        <f>'6.ВС'!I287</f>
        <v>2116710.5</v>
      </c>
      <c r="K299" s="31">
        <f t="shared" si="156"/>
        <v>41.170509092302439</v>
      </c>
      <c r="L299" s="12" t="e">
        <f>'6.ВС'!#REF!</f>
        <v>#REF!</v>
      </c>
      <c r="M299" s="12" t="e">
        <f>'6.ВС'!#REF!</f>
        <v>#REF!</v>
      </c>
      <c r="N299" s="12" t="e">
        <f>'6.ВС'!#REF!</f>
        <v>#REF!</v>
      </c>
      <c r="O299" s="12" t="e">
        <f>'6.ВС'!#REF!</f>
        <v>#REF!</v>
      </c>
      <c r="P299" s="12" t="e">
        <f>'6.ВС'!#REF!</f>
        <v>#REF!</v>
      </c>
      <c r="Q299" s="12" t="e">
        <f>'6.ВС'!#REF!</f>
        <v>#REF!</v>
      </c>
      <c r="R299" s="12" t="e">
        <f>'6.ВС'!#REF!</f>
        <v>#REF!</v>
      </c>
    </row>
    <row r="300" spans="1:18" ht="45" x14ac:dyDescent="0.25">
      <c r="A300" s="7" t="s">
        <v>337</v>
      </c>
      <c r="B300" s="51">
        <v>52</v>
      </c>
      <c r="C300" s="51">
        <v>0</v>
      </c>
      <c r="D300" s="4" t="s">
        <v>77</v>
      </c>
      <c r="E300" s="51">
        <v>852</v>
      </c>
      <c r="F300" s="3" t="s">
        <v>338</v>
      </c>
      <c r="G300" s="3"/>
      <c r="H300" s="12">
        <f t="shared" ref="H300:J304" si="182">H301</f>
        <v>9000000</v>
      </c>
      <c r="I300" s="12">
        <f t="shared" si="182"/>
        <v>9000000</v>
      </c>
      <c r="J300" s="12">
        <f t="shared" si="182"/>
        <v>0</v>
      </c>
      <c r="K300" s="31">
        <f t="shared" si="156"/>
        <v>0</v>
      </c>
      <c r="L300" s="12"/>
      <c r="M300" s="12"/>
      <c r="N300" s="12"/>
      <c r="O300" s="12"/>
      <c r="P300" s="12"/>
      <c r="Q300" s="12"/>
      <c r="R300" s="12"/>
    </row>
    <row r="301" spans="1:18" ht="60" x14ac:dyDescent="0.25">
      <c r="A301" s="54" t="s">
        <v>50</v>
      </c>
      <c r="B301" s="51">
        <v>52</v>
      </c>
      <c r="C301" s="51">
        <v>0</v>
      </c>
      <c r="D301" s="3" t="s">
        <v>77</v>
      </c>
      <c r="E301" s="51">
        <v>852</v>
      </c>
      <c r="F301" s="3" t="s">
        <v>338</v>
      </c>
      <c r="G301" s="3" t="s">
        <v>102</v>
      </c>
      <c r="H301" s="12">
        <f t="shared" si="182"/>
        <v>9000000</v>
      </c>
      <c r="I301" s="12">
        <f t="shared" ref="I301:J304" si="183">I302</f>
        <v>9000000</v>
      </c>
      <c r="J301" s="12">
        <f t="shared" si="183"/>
        <v>0</v>
      </c>
      <c r="K301" s="31">
        <f t="shared" si="156"/>
        <v>0</v>
      </c>
      <c r="L301" s="12"/>
      <c r="M301" s="12"/>
      <c r="N301" s="12"/>
      <c r="O301" s="12"/>
      <c r="P301" s="12"/>
      <c r="Q301" s="12"/>
      <c r="R301" s="12"/>
    </row>
    <row r="302" spans="1:18" ht="30" x14ac:dyDescent="0.25">
      <c r="A302" s="54" t="s">
        <v>51</v>
      </c>
      <c r="B302" s="51">
        <v>52</v>
      </c>
      <c r="C302" s="51">
        <v>0</v>
      </c>
      <c r="D302" s="3" t="s">
        <v>77</v>
      </c>
      <c r="E302" s="51">
        <v>852</v>
      </c>
      <c r="F302" s="3" t="s">
        <v>338</v>
      </c>
      <c r="G302" s="3" t="s">
        <v>104</v>
      </c>
      <c r="H302" s="12">
        <f>'6.ВС'!G290</f>
        <v>9000000</v>
      </c>
      <c r="I302" s="12">
        <f>'6.ВС'!H290</f>
        <v>9000000</v>
      </c>
      <c r="J302" s="12">
        <f>'6.ВС'!I290</f>
        <v>0</v>
      </c>
      <c r="K302" s="31">
        <f t="shared" si="156"/>
        <v>0</v>
      </c>
      <c r="L302" s="12"/>
      <c r="M302" s="12"/>
      <c r="N302" s="12"/>
      <c r="O302" s="12"/>
      <c r="P302" s="12"/>
      <c r="Q302" s="12"/>
      <c r="R302" s="12"/>
    </row>
    <row r="303" spans="1:18" ht="45" x14ac:dyDescent="0.25">
      <c r="A303" s="7" t="s">
        <v>366</v>
      </c>
      <c r="B303" s="51">
        <v>52</v>
      </c>
      <c r="C303" s="51">
        <v>0</v>
      </c>
      <c r="D303" s="4" t="s">
        <v>77</v>
      </c>
      <c r="E303" s="51">
        <v>852</v>
      </c>
      <c r="F303" s="3" t="s">
        <v>384</v>
      </c>
      <c r="G303" s="3"/>
      <c r="H303" s="12">
        <f t="shared" si="182"/>
        <v>1535225.26</v>
      </c>
      <c r="I303" s="12">
        <f t="shared" si="183"/>
        <v>3507139.26</v>
      </c>
      <c r="J303" s="12">
        <f t="shared" si="183"/>
        <v>0</v>
      </c>
      <c r="K303" s="31">
        <f t="shared" si="156"/>
        <v>0</v>
      </c>
      <c r="L303" s="12"/>
      <c r="M303" s="12"/>
      <c r="N303" s="12"/>
      <c r="O303" s="12"/>
      <c r="P303" s="12"/>
      <c r="Q303" s="12"/>
      <c r="R303" s="12"/>
    </row>
    <row r="304" spans="1:18" ht="60" x14ac:dyDescent="0.25">
      <c r="A304" s="54" t="s">
        <v>50</v>
      </c>
      <c r="B304" s="51">
        <v>52</v>
      </c>
      <c r="C304" s="51">
        <v>0</v>
      </c>
      <c r="D304" s="3" t="s">
        <v>77</v>
      </c>
      <c r="E304" s="51">
        <v>852</v>
      </c>
      <c r="F304" s="3" t="s">
        <v>384</v>
      </c>
      <c r="G304" s="3" t="s">
        <v>102</v>
      </c>
      <c r="H304" s="12">
        <f t="shared" si="182"/>
        <v>1535225.26</v>
      </c>
      <c r="I304" s="12">
        <f t="shared" si="183"/>
        <v>3507139.26</v>
      </c>
      <c r="J304" s="12">
        <f t="shared" si="183"/>
        <v>0</v>
      </c>
      <c r="K304" s="31">
        <f t="shared" si="156"/>
        <v>0</v>
      </c>
      <c r="L304" s="12"/>
      <c r="M304" s="12"/>
      <c r="N304" s="12"/>
      <c r="O304" s="12"/>
      <c r="P304" s="12"/>
      <c r="Q304" s="12"/>
      <c r="R304" s="12"/>
    </row>
    <row r="305" spans="1:18" ht="30" x14ac:dyDescent="0.25">
      <c r="A305" s="54" t="s">
        <v>51</v>
      </c>
      <c r="B305" s="51">
        <v>52</v>
      </c>
      <c r="C305" s="51">
        <v>0</v>
      </c>
      <c r="D305" s="3" t="s">
        <v>77</v>
      </c>
      <c r="E305" s="51">
        <v>852</v>
      </c>
      <c r="F305" s="3" t="s">
        <v>384</v>
      </c>
      <c r="G305" s="3" t="s">
        <v>104</v>
      </c>
      <c r="H305" s="12">
        <f>'6.ВС'!G262+'6.ВС'!G293</f>
        <v>1535225.26</v>
      </c>
      <c r="I305" s="12">
        <f>'6.ВС'!H262+'6.ВС'!H293</f>
        <v>3507139.26</v>
      </c>
      <c r="J305" s="12">
        <f>'6.ВС'!I262+'6.ВС'!I293</f>
        <v>0</v>
      </c>
      <c r="K305" s="31">
        <f t="shared" si="156"/>
        <v>0</v>
      </c>
      <c r="L305" s="12"/>
      <c r="M305" s="12"/>
      <c r="N305" s="12"/>
      <c r="O305" s="12"/>
      <c r="P305" s="12"/>
      <c r="Q305" s="12"/>
      <c r="R305" s="12"/>
    </row>
    <row r="306" spans="1:18" ht="105" x14ac:dyDescent="0.25">
      <c r="A306" s="20" t="s">
        <v>390</v>
      </c>
      <c r="B306" s="51">
        <v>52</v>
      </c>
      <c r="C306" s="51">
        <v>0</v>
      </c>
      <c r="D306" s="4" t="s">
        <v>77</v>
      </c>
      <c r="E306" s="51">
        <v>852</v>
      </c>
      <c r="F306" s="3" t="s">
        <v>389</v>
      </c>
      <c r="G306" s="3"/>
      <c r="H306" s="12">
        <f t="shared" ref="H306:J307" si="184">H307</f>
        <v>235790</v>
      </c>
      <c r="I306" s="12">
        <f t="shared" si="184"/>
        <v>123790</v>
      </c>
      <c r="J306" s="12">
        <f t="shared" si="184"/>
        <v>0</v>
      </c>
      <c r="K306" s="31">
        <f t="shared" si="156"/>
        <v>0</v>
      </c>
      <c r="L306" s="12" t="e">
        <f t="shared" ref="L306:R307" si="185">L307</f>
        <v>#REF!</v>
      </c>
      <c r="M306" s="12" t="e">
        <f t="shared" si="185"/>
        <v>#REF!</v>
      </c>
      <c r="N306" s="12" t="e">
        <f t="shared" si="185"/>
        <v>#REF!</v>
      </c>
      <c r="O306" s="12" t="e">
        <f t="shared" si="185"/>
        <v>#REF!</v>
      </c>
      <c r="P306" s="12" t="e">
        <f t="shared" si="185"/>
        <v>#REF!</v>
      </c>
      <c r="Q306" s="12" t="e">
        <f t="shared" si="185"/>
        <v>#REF!</v>
      </c>
      <c r="R306" s="12" t="e">
        <f t="shared" si="185"/>
        <v>#REF!</v>
      </c>
    </row>
    <row r="307" spans="1:18" ht="60" x14ac:dyDescent="0.25">
      <c r="A307" s="20" t="s">
        <v>50</v>
      </c>
      <c r="B307" s="51">
        <v>52</v>
      </c>
      <c r="C307" s="51">
        <v>0</v>
      </c>
      <c r="D307" s="4" t="s">
        <v>77</v>
      </c>
      <c r="E307" s="51">
        <v>852</v>
      </c>
      <c r="F307" s="3" t="s">
        <v>389</v>
      </c>
      <c r="G307" s="3" t="s">
        <v>102</v>
      </c>
      <c r="H307" s="12">
        <f t="shared" si="184"/>
        <v>235790</v>
      </c>
      <c r="I307" s="12">
        <f t="shared" si="184"/>
        <v>123790</v>
      </c>
      <c r="J307" s="12">
        <f t="shared" si="184"/>
        <v>0</v>
      </c>
      <c r="K307" s="31">
        <f t="shared" si="156"/>
        <v>0</v>
      </c>
      <c r="L307" s="12" t="e">
        <f t="shared" si="185"/>
        <v>#REF!</v>
      </c>
      <c r="M307" s="12" t="e">
        <f t="shared" si="185"/>
        <v>#REF!</v>
      </c>
      <c r="N307" s="12" t="e">
        <f t="shared" si="185"/>
        <v>#REF!</v>
      </c>
      <c r="O307" s="12" t="e">
        <f t="shared" si="185"/>
        <v>#REF!</v>
      </c>
      <c r="P307" s="12" t="e">
        <f t="shared" si="185"/>
        <v>#REF!</v>
      </c>
      <c r="Q307" s="12" t="e">
        <f t="shared" si="185"/>
        <v>#REF!</v>
      </c>
      <c r="R307" s="12" t="e">
        <f t="shared" si="185"/>
        <v>#REF!</v>
      </c>
    </row>
    <row r="308" spans="1:18" ht="30" x14ac:dyDescent="0.25">
      <c r="A308" s="20" t="s">
        <v>103</v>
      </c>
      <c r="B308" s="51">
        <v>52</v>
      </c>
      <c r="C308" s="51">
        <v>0</v>
      </c>
      <c r="D308" s="4" t="s">
        <v>77</v>
      </c>
      <c r="E308" s="51">
        <v>852</v>
      </c>
      <c r="F308" s="3" t="s">
        <v>389</v>
      </c>
      <c r="G308" s="3" t="s">
        <v>104</v>
      </c>
      <c r="H308" s="12">
        <f>'6.ВС'!G296</f>
        <v>235790</v>
      </c>
      <c r="I308" s="12">
        <f>'6.ВС'!H296</f>
        <v>123790</v>
      </c>
      <c r="J308" s="12">
        <f>'6.ВС'!I296</f>
        <v>0</v>
      </c>
      <c r="K308" s="31">
        <f t="shared" si="156"/>
        <v>0</v>
      </c>
      <c r="L308" s="12" t="e">
        <f>'6.ВС'!#REF!</f>
        <v>#REF!</v>
      </c>
      <c r="M308" s="12" t="e">
        <f>'6.ВС'!#REF!</f>
        <v>#REF!</v>
      </c>
      <c r="N308" s="12" t="e">
        <f>'6.ВС'!#REF!</f>
        <v>#REF!</v>
      </c>
      <c r="O308" s="12" t="e">
        <f>'6.ВС'!#REF!</f>
        <v>#REF!</v>
      </c>
      <c r="P308" s="12" t="e">
        <f>'6.ВС'!#REF!</f>
        <v>#REF!</v>
      </c>
      <c r="Q308" s="12" t="e">
        <f>'6.ВС'!#REF!</f>
        <v>#REF!</v>
      </c>
      <c r="R308" s="12" t="e">
        <f>'6.ВС'!#REF!</f>
        <v>#REF!</v>
      </c>
    </row>
    <row r="309" spans="1:18" ht="75" x14ac:dyDescent="0.25">
      <c r="A309" s="20" t="s">
        <v>414</v>
      </c>
      <c r="B309" s="51">
        <v>52</v>
      </c>
      <c r="C309" s="51">
        <v>0</v>
      </c>
      <c r="D309" s="4" t="s">
        <v>77</v>
      </c>
      <c r="E309" s="51">
        <v>852</v>
      </c>
      <c r="F309" s="3" t="s">
        <v>387</v>
      </c>
      <c r="G309" s="3"/>
      <c r="H309" s="12">
        <f t="shared" ref="H309:J310" si="186">H310</f>
        <v>170882.66</v>
      </c>
      <c r="I309" s="12">
        <f t="shared" si="186"/>
        <v>170882.66</v>
      </c>
      <c r="J309" s="12">
        <f t="shared" si="186"/>
        <v>170881.75</v>
      </c>
      <c r="K309" s="31">
        <f t="shared" si="156"/>
        <v>99.999467470836422</v>
      </c>
      <c r="L309" s="12" t="e">
        <f t="shared" ref="L309:R310" si="187">L310</f>
        <v>#REF!</v>
      </c>
      <c r="M309" s="12" t="e">
        <f t="shared" si="187"/>
        <v>#REF!</v>
      </c>
      <c r="N309" s="12" t="e">
        <f t="shared" si="187"/>
        <v>#REF!</v>
      </c>
      <c r="O309" s="12" t="e">
        <f t="shared" si="187"/>
        <v>#REF!</v>
      </c>
      <c r="P309" s="12" t="e">
        <f t="shared" si="187"/>
        <v>#REF!</v>
      </c>
      <c r="Q309" s="12" t="e">
        <f t="shared" si="187"/>
        <v>#REF!</v>
      </c>
      <c r="R309" s="12" t="e">
        <f t="shared" si="187"/>
        <v>#REF!</v>
      </c>
    </row>
    <row r="310" spans="1:18" ht="60" x14ac:dyDescent="0.25">
      <c r="A310" s="20" t="s">
        <v>50</v>
      </c>
      <c r="B310" s="51">
        <v>52</v>
      </c>
      <c r="C310" s="51">
        <v>0</v>
      </c>
      <c r="D310" s="3" t="s">
        <v>77</v>
      </c>
      <c r="E310" s="51">
        <v>852</v>
      </c>
      <c r="F310" s="3" t="s">
        <v>387</v>
      </c>
      <c r="G310" s="3" t="s">
        <v>102</v>
      </c>
      <c r="H310" s="12">
        <f t="shared" si="186"/>
        <v>170882.66</v>
      </c>
      <c r="I310" s="12">
        <f t="shared" si="186"/>
        <v>170882.66</v>
      </c>
      <c r="J310" s="12">
        <f t="shared" si="186"/>
        <v>170881.75</v>
      </c>
      <c r="K310" s="31">
        <f t="shared" si="156"/>
        <v>99.999467470836422</v>
      </c>
      <c r="L310" s="12" t="e">
        <f t="shared" si="187"/>
        <v>#REF!</v>
      </c>
      <c r="M310" s="12" t="e">
        <f t="shared" si="187"/>
        <v>#REF!</v>
      </c>
      <c r="N310" s="12" t="e">
        <f t="shared" si="187"/>
        <v>#REF!</v>
      </c>
      <c r="O310" s="12" t="e">
        <f t="shared" si="187"/>
        <v>#REF!</v>
      </c>
      <c r="P310" s="12" t="e">
        <f t="shared" si="187"/>
        <v>#REF!</v>
      </c>
      <c r="Q310" s="12" t="e">
        <f t="shared" si="187"/>
        <v>#REF!</v>
      </c>
      <c r="R310" s="12" t="e">
        <f t="shared" si="187"/>
        <v>#REF!</v>
      </c>
    </row>
    <row r="311" spans="1:18" ht="30" x14ac:dyDescent="0.25">
      <c r="A311" s="20" t="s">
        <v>103</v>
      </c>
      <c r="B311" s="51">
        <v>52</v>
      </c>
      <c r="C311" s="51">
        <v>0</v>
      </c>
      <c r="D311" s="3" t="s">
        <v>77</v>
      </c>
      <c r="E311" s="51">
        <v>852</v>
      </c>
      <c r="F311" s="3" t="s">
        <v>387</v>
      </c>
      <c r="G311" s="3" t="s">
        <v>104</v>
      </c>
      <c r="H311" s="12">
        <f>'6.ВС'!G299</f>
        <v>170882.66</v>
      </c>
      <c r="I311" s="12">
        <f>'6.ВС'!H299</f>
        <v>170882.66</v>
      </c>
      <c r="J311" s="12">
        <f>'6.ВС'!I299</f>
        <v>170881.75</v>
      </c>
      <c r="K311" s="31">
        <f t="shared" si="156"/>
        <v>99.999467470836422</v>
      </c>
      <c r="L311" s="12" t="e">
        <f>'6.ВС'!#REF!</f>
        <v>#REF!</v>
      </c>
      <c r="M311" s="12" t="e">
        <f>'6.ВС'!#REF!</f>
        <v>#REF!</v>
      </c>
      <c r="N311" s="12" t="e">
        <f>'6.ВС'!#REF!</f>
        <v>#REF!</v>
      </c>
      <c r="O311" s="12" t="e">
        <f>'6.ВС'!#REF!</f>
        <v>#REF!</v>
      </c>
      <c r="P311" s="12" t="e">
        <f>'6.ВС'!#REF!</f>
        <v>#REF!</v>
      </c>
      <c r="Q311" s="12" t="e">
        <f>'6.ВС'!#REF!</f>
        <v>#REF!</v>
      </c>
      <c r="R311" s="12" t="e">
        <f>'6.ВС'!#REF!</f>
        <v>#REF!</v>
      </c>
    </row>
    <row r="312" spans="1:18" ht="75" x14ac:dyDescent="0.25">
      <c r="A312" s="54" t="s">
        <v>442</v>
      </c>
      <c r="B312" s="51">
        <v>52</v>
      </c>
      <c r="C312" s="51">
        <v>0</v>
      </c>
      <c r="D312" s="4" t="s">
        <v>77</v>
      </c>
      <c r="E312" s="51">
        <v>852</v>
      </c>
      <c r="F312" s="3" t="s">
        <v>444</v>
      </c>
      <c r="G312" s="3"/>
      <c r="H312" s="12">
        <f t="shared" ref="H312:J313" si="188">H313</f>
        <v>10660</v>
      </c>
      <c r="I312" s="12">
        <f t="shared" si="188"/>
        <v>207308</v>
      </c>
      <c r="J312" s="12">
        <f t="shared" si="188"/>
        <v>0</v>
      </c>
      <c r="K312" s="31">
        <f t="shared" si="156"/>
        <v>0</v>
      </c>
      <c r="L312" s="12"/>
      <c r="M312" s="12"/>
      <c r="N312" s="12"/>
      <c r="O312" s="12"/>
      <c r="P312" s="12"/>
      <c r="Q312" s="12"/>
      <c r="R312" s="12"/>
    </row>
    <row r="313" spans="1:18" ht="60" x14ac:dyDescent="0.25">
      <c r="A313" s="54" t="s">
        <v>50</v>
      </c>
      <c r="B313" s="51">
        <v>52</v>
      </c>
      <c r="C313" s="51">
        <v>0</v>
      </c>
      <c r="D313" s="3" t="s">
        <v>77</v>
      </c>
      <c r="E313" s="51">
        <v>852</v>
      </c>
      <c r="F313" s="3" t="s">
        <v>444</v>
      </c>
      <c r="G313" s="3" t="s">
        <v>102</v>
      </c>
      <c r="H313" s="12">
        <f t="shared" si="188"/>
        <v>10660</v>
      </c>
      <c r="I313" s="12">
        <f t="shared" si="188"/>
        <v>207308</v>
      </c>
      <c r="J313" s="12">
        <f t="shared" si="188"/>
        <v>0</v>
      </c>
      <c r="K313" s="31">
        <f t="shared" si="156"/>
        <v>0</v>
      </c>
      <c r="L313" s="12"/>
      <c r="M313" s="12"/>
      <c r="N313" s="12"/>
      <c r="O313" s="12"/>
      <c r="P313" s="12"/>
      <c r="Q313" s="12"/>
      <c r="R313" s="12"/>
    </row>
    <row r="314" spans="1:18" ht="30" x14ac:dyDescent="0.25">
      <c r="A314" s="54" t="s">
        <v>103</v>
      </c>
      <c r="B314" s="51">
        <v>52</v>
      </c>
      <c r="C314" s="51">
        <v>0</v>
      </c>
      <c r="D314" s="3" t="s">
        <v>77</v>
      </c>
      <c r="E314" s="51">
        <v>852</v>
      </c>
      <c r="F314" s="3" t="s">
        <v>444</v>
      </c>
      <c r="G314" s="3" t="s">
        <v>104</v>
      </c>
      <c r="H314" s="12">
        <f>'6.ВС'!G321</f>
        <v>10660</v>
      </c>
      <c r="I314" s="12">
        <f>'6.ВС'!H321</f>
        <v>207308</v>
      </c>
      <c r="J314" s="12">
        <f>'6.ВС'!I321</f>
        <v>0</v>
      </c>
      <c r="K314" s="31">
        <f t="shared" si="156"/>
        <v>0</v>
      </c>
      <c r="L314" s="12"/>
      <c r="M314" s="12"/>
      <c r="N314" s="12"/>
      <c r="O314" s="12"/>
      <c r="P314" s="12"/>
      <c r="Q314" s="12"/>
      <c r="R314" s="12"/>
    </row>
    <row r="315" spans="1:18" ht="45" x14ac:dyDescent="0.25">
      <c r="A315" s="11" t="s">
        <v>230</v>
      </c>
      <c r="B315" s="51">
        <v>52</v>
      </c>
      <c r="C315" s="51">
        <v>0</v>
      </c>
      <c r="D315" s="3" t="s">
        <v>38</v>
      </c>
      <c r="E315" s="51"/>
      <c r="F315" s="3"/>
      <c r="G315" s="3"/>
      <c r="H315" s="12">
        <f t="shared" ref="H315:J316" si="189">H316</f>
        <v>3873600</v>
      </c>
      <c r="I315" s="12">
        <f t="shared" si="189"/>
        <v>3873600</v>
      </c>
      <c r="J315" s="12">
        <f t="shared" si="189"/>
        <v>1867000</v>
      </c>
      <c r="K315" s="31">
        <f t="shared" si="156"/>
        <v>48.198058653448989</v>
      </c>
      <c r="L315" s="12"/>
      <c r="M315" s="12"/>
      <c r="N315" s="12"/>
      <c r="O315" s="12"/>
      <c r="P315" s="12"/>
      <c r="Q315" s="12"/>
      <c r="R315" s="12"/>
    </row>
    <row r="316" spans="1:18" ht="45" x14ac:dyDescent="0.25">
      <c r="A316" s="11" t="s">
        <v>142</v>
      </c>
      <c r="B316" s="51">
        <v>52</v>
      </c>
      <c r="C316" s="51">
        <v>0</v>
      </c>
      <c r="D316" s="4" t="s">
        <v>38</v>
      </c>
      <c r="E316" s="51">
        <v>852</v>
      </c>
      <c r="F316" s="4"/>
      <c r="G316" s="3"/>
      <c r="H316" s="12">
        <f t="shared" si="189"/>
        <v>3873600</v>
      </c>
      <c r="I316" s="12">
        <f t="shared" ref="I316:J316" si="190">I317</f>
        <v>3873600</v>
      </c>
      <c r="J316" s="12">
        <f t="shared" si="190"/>
        <v>1867000</v>
      </c>
      <c r="K316" s="31">
        <f t="shared" si="156"/>
        <v>48.198058653448989</v>
      </c>
      <c r="L316" s="12"/>
      <c r="M316" s="12"/>
      <c r="N316" s="12"/>
      <c r="O316" s="12"/>
      <c r="P316" s="12"/>
      <c r="Q316" s="12"/>
      <c r="R316" s="12"/>
    </row>
    <row r="317" spans="1:18" ht="165" x14ac:dyDescent="0.25">
      <c r="A317" s="20" t="s">
        <v>378</v>
      </c>
      <c r="B317" s="51">
        <v>52</v>
      </c>
      <c r="C317" s="51">
        <v>0</v>
      </c>
      <c r="D317" s="3" t="s">
        <v>38</v>
      </c>
      <c r="E317" s="51">
        <v>852</v>
      </c>
      <c r="F317" s="3" t="s">
        <v>401</v>
      </c>
      <c r="G317" s="3"/>
      <c r="H317" s="12">
        <f t="shared" ref="H317" si="191">H318+H320</f>
        <v>3873600</v>
      </c>
      <c r="I317" s="12">
        <f t="shared" ref="I317:J317" si="192">I318+I320</f>
        <v>3873600</v>
      </c>
      <c r="J317" s="12">
        <f t="shared" si="192"/>
        <v>1867000</v>
      </c>
      <c r="K317" s="31">
        <f t="shared" si="156"/>
        <v>48.198058653448989</v>
      </c>
      <c r="L317" s="12"/>
      <c r="M317" s="12"/>
      <c r="N317" s="12"/>
      <c r="O317" s="12"/>
      <c r="P317" s="12"/>
      <c r="Q317" s="12"/>
      <c r="R317" s="12"/>
    </row>
    <row r="318" spans="1:18" ht="60" x14ac:dyDescent="0.25">
      <c r="A318" s="54" t="s">
        <v>50</v>
      </c>
      <c r="B318" s="51">
        <v>52</v>
      </c>
      <c r="C318" s="51">
        <v>0</v>
      </c>
      <c r="D318" s="4" t="s">
        <v>38</v>
      </c>
      <c r="E318" s="51">
        <v>852</v>
      </c>
      <c r="F318" s="3" t="s">
        <v>401</v>
      </c>
      <c r="G318" s="3" t="s">
        <v>102</v>
      </c>
      <c r="H318" s="12">
        <f t="shared" ref="H318:J318" si="193">H319</f>
        <v>2470800</v>
      </c>
      <c r="I318" s="12">
        <f t="shared" si="193"/>
        <v>2470800</v>
      </c>
      <c r="J318" s="12">
        <f t="shared" si="193"/>
        <v>1196400</v>
      </c>
      <c r="K318" s="31">
        <f t="shared" si="156"/>
        <v>48.421563865954347</v>
      </c>
      <c r="L318" s="12"/>
      <c r="M318" s="12"/>
      <c r="N318" s="12"/>
      <c r="O318" s="12"/>
      <c r="P318" s="12"/>
      <c r="Q318" s="12"/>
      <c r="R318" s="12"/>
    </row>
    <row r="319" spans="1:18" ht="30" x14ac:dyDescent="0.25">
      <c r="A319" s="54" t="s">
        <v>103</v>
      </c>
      <c r="B319" s="51">
        <v>52</v>
      </c>
      <c r="C319" s="51">
        <v>0</v>
      </c>
      <c r="D319" s="3" t="s">
        <v>38</v>
      </c>
      <c r="E319" s="51">
        <v>852</v>
      </c>
      <c r="F319" s="3" t="s">
        <v>401</v>
      </c>
      <c r="G319" s="3" t="s">
        <v>104</v>
      </c>
      <c r="H319" s="12">
        <f>'6.ВС'!G324+'6.ВС'!G302+'6.ВС'!G265</f>
        <v>2470800</v>
      </c>
      <c r="I319" s="12">
        <f>'6.ВС'!H324+'6.ВС'!H302+'6.ВС'!H265</f>
        <v>2470800</v>
      </c>
      <c r="J319" s="12">
        <f>'6.ВС'!I324+'6.ВС'!I302+'6.ВС'!I265</f>
        <v>1196400</v>
      </c>
      <c r="K319" s="31">
        <f t="shared" si="156"/>
        <v>48.421563865954347</v>
      </c>
      <c r="L319" s="12"/>
      <c r="M319" s="12"/>
      <c r="N319" s="12"/>
      <c r="O319" s="12"/>
      <c r="P319" s="12"/>
      <c r="Q319" s="12"/>
      <c r="R319" s="12"/>
    </row>
    <row r="320" spans="1:18" ht="30" x14ac:dyDescent="0.25">
      <c r="A320" s="52" t="s">
        <v>120</v>
      </c>
      <c r="B320" s="51">
        <v>52</v>
      </c>
      <c r="C320" s="51">
        <v>0</v>
      </c>
      <c r="D320" s="3" t="s">
        <v>38</v>
      </c>
      <c r="E320" s="51">
        <v>852</v>
      </c>
      <c r="F320" s="3" t="s">
        <v>401</v>
      </c>
      <c r="G320" s="3" t="s">
        <v>121</v>
      </c>
      <c r="H320" s="12">
        <f t="shared" ref="H320:J320" si="194">H321</f>
        <v>1402800</v>
      </c>
      <c r="I320" s="12">
        <f t="shared" si="194"/>
        <v>1402800</v>
      </c>
      <c r="J320" s="12">
        <f t="shared" si="194"/>
        <v>670600</v>
      </c>
      <c r="K320" s="31">
        <f t="shared" si="156"/>
        <v>47.80439121756487</v>
      </c>
      <c r="L320" s="12"/>
      <c r="M320" s="12"/>
      <c r="N320" s="12"/>
      <c r="O320" s="12"/>
      <c r="P320" s="12"/>
      <c r="Q320" s="12"/>
      <c r="R320" s="12"/>
    </row>
    <row r="321" spans="1:18" ht="45" x14ac:dyDescent="0.25">
      <c r="A321" s="52" t="s">
        <v>122</v>
      </c>
      <c r="B321" s="51">
        <v>52</v>
      </c>
      <c r="C321" s="51">
        <v>0</v>
      </c>
      <c r="D321" s="3" t="s">
        <v>38</v>
      </c>
      <c r="E321" s="51">
        <v>852</v>
      </c>
      <c r="F321" s="3" t="s">
        <v>401</v>
      </c>
      <c r="G321" s="3" t="s">
        <v>123</v>
      </c>
      <c r="H321" s="12">
        <f>'6.ВС'!G344</f>
        <v>1402800</v>
      </c>
      <c r="I321" s="12">
        <f>'6.ВС'!H344</f>
        <v>1402800</v>
      </c>
      <c r="J321" s="12">
        <f>'6.ВС'!I344</f>
        <v>670600</v>
      </c>
      <c r="K321" s="31">
        <f t="shared" si="156"/>
        <v>47.80439121756487</v>
      </c>
      <c r="L321" s="12"/>
      <c r="M321" s="12"/>
      <c r="N321" s="12"/>
      <c r="O321" s="12"/>
      <c r="P321" s="12"/>
      <c r="Q321" s="12"/>
      <c r="R321" s="12"/>
    </row>
    <row r="322" spans="1:18" ht="75" x14ac:dyDescent="0.25">
      <c r="A322" s="11" t="s">
        <v>224</v>
      </c>
      <c r="B322" s="51">
        <v>52</v>
      </c>
      <c r="C322" s="51">
        <v>0</v>
      </c>
      <c r="D322" s="3" t="s">
        <v>206</v>
      </c>
      <c r="E322" s="51"/>
      <c r="F322" s="3"/>
      <c r="G322" s="3"/>
      <c r="H322" s="12">
        <f t="shared" ref="H322:J322" si="195">H323</f>
        <v>10667500</v>
      </c>
      <c r="I322" s="12">
        <f t="shared" si="195"/>
        <v>10667500</v>
      </c>
      <c r="J322" s="12">
        <f t="shared" si="195"/>
        <v>3314336.31</v>
      </c>
      <c r="K322" s="31">
        <f t="shared" si="156"/>
        <v>31.069475603468476</v>
      </c>
      <c r="L322" s="12"/>
      <c r="M322" s="12"/>
      <c r="N322" s="12"/>
      <c r="O322" s="12"/>
      <c r="P322" s="12"/>
      <c r="Q322" s="12"/>
      <c r="R322" s="12"/>
    </row>
    <row r="323" spans="1:18" ht="45" x14ac:dyDescent="0.25">
      <c r="A323" s="11" t="s">
        <v>142</v>
      </c>
      <c r="B323" s="51">
        <v>52</v>
      </c>
      <c r="C323" s="51">
        <v>0</v>
      </c>
      <c r="D323" s="4" t="s">
        <v>206</v>
      </c>
      <c r="E323" s="51">
        <v>852</v>
      </c>
      <c r="F323" s="4"/>
      <c r="G323" s="3"/>
      <c r="H323" s="12">
        <f t="shared" ref="H323" si="196">H324+H327+H332+H335</f>
        <v>10667500</v>
      </c>
      <c r="I323" s="12">
        <f t="shared" ref="I323:J323" si="197">I324+I327+I332+I335</f>
        <v>10667500</v>
      </c>
      <c r="J323" s="12">
        <f t="shared" si="197"/>
        <v>3314336.31</v>
      </c>
      <c r="K323" s="31">
        <f t="shared" si="156"/>
        <v>31.069475603468476</v>
      </c>
      <c r="L323" s="12"/>
      <c r="M323" s="12"/>
      <c r="N323" s="12"/>
      <c r="O323" s="12"/>
      <c r="P323" s="12"/>
      <c r="Q323" s="12"/>
      <c r="R323" s="12"/>
    </row>
    <row r="324" spans="1:18" ht="75" x14ac:dyDescent="0.25">
      <c r="A324" s="11" t="s">
        <v>165</v>
      </c>
      <c r="B324" s="51">
        <v>52</v>
      </c>
      <c r="C324" s="51">
        <v>0</v>
      </c>
      <c r="D324" s="3" t="s">
        <v>206</v>
      </c>
      <c r="E324" s="51">
        <v>852</v>
      </c>
      <c r="F324" s="3" t="s">
        <v>232</v>
      </c>
      <c r="G324" s="3"/>
      <c r="H324" s="12">
        <f t="shared" ref="H324:J325" si="198">H325</f>
        <v>164800</v>
      </c>
      <c r="I324" s="12">
        <f t="shared" si="198"/>
        <v>164800</v>
      </c>
      <c r="J324" s="12">
        <f t="shared" si="198"/>
        <v>21000</v>
      </c>
      <c r="K324" s="31">
        <f t="shared" si="156"/>
        <v>12.742718446601941</v>
      </c>
      <c r="L324" s="12"/>
      <c r="M324" s="12"/>
      <c r="N324" s="12"/>
      <c r="O324" s="12"/>
      <c r="P324" s="12"/>
      <c r="Q324" s="12"/>
      <c r="R324" s="12"/>
    </row>
    <row r="325" spans="1:18" ht="30" x14ac:dyDescent="0.25">
      <c r="A325" s="52" t="s">
        <v>120</v>
      </c>
      <c r="B325" s="51">
        <v>52</v>
      </c>
      <c r="C325" s="51">
        <v>0</v>
      </c>
      <c r="D325" s="3" t="s">
        <v>206</v>
      </c>
      <c r="E325" s="51">
        <v>852</v>
      </c>
      <c r="F325" s="3" t="s">
        <v>232</v>
      </c>
      <c r="G325" s="3" t="s">
        <v>121</v>
      </c>
      <c r="H325" s="12">
        <f t="shared" si="198"/>
        <v>164800</v>
      </c>
      <c r="I325" s="12">
        <f t="shared" ref="I325:J325" si="199">I326</f>
        <v>164800</v>
      </c>
      <c r="J325" s="12">
        <f t="shared" si="199"/>
        <v>21000</v>
      </c>
      <c r="K325" s="31">
        <f t="shared" si="156"/>
        <v>12.742718446601941</v>
      </c>
      <c r="L325" s="12"/>
      <c r="M325" s="12"/>
      <c r="N325" s="12"/>
      <c r="O325" s="12"/>
      <c r="P325" s="12"/>
      <c r="Q325" s="12"/>
      <c r="R325" s="12"/>
    </row>
    <row r="326" spans="1:18" ht="45" x14ac:dyDescent="0.25">
      <c r="A326" s="52" t="s">
        <v>122</v>
      </c>
      <c r="B326" s="51">
        <v>52</v>
      </c>
      <c r="C326" s="51">
        <v>0</v>
      </c>
      <c r="D326" s="3" t="s">
        <v>206</v>
      </c>
      <c r="E326" s="51">
        <v>852</v>
      </c>
      <c r="F326" s="3" t="s">
        <v>232</v>
      </c>
      <c r="G326" s="3" t="s">
        <v>123</v>
      </c>
      <c r="H326" s="12">
        <f>'6.ВС'!G352</f>
        <v>164800</v>
      </c>
      <c r="I326" s="12">
        <f>'6.ВС'!H352</f>
        <v>164800</v>
      </c>
      <c r="J326" s="12">
        <f>'6.ВС'!I352</f>
        <v>21000</v>
      </c>
      <c r="K326" s="31">
        <f t="shared" ref="K326:K389" si="200">J326/I326*100</f>
        <v>12.742718446601941</v>
      </c>
      <c r="L326" s="12"/>
      <c r="M326" s="12"/>
      <c r="N326" s="12"/>
      <c r="O326" s="12"/>
      <c r="P326" s="12"/>
      <c r="Q326" s="12"/>
      <c r="R326" s="12"/>
    </row>
    <row r="327" spans="1:18" ht="255" x14ac:dyDescent="0.25">
      <c r="A327" s="11" t="s">
        <v>294</v>
      </c>
      <c r="B327" s="51">
        <v>52</v>
      </c>
      <c r="C327" s="51">
        <v>0</v>
      </c>
      <c r="D327" s="3" t="s">
        <v>206</v>
      </c>
      <c r="E327" s="51">
        <v>852</v>
      </c>
      <c r="F327" s="3" t="s">
        <v>296</v>
      </c>
      <c r="G327" s="3"/>
      <c r="H327" s="12">
        <f t="shared" ref="H327" si="201">H328+H330</f>
        <v>955536</v>
      </c>
      <c r="I327" s="12">
        <f t="shared" ref="I327:J327" si="202">I328+I330</f>
        <v>955536</v>
      </c>
      <c r="J327" s="12">
        <f t="shared" si="202"/>
        <v>274738.23</v>
      </c>
      <c r="K327" s="31">
        <f t="shared" si="200"/>
        <v>28.752263650977039</v>
      </c>
      <c r="L327" s="12"/>
      <c r="M327" s="12"/>
      <c r="N327" s="12"/>
      <c r="O327" s="12"/>
      <c r="P327" s="12"/>
      <c r="Q327" s="12"/>
      <c r="R327" s="12"/>
    </row>
    <row r="328" spans="1:18" ht="120" x14ac:dyDescent="0.25">
      <c r="A328" s="52" t="s">
        <v>16</v>
      </c>
      <c r="B328" s="51">
        <v>52</v>
      </c>
      <c r="C328" s="51">
        <v>0</v>
      </c>
      <c r="D328" s="3" t="s">
        <v>206</v>
      </c>
      <c r="E328" s="51">
        <v>852</v>
      </c>
      <c r="F328" s="3" t="s">
        <v>296</v>
      </c>
      <c r="G328" s="3" t="s">
        <v>18</v>
      </c>
      <c r="H328" s="12">
        <f t="shared" ref="H328:J328" si="203">H329</f>
        <v>566900</v>
      </c>
      <c r="I328" s="12">
        <f t="shared" si="203"/>
        <v>566900</v>
      </c>
      <c r="J328" s="12">
        <f t="shared" si="203"/>
        <v>230038.51</v>
      </c>
      <c r="K328" s="31">
        <f t="shared" si="200"/>
        <v>40.578322455459521</v>
      </c>
      <c r="L328" s="12"/>
      <c r="M328" s="12"/>
      <c r="N328" s="12"/>
      <c r="O328" s="12"/>
      <c r="P328" s="12"/>
      <c r="Q328" s="12"/>
      <c r="R328" s="12"/>
    </row>
    <row r="329" spans="1:18" ht="45" x14ac:dyDescent="0.25">
      <c r="A329" s="52" t="s">
        <v>8</v>
      </c>
      <c r="B329" s="51">
        <v>52</v>
      </c>
      <c r="C329" s="51">
        <v>0</v>
      </c>
      <c r="D329" s="3" t="s">
        <v>206</v>
      </c>
      <c r="E329" s="51">
        <v>852</v>
      </c>
      <c r="F329" s="3" t="s">
        <v>296</v>
      </c>
      <c r="G329" s="3" t="s">
        <v>19</v>
      </c>
      <c r="H329" s="12">
        <f>'6.ВС'!G363</f>
        <v>566900</v>
      </c>
      <c r="I329" s="12">
        <f>'6.ВС'!H363</f>
        <v>566900</v>
      </c>
      <c r="J329" s="12">
        <f>'6.ВС'!I363</f>
        <v>230038.51</v>
      </c>
      <c r="K329" s="31">
        <f t="shared" si="200"/>
        <v>40.578322455459521</v>
      </c>
      <c r="L329" s="12"/>
      <c r="M329" s="12"/>
      <c r="N329" s="12"/>
      <c r="O329" s="12"/>
      <c r="P329" s="12"/>
      <c r="Q329" s="12"/>
      <c r="R329" s="12"/>
    </row>
    <row r="330" spans="1:18" ht="60" x14ac:dyDescent="0.25">
      <c r="A330" s="54" t="s">
        <v>22</v>
      </c>
      <c r="B330" s="51">
        <v>52</v>
      </c>
      <c r="C330" s="51">
        <v>0</v>
      </c>
      <c r="D330" s="3" t="s">
        <v>206</v>
      </c>
      <c r="E330" s="51">
        <v>852</v>
      </c>
      <c r="F330" s="3" t="s">
        <v>296</v>
      </c>
      <c r="G330" s="3" t="s">
        <v>23</v>
      </c>
      <c r="H330" s="12">
        <f t="shared" ref="H330:J330" si="204">H331</f>
        <v>388636</v>
      </c>
      <c r="I330" s="12">
        <f t="shared" si="204"/>
        <v>388636</v>
      </c>
      <c r="J330" s="12">
        <f t="shared" si="204"/>
        <v>44699.72</v>
      </c>
      <c r="K330" s="31">
        <f t="shared" si="200"/>
        <v>11.501693100999393</v>
      </c>
      <c r="L330" s="12"/>
      <c r="M330" s="12"/>
      <c r="N330" s="12"/>
      <c r="O330" s="12"/>
      <c r="P330" s="12"/>
      <c r="Q330" s="12"/>
      <c r="R330" s="12"/>
    </row>
    <row r="331" spans="1:18" ht="60" x14ac:dyDescent="0.25">
      <c r="A331" s="54" t="s">
        <v>9</v>
      </c>
      <c r="B331" s="51">
        <v>52</v>
      </c>
      <c r="C331" s="51">
        <v>0</v>
      </c>
      <c r="D331" s="3" t="s">
        <v>206</v>
      </c>
      <c r="E331" s="51">
        <v>852</v>
      </c>
      <c r="F331" s="3" t="s">
        <v>296</v>
      </c>
      <c r="G331" s="3" t="s">
        <v>24</v>
      </c>
      <c r="H331" s="12">
        <f>'6.ВС'!G365</f>
        <v>388636</v>
      </c>
      <c r="I331" s="12">
        <f>'6.ВС'!H365</f>
        <v>388636</v>
      </c>
      <c r="J331" s="12">
        <f>'6.ВС'!I365</f>
        <v>44699.72</v>
      </c>
      <c r="K331" s="31">
        <f t="shared" si="200"/>
        <v>11.501693100999393</v>
      </c>
      <c r="L331" s="12"/>
      <c r="M331" s="12"/>
      <c r="N331" s="12"/>
      <c r="O331" s="12"/>
      <c r="P331" s="12"/>
      <c r="Q331" s="12"/>
      <c r="R331" s="12"/>
    </row>
    <row r="332" spans="1:18" ht="270" x14ac:dyDescent="0.25">
      <c r="A332" s="11" t="s">
        <v>301</v>
      </c>
      <c r="B332" s="51">
        <v>52</v>
      </c>
      <c r="C332" s="51">
        <v>0</v>
      </c>
      <c r="D332" s="3" t="s">
        <v>206</v>
      </c>
      <c r="E332" s="51">
        <v>852</v>
      </c>
      <c r="F332" s="3" t="s">
        <v>297</v>
      </c>
      <c r="G332" s="3"/>
      <c r="H332" s="12">
        <f t="shared" ref="H332:J333" si="205">H333</f>
        <v>43000</v>
      </c>
      <c r="I332" s="12">
        <f t="shared" si="205"/>
        <v>43000</v>
      </c>
      <c r="J332" s="12">
        <f t="shared" si="205"/>
        <v>7000</v>
      </c>
      <c r="K332" s="31">
        <f t="shared" si="200"/>
        <v>16.279069767441861</v>
      </c>
      <c r="L332" s="12"/>
      <c r="M332" s="12"/>
      <c r="N332" s="12"/>
      <c r="O332" s="12"/>
      <c r="P332" s="12"/>
      <c r="Q332" s="12"/>
      <c r="R332" s="12"/>
    </row>
    <row r="333" spans="1:18" ht="60" x14ac:dyDescent="0.25">
      <c r="A333" s="54" t="s">
        <v>22</v>
      </c>
      <c r="B333" s="51">
        <v>52</v>
      </c>
      <c r="C333" s="51">
        <v>0</v>
      </c>
      <c r="D333" s="3" t="s">
        <v>206</v>
      </c>
      <c r="E333" s="51">
        <v>852</v>
      </c>
      <c r="F333" s="3" t="s">
        <v>297</v>
      </c>
      <c r="G333" s="3" t="s">
        <v>23</v>
      </c>
      <c r="H333" s="12">
        <f t="shared" si="205"/>
        <v>43000</v>
      </c>
      <c r="I333" s="12">
        <f t="shared" ref="I333:J333" si="206">I334</f>
        <v>43000</v>
      </c>
      <c r="J333" s="12">
        <f t="shared" si="206"/>
        <v>7000</v>
      </c>
      <c r="K333" s="31">
        <f t="shared" si="200"/>
        <v>16.279069767441861</v>
      </c>
      <c r="L333" s="12"/>
      <c r="M333" s="12"/>
      <c r="N333" s="12"/>
      <c r="O333" s="12"/>
      <c r="P333" s="12"/>
      <c r="Q333" s="12"/>
      <c r="R333" s="12"/>
    </row>
    <row r="334" spans="1:18" ht="60" x14ac:dyDescent="0.25">
      <c r="A334" s="54" t="s">
        <v>9</v>
      </c>
      <c r="B334" s="51">
        <v>52</v>
      </c>
      <c r="C334" s="51">
        <v>0</v>
      </c>
      <c r="D334" s="3" t="s">
        <v>206</v>
      </c>
      <c r="E334" s="51">
        <v>852</v>
      </c>
      <c r="F334" s="3" t="s">
        <v>297</v>
      </c>
      <c r="G334" s="3" t="s">
        <v>24</v>
      </c>
      <c r="H334" s="12">
        <f>'6.ВС'!G368</f>
        <v>43000</v>
      </c>
      <c r="I334" s="12">
        <f>'6.ВС'!H368</f>
        <v>43000</v>
      </c>
      <c r="J334" s="12">
        <f>'6.ВС'!I368</f>
        <v>7000</v>
      </c>
      <c r="K334" s="31">
        <f t="shared" si="200"/>
        <v>16.279069767441861</v>
      </c>
      <c r="L334" s="12"/>
      <c r="M334" s="12"/>
      <c r="N334" s="12"/>
      <c r="O334" s="12"/>
      <c r="P334" s="12"/>
      <c r="Q334" s="12"/>
      <c r="R334" s="12"/>
    </row>
    <row r="335" spans="1:18" ht="315" x14ac:dyDescent="0.25">
      <c r="A335" s="1" t="s">
        <v>300</v>
      </c>
      <c r="B335" s="51">
        <v>52</v>
      </c>
      <c r="C335" s="51">
        <v>0</v>
      </c>
      <c r="D335" s="3" t="s">
        <v>206</v>
      </c>
      <c r="E335" s="51">
        <v>852</v>
      </c>
      <c r="F335" s="3" t="s">
        <v>298</v>
      </c>
      <c r="G335" s="3"/>
      <c r="H335" s="12">
        <f t="shared" ref="H335:J335" si="207">H336</f>
        <v>9504164</v>
      </c>
      <c r="I335" s="12">
        <f t="shared" si="207"/>
        <v>9504164</v>
      </c>
      <c r="J335" s="12">
        <f t="shared" si="207"/>
        <v>3011598.08</v>
      </c>
      <c r="K335" s="31">
        <f t="shared" si="200"/>
        <v>31.687143445757037</v>
      </c>
      <c r="L335" s="12"/>
      <c r="M335" s="12"/>
      <c r="N335" s="12"/>
      <c r="O335" s="12"/>
      <c r="P335" s="12"/>
      <c r="Q335" s="12"/>
      <c r="R335" s="12"/>
    </row>
    <row r="336" spans="1:18" ht="30" x14ac:dyDescent="0.25">
      <c r="A336" s="52" t="s">
        <v>120</v>
      </c>
      <c r="B336" s="51">
        <v>52</v>
      </c>
      <c r="C336" s="51">
        <v>0</v>
      </c>
      <c r="D336" s="3" t="s">
        <v>206</v>
      </c>
      <c r="E336" s="51">
        <v>852</v>
      </c>
      <c r="F336" s="3" t="s">
        <v>298</v>
      </c>
      <c r="G336" s="3" t="s">
        <v>121</v>
      </c>
      <c r="H336" s="12">
        <f t="shared" ref="H336" si="208">H337+H338</f>
        <v>9504164</v>
      </c>
      <c r="I336" s="12">
        <f t="shared" ref="I336:J336" si="209">I337+I338</f>
        <v>9504164</v>
      </c>
      <c r="J336" s="12">
        <f t="shared" si="209"/>
        <v>3011598.08</v>
      </c>
      <c r="K336" s="31">
        <f t="shared" si="200"/>
        <v>31.687143445757037</v>
      </c>
      <c r="L336" s="12"/>
      <c r="M336" s="12"/>
      <c r="N336" s="12"/>
      <c r="O336" s="12"/>
      <c r="P336" s="12"/>
      <c r="Q336" s="12"/>
      <c r="R336" s="12"/>
    </row>
    <row r="337" spans="1:18" ht="30" x14ac:dyDescent="0.25">
      <c r="A337" s="52" t="s">
        <v>129</v>
      </c>
      <c r="B337" s="51">
        <v>52</v>
      </c>
      <c r="C337" s="51">
        <v>0</v>
      </c>
      <c r="D337" s="3" t="s">
        <v>206</v>
      </c>
      <c r="E337" s="51">
        <v>852</v>
      </c>
      <c r="F337" s="3" t="s">
        <v>298</v>
      </c>
      <c r="G337" s="3" t="s">
        <v>130</v>
      </c>
      <c r="H337" s="12">
        <f>'6.ВС'!G355</f>
        <v>7539180</v>
      </c>
      <c r="I337" s="12">
        <f>'6.ВС'!H355</f>
        <v>7539180</v>
      </c>
      <c r="J337" s="12">
        <f>'6.ВС'!I355</f>
        <v>2230207.4500000002</v>
      </c>
      <c r="K337" s="31">
        <f t="shared" si="200"/>
        <v>29.581565236537667</v>
      </c>
      <c r="L337" s="12"/>
      <c r="M337" s="12"/>
      <c r="N337" s="12"/>
      <c r="O337" s="12"/>
      <c r="P337" s="12"/>
      <c r="Q337" s="12"/>
      <c r="R337" s="12"/>
    </row>
    <row r="338" spans="1:18" ht="45" x14ac:dyDescent="0.25">
      <c r="A338" s="52" t="s">
        <v>122</v>
      </c>
      <c r="B338" s="51">
        <v>52</v>
      </c>
      <c r="C338" s="51">
        <v>0</v>
      </c>
      <c r="D338" s="3" t="s">
        <v>206</v>
      </c>
      <c r="E338" s="51">
        <v>852</v>
      </c>
      <c r="F338" s="3" t="s">
        <v>298</v>
      </c>
      <c r="G338" s="3" t="s">
        <v>123</v>
      </c>
      <c r="H338" s="12">
        <f>'6.ВС'!G356</f>
        <v>1964984</v>
      </c>
      <c r="I338" s="12">
        <f>'6.ВС'!H356</f>
        <v>1964984</v>
      </c>
      <c r="J338" s="12">
        <f>'6.ВС'!I356</f>
        <v>781390.63</v>
      </c>
      <c r="K338" s="31">
        <f t="shared" si="200"/>
        <v>39.765750255472824</v>
      </c>
      <c r="L338" s="12"/>
      <c r="M338" s="12"/>
      <c r="N338" s="12"/>
      <c r="O338" s="12"/>
      <c r="P338" s="12"/>
      <c r="Q338" s="12"/>
      <c r="R338" s="12"/>
    </row>
    <row r="339" spans="1:18" ht="60" x14ac:dyDescent="0.25">
      <c r="A339" s="11" t="s">
        <v>233</v>
      </c>
      <c r="B339" s="51">
        <v>52</v>
      </c>
      <c r="C339" s="51">
        <v>0</v>
      </c>
      <c r="D339" s="3" t="s">
        <v>234</v>
      </c>
      <c r="E339" s="51"/>
      <c r="F339" s="3"/>
      <c r="G339" s="3"/>
      <c r="H339" s="12">
        <f t="shared" ref="H339:J342" si="210">H340</f>
        <v>238738.48</v>
      </c>
      <c r="I339" s="12">
        <f t="shared" si="210"/>
        <v>200965.84</v>
      </c>
      <c r="J339" s="12">
        <f t="shared" si="210"/>
        <v>36890.44</v>
      </c>
      <c r="K339" s="31">
        <f t="shared" si="200"/>
        <v>18.356572440370961</v>
      </c>
      <c r="L339" s="12"/>
      <c r="M339" s="12"/>
      <c r="N339" s="12"/>
      <c r="O339" s="12"/>
      <c r="P339" s="12"/>
      <c r="Q339" s="12"/>
      <c r="R339" s="12"/>
    </row>
    <row r="340" spans="1:18" ht="45" x14ac:dyDescent="0.25">
      <c r="A340" s="11" t="s">
        <v>142</v>
      </c>
      <c r="B340" s="51">
        <v>52</v>
      </c>
      <c r="C340" s="51">
        <v>0</v>
      </c>
      <c r="D340" s="4" t="s">
        <v>234</v>
      </c>
      <c r="E340" s="51">
        <v>852</v>
      </c>
      <c r="F340" s="4"/>
      <c r="G340" s="3"/>
      <c r="H340" s="12">
        <f t="shared" si="210"/>
        <v>238738.48</v>
      </c>
      <c r="I340" s="12">
        <f t="shared" ref="I340:J342" si="211">I341</f>
        <v>200965.84</v>
      </c>
      <c r="J340" s="12">
        <f t="shared" si="211"/>
        <v>36890.44</v>
      </c>
      <c r="K340" s="31">
        <f t="shared" si="200"/>
        <v>18.356572440370961</v>
      </c>
      <c r="L340" s="12"/>
      <c r="M340" s="12"/>
      <c r="N340" s="12"/>
      <c r="O340" s="12"/>
      <c r="P340" s="12"/>
      <c r="Q340" s="12"/>
      <c r="R340" s="12"/>
    </row>
    <row r="341" spans="1:18" ht="75" x14ac:dyDescent="0.25">
      <c r="A341" s="11" t="s">
        <v>235</v>
      </c>
      <c r="B341" s="51">
        <v>52</v>
      </c>
      <c r="C341" s="51">
        <v>0</v>
      </c>
      <c r="D341" s="3" t="s">
        <v>234</v>
      </c>
      <c r="E341" s="51">
        <v>852</v>
      </c>
      <c r="F341" s="3" t="s">
        <v>236</v>
      </c>
      <c r="G341" s="3"/>
      <c r="H341" s="12">
        <f t="shared" si="210"/>
        <v>238738.48</v>
      </c>
      <c r="I341" s="12">
        <f t="shared" si="211"/>
        <v>200965.84</v>
      </c>
      <c r="J341" s="12">
        <f t="shared" si="211"/>
        <v>36890.44</v>
      </c>
      <c r="K341" s="31">
        <f t="shared" si="200"/>
        <v>18.356572440370961</v>
      </c>
      <c r="L341" s="12"/>
      <c r="M341" s="12"/>
      <c r="N341" s="12"/>
      <c r="O341" s="12"/>
      <c r="P341" s="12"/>
      <c r="Q341" s="12"/>
      <c r="R341" s="12"/>
    </row>
    <row r="342" spans="1:18" ht="30" x14ac:dyDescent="0.25">
      <c r="A342" s="52" t="s">
        <v>120</v>
      </c>
      <c r="B342" s="51">
        <v>52</v>
      </c>
      <c r="C342" s="51">
        <v>0</v>
      </c>
      <c r="D342" s="3" t="s">
        <v>234</v>
      </c>
      <c r="E342" s="51">
        <v>852</v>
      </c>
      <c r="F342" s="3" t="s">
        <v>236</v>
      </c>
      <c r="G342" s="3" t="s">
        <v>121</v>
      </c>
      <c r="H342" s="12">
        <f t="shared" si="210"/>
        <v>238738.48</v>
      </c>
      <c r="I342" s="12">
        <f t="shared" si="211"/>
        <v>200965.84</v>
      </c>
      <c r="J342" s="12">
        <f t="shared" si="211"/>
        <v>36890.44</v>
      </c>
      <c r="K342" s="31">
        <f t="shared" si="200"/>
        <v>18.356572440370961</v>
      </c>
      <c r="L342" s="12"/>
      <c r="M342" s="12"/>
      <c r="N342" s="12"/>
      <c r="O342" s="12"/>
      <c r="P342" s="12"/>
      <c r="Q342" s="12"/>
      <c r="R342" s="12"/>
    </row>
    <row r="343" spans="1:18" ht="30" x14ac:dyDescent="0.25">
      <c r="A343" s="52" t="s">
        <v>129</v>
      </c>
      <c r="B343" s="51">
        <v>52</v>
      </c>
      <c r="C343" s="51">
        <v>0</v>
      </c>
      <c r="D343" s="3" t="s">
        <v>234</v>
      </c>
      <c r="E343" s="51">
        <v>852</v>
      </c>
      <c r="F343" s="3" t="s">
        <v>236</v>
      </c>
      <c r="G343" s="3" t="s">
        <v>130</v>
      </c>
      <c r="H343" s="12">
        <f>'6.ВС'!G359</f>
        <v>238738.48</v>
      </c>
      <c r="I343" s="12">
        <f>'6.ВС'!H359</f>
        <v>200965.84</v>
      </c>
      <c r="J343" s="12">
        <f>'6.ВС'!I359</f>
        <v>36890.44</v>
      </c>
      <c r="K343" s="31">
        <f t="shared" si="200"/>
        <v>18.356572440370961</v>
      </c>
      <c r="L343" s="12"/>
      <c r="M343" s="12"/>
      <c r="N343" s="12"/>
      <c r="O343" s="12"/>
      <c r="P343" s="12"/>
      <c r="Q343" s="12"/>
      <c r="R343" s="12"/>
    </row>
    <row r="344" spans="1:18" ht="30" x14ac:dyDescent="0.25">
      <c r="A344" s="11" t="s">
        <v>237</v>
      </c>
      <c r="B344" s="51">
        <v>52</v>
      </c>
      <c r="C344" s="51">
        <v>0</v>
      </c>
      <c r="D344" s="3" t="s">
        <v>209</v>
      </c>
      <c r="E344" s="51"/>
      <c r="F344" s="3"/>
      <c r="G344" s="3"/>
      <c r="H344" s="12">
        <f t="shared" ref="H344:J349" si="212">H345</f>
        <v>123400</v>
      </c>
      <c r="I344" s="12">
        <f t="shared" si="212"/>
        <v>123400</v>
      </c>
      <c r="J344" s="12">
        <f t="shared" si="212"/>
        <v>0</v>
      </c>
      <c r="K344" s="31">
        <f t="shared" si="200"/>
        <v>0</v>
      </c>
      <c r="L344" s="12"/>
      <c r="M344" s="12"/>
      <c r="N344" s="12"/>
      <c r="O344" s="12"/>
      <c r="P344" s="12"/>
      <c r="Q344" s="12"/>
      <c r="R344" s="12"/>
    </row>
    <row r="345" spans="1:18" ht="45" x14ac:dyDescent="0.25">
      <c r="A345" s="11" t="s">
        <v>142</v>
      </c>
      <c r="B345" s="51">
        <v>52</v>
      </c>
      <c r="C345" s="51">
        <v>0</v>
      </c>
      <c r="D345" s="4" t="s">
        <v>209</v>
      </c>
      <c r="E345" s="51">
        <v>852</v>
      </c>
      <c r="F345" s="4"/>
      <c r="G345" s="3"/>
      <c r="H345" s="12">
        <f t="shared" si="212"/>
        <v>123400</v>
      </c>
      <c r="I345" s="12">
        <f t="shared" ref="I345:J349" si="213">I346</f>
        <v>123400</v>
      </c>
      <c r="J345" s="12">
        <f t="shared" si="213"/>
        <v>0</v>
      </c>
      <c r="K345" s="31">
        <f t="shared" si="200"/>
        <v>0</v>
      </c>
      <c r="L345" s="12"/>
      <c r="M345" s="12"/>
      <c r="N345" s="12"/>
      <c r="O345" s="12"/>
      <c r="P345" s="12"/>
      <c r="Q345" s="12"/>
      <c r="R345" s="12"/>
    </row>
    <row r="346" spans="1:18" ht="30" x14ac:dyDescent="0.25">
      <c r="A346" s="11" t="s">
        <v>159</v>
      </c>
      <c r="B346" s="51">
        <v>52</v>
      </c>
      <c r="C346" s="51">
        <v>0</v>
      </c>
      <c r="D346" s="3" t="s">
        <v>209</v>
      </c>
      <c r="E346" s="51">
        <v>852</v>
      </c>
      <c r="F346" s="3" t="s">
        <v>282</v>
      </c>
      <c r="G346" s="3"/>
      <c r="H346" s="12">
        <f t="shared" ref="H346" si="214">H347+H349</f>
        <v>123400</v>
      </c>
      <c r="I346" s="12">
        <f t="shared" ref="I346:J346" si="215">I347+I349</f>
        <v>123400</v>
      </c>
      <c r="J346" s="12">
        <f t="shared" si="215"/>
        <v>0</v>
      </c>
      <c r="K346" s="31">
        <f t="shared" si="200"/>
        <v>0</v>
      </c>
      <c r="L346" s="12"/>
      <c r="M346" s="12"/>
      <c r="N346" s="12"/>
      <c r="O346" s="12"/>
      <c r="P346" s="12"/>
      <c r="Q346" s="12"/>
      <c r="R346" s="12"/>
    </row>
    <row r="347" spans="1:18" ht="120" x14ac:dyDescent="0.25">
      <c r="A347" s="52" t="s">
        <v>16</v>
      </c>
      <c r="B347" s="51">
        <v>52</v>
      </c>
      <c r="C347" s="51">
        <v>0</v>
      </c>
      <c r="D347" s="3" t="s">
        <v>209</v>
      </c>
      <c r="E347" s="51">
        <v>852</v>
      </c>
      <c r="F347" s="3" t="s">
        <v>282</v>
      </c>
      <c r="G347" s="3" t="s">
        <v>18</v>
      </c>
      <c r="H347" s="12">
        <f t="shared" ref="H347:J347" si="216">H348</f>
        <v>16900</v>
      </c>
      <c r="I347" s="12">
        <f t="shared" si="216"/>
        <v>16900</v>
      </c>
      <c r="J347" s="12">
        <f t="shared" si="216"/>
        <v>0</v>
      </c>
      <c r="K347" s="31">
        <f t="shared" si="200"/>
        <v>0</v>
      </c>
      <c r="L347" s="12"/>
      <c r="M347" s="12"/>
      <c r="N347" s="12"/>
      <c r="O347" s="12"/>
      <c r="P347" s="12"/>
      <c r="Q347" s="12"/>
      <c r="R347" s="12"/>
    </row>
    <row r="348" spans="1:18" ht="30" x14ac:dyDescent="0.25">
      <c r="A348" s="54" t="s">
        <v>7</v>
      </c>
      <c r="B348" s="51">
        <v>52</v>
      </c>
      <c r="C348" s="51">
        <v>0</v>
      </c>
      <c r="D348" s="3" t="s">
        <v>209</v>
      </c>
      <c r="E348" s="51">
        <v>852</v>
      </c>
      <c r="F348" s="3" t="s">
        <v>282</v>
      </c>
      <c r="G348" s="3" t="s">
        <v>63</v>
      </c>
      <c r="H348" s="12">
        <f>'6.ВС'!G328</f>
        <v>16900</v>
      </c>
      <c r="I348" s="12">
        <f>'6.ВС'!H328</f>
        <v>16900</v>
      </c>
      <c r="J348" s="12">
        <f>'6.ВС'!I328</f>
        <v>0</v>
      </c>
      <c r="K348" s="31">
        <f t="shared" si="200"/>
        <v>0</v>
      </c>
      <c r="L348" s="12"/>
      <c r="M348" s="12"/>
      <c r="N348" s="12"/>
      <c r="O348" s="12"/>
      <c r="P348" s="12"/>
      <c r="Q348" s="12"/>
      <c r="R348" s="12"/>
    </row>
    <row r="349" spans="1:18" ht="60" x14ac:dyDescent="0.25">
      <c r="A349" s="54" t="s">
        <v>22</v>
      </c>
      <c r="B349" s="51">
        <v>52</v>
      </c>
      <c r="C349" s="51">
        <v>0</v>
      </c>
      <c r="D349" s="3" t="s">
        <v>209</v>
      </c>
      <c r="E349" s="51">
        <v>852</v>
      </c>
      <c r="F349" s="3" t="s">
        <v>282</v>
      </c>
      <c r="G349" s="3" t="s">
        <v>23</v>
      </c>
      <c r="H349" s="12">
        <f t="shared" si="212"/>
        <v>106500</v>
      </c>
      <c r="I349" s="12">
        <f t="shared" si="213"/>
        <v>106500</v>
      </c>
      <c r="J349" s="12">
        <f t="shared" si="213"/>
        <v>0</v>
      </c>
      <c r="K349" s="31">
        <f t="shared" si="200"/>
        <v>0</v>
      </c>
      <c r="L349" s="12"/>
      <c r="M349" s="12"/>
      <c r="N349" s="12"/>
      <c r="O349" s="12"/>
      <c r="P349" s="12"/>
      <c r="Q349" s="12"/>
      <c r="R349" s="12"/>
    </row>
    <row r="350" spans="1:18" ht="60" x14ac:dyDescent="0.25">
      <c r="A350" s="54" t="s">
        <v>9</v>
      </c>
      <c r="B350" s="51">
        <v>52</v>
      </c>
      <c r="C350" s="51">
        <v>0</v>
      </c>
      <c r="D350" s="3" t="s">
        <v>209</v>
      </c>
      <c r="E350" s="51">
        <v>852</v>
      </c>
      <c r="F350" s="3" t="s">
        <v>282</v>
      </c>
      <c r="G350" s="3" t="s">
        <v>24</v>
      </c>
      <c r="H350" s="12">
        <f>'6.ВС'!G330</f>
        <v>106500</v>
      </c>
      <c r="I350" s="12">
        <f>'6.ВС'!H330</f>
        <v>106500</v>
      </c>
      <c r="J350" s="12">
        <f>'6.ВС'!I330</f>
        <v>0</v>
      </c>
      <c r="K350" s="31">
        <f t="shared" si="200"/>
        <v>0</v>
      </c>
      <c r="L350" s="12"/>
      <c r="M350" s="12"/>
      <c r="N350" s="12"/>
      <c r="O350" s="12"/>
      <c r="P350" s="12"/>
      <c r="Q350" s="12"/>
      <c r="R350" s="12"/>
    </row>
    <row r="351" spans="1:18" ht="30" x14ac:dyDescent="0.25">
      <c r="A351" s="11" t="s">
        <v>238</v>
      </c>
      <c r="B351" s="51">
        <v>52</v>
      </c>
      <c r="C351" s="51">
        <v>0</v>
      </c>
      <c r="D351" s="3" t="s">
        <v>239</v>
      </c>
      <c r="E351" s="51"/>
      <c r="F351" s="3"/>
      <c r="G351" s="3"/>
      <c r="H351" s="12">
        <f t="shared" ref="H351:J354" si="217">H352</f>
        <v>523980</v>
      </c>
      <c r="I351" s="12">
        <f t="shared" si="217"/>
        <v>523980</v>
      </c>
      <c r="J351" s="12">
        <f t="shared" si="217"/>
        <v>523980</v>
      </c>
      <c r="K351" s="31">
        <f t="shared" si="200"/>
        <v>100</v>
      </c>
      <c r="L351" s="12"/>
      <c r="M351" s="12"/>
      <c r="N351" s="12"/>
      <c r="O351" s="12"/>
      <c r="P351" s="12"/>
      <c r="Q351" s="12"/>
      <c r="R351" s="12"/>
    </row>
    <row r="352" spans="1:18" s="2" customFormat="1" ht="45" x14ac:dyDescent="0.25">
      <c r="A352" s="11" t="s">
        <v>142</v>
      </c>
      <c r="B352" s="51">
        <v>52</v>
      </c>
      <c r="C352" s="51">
        <v>0</v>
      </c>
      <c r="D352" s="4" t="s">
        <v>239</v>
      </c>
      <c r="E352" s="51">
        <v>852</v>
      </c>
      <c r="F352" s="4"/>
      <c r="G352" s="3"/>
      <c r="H352" s="12">
        <f t="shared" si="217"/>
        <v>523980</v>
      </c>
      <c r="I352" s="12">
        <f t="shared" ref="I352:J354" si="218">I353</f>
        <v>523980</v>
      </c>
      <c r="J352" s="12">
        <f t="shared" si="218"/>
        <v>523980</v>
      </c>
      <c r="K352" s="31">
        <f t="shared" si="200"/>
        <v>100</v>
      </c>
      <c r="L352" s="12"/>
      <c r="M352" s="12"/>
      <c r="N352" s="12"/>
      <c r="O352" s="12"/>
      <c r="P352" s="12"/>
      <c r="Q352" s="12"/>
      <c r="R352" s="12"/>
    </row>
    <row r="353" spans="1:18" ht="30" x14ac:dyDescent="0.25">
      <c r="A353" s="11" t="s">
        <v>154</v>
      </c>
      <c r="B353" s="51">
        <v>52</v>
      </c>
      <c r="C353" s="51">
        <v>0</v>
      </c>
      <c r="D353" s="3" t="s">
        <v>239</v>
      </c>
      <c r="E353" s="51">
        <v>852</v>
      </c>
      <c r="F353" s="3" t="s">
        <v>240</v>
      </c>
      <c r="G353" s="3"/>
      <c r="H353" s="12">
        <f t="shared" si="217"/>
        <v>523980</v>
      </c>
      <c r="I353" s="12">
        <f t="shared" si="218"/>
        <v>523980</v>
      </c>
      <c r="J353" s="12">
        <f t="shared" si="218"/>
        <v>523980</v>
      </c>
      <c r="K353" s="31">
        <f t="shared" si="200"/>
        <v>100</v>
      </c>
      <c r="L353" s="12"/>
      <c r="M353" s="12"/>
      <c r="N353" s="12"/>
      <c r="O353" s="12"/>
      <c r="P353" s="12"/>
      <c r="Q353" s="12"/>
      <c r="R353" s="12"/>
    </row>
    <row r="354" spans="1:18" ht="60" x14ac:dyDescent="0.25">
      <c r="A354" s="54" t="s">
        <v>50</v>
      </c>
      <c r="B354" s="51">
        <v>52</v>
      </c>
      <c r="C354" s="51">
        <v>0</v>
      </c>
      <c r="D354" s="3" t="s">
        <v>239</v>
      </c>
      <c r="E354" s="51">
        <v>852</v>
      </c>
      <c r="F354" s="3" t="s">
        <v>240</v>
      </c>
      <c r="G354" s="3" t="s">
        <v>102</v>
      </c>
      <c r="H354" s="12">
        <f t="shared" si="217"/>
        <v>523980</v>
      </c>
      <c r="I354" s="12">
        <f t="shared" si="218"/>
        <v>523980</v>
      </c>
      <c r="J354" s="12">
        <f t="shared" si="218"/>
        <v>523980</v>
      </c>
      <c r="K354" s="31">
        <f t="shared" si="200"/>
        <v>100</v>
      </c>
      <c r="L354" s="12"/>
      <c r="M354" s="12"/>
      <c r="N354" s="12"/>
      <c r="O354" s="12"/>
      <c r="P354" s="12"/>
      <c r="Q354" s="12"/>
      <c r="R354" s="12"/>
    </row>
    <row r="355" spans="1:18" ht="30" x14ac:dyDescent="0.25">
      <c r="A355" s="54" t="s">
        <v>103</v>
      </c>
      <c r="B355" s="51">
        <v>52</v>
      </c>
      <c r="C355" s="51">
        <v>0</v>
      </c>
      <c r="D355" s="3" t="s">
        <v>239</v>
      </c>
      <c r="E355" s="51">
        <v>852</v>
      </c>
      <c r="F355" s="3" t="s">
        <v>240</v>
      </c>
      <c r="G355" s="3" t="s">
        <v>104</v>
      </c>
      <c r="H355" s="12">
        <f>'6.ВС'!G305</f>
        <v>523980</v>
      </c>
      <c r="I355" s="12">
        <f>'6.ВС'!H305</f>
        <v>523980</v>
      </c>
      <c r="J355" s="12">
        <f>'6.ВС'!I305</f>
        <v>523980</v>
      </c>
      <c r="K355" s="31">
        <f t="shared" si="200"/>
        <v>100</v>
      </c>
      <c r="L355" s="12"/>
      <c r="M355" s="12"/>
      <c r="N355" s="12"/>
      <c r="O355" s="12"/>
      <c r="P355" s="12"/>
      <c r="Q355" s="12"/>
      <c r="R355" s="12"/>
    </row>
    <row r="356" spans="1:18" ht="60" x14ac:dyDescent="0.25">
      <c r="A356" s="11" t="s">
        <v>327</v>
      </c>
      <c r="B356" s="51">
        <v>53</v>
      </c>
      <c r="C356" s="51"/>
      <c r="D356" s="4"/>
      <c r="E356" s="51"/>
      <c r="F356" s="4"/>
      <c r="G356" s="3"/>
      <c r="H356" s="12">
        <f t="shared" ref="H356" si="219">H357+H367</f>
        <v>8372900</v>
      </c>
      <c r="I356" s="12">
        <f t="shared" ref="I356:J356" si="220">I357+I367</f>
        <v>8372900</v>
      </c>
      <c r="J356" s="12">
        <f t="shared" si="220"/>
        <v>3871842.08</v>
      </c>
      <c r="K356" s="31">
        <f t="shared" si="200"/>
        <v>46.242545354656095</v>
      </c>
      <c r="L356" s="12"/>
      <c r="M356" s="12"/>
      <c r="N356" s="12"/>
      <c r="O356" s="12"/>
      <c r="P356" s="12"/>
      <c r="Q356" s="12"/>
      <c r="R356" s="12"/>
    </row>
    <row r="357" spans="1:18" ht="90" x14ac:dyDescent="0.25">
      <c r="A357" s="11" t="s">
        <v>241</v>
      </c>
      <c r="B357" s="51">
        <v>53</v>
      </c>
      <c r="C357" s="51">
        <v>0</v>
      </c>
      <c r="D357" s="4" t="s">
        <v>132</v>
      </c>
      <c r="E357" s="51"/>
      <c r="F357" s="4"/>
      <c r="G357" s="3"/>
      <c r="H357" s="12">
        <f t="shared" ref="H357:J357" si="221">H358</f>
        <v>5765400</v>
      </c>
      <c r="I357" s="12">
        <f t="shared" si="221"/>
        <v>5765400</v>
      </c>
      <c r="J357" s="12">
        <f t="shared" si="221"/>
        <v>2613840.08</v>
      </c>
      <c r="K357" s="31">
        <f t="shared" si="200"/>
        <v>45.336664932181634</v>
      </c>
      <c r="L357" s="12"/>
      <c r="M357" s="12"/>
      <c r="N357" s="12"/>
      <c r="O357" s="12"/>
      <c r="P357" s="12"/>
      <c r="Q357" s="12"/>
      <c r="R357" s="12"/>
    </row>
    <row r="358" spans="1:18" ht="45" x14ac:dyDescent="0.25">
      <c r="A358" s="11" t="s">
        <v>170</v>
      </c>
      <c r="B358" s="51">
        <v>53</v>
      </c>
      <c r="C358" s="51">
        <v>0</v>
      </c>
      <c r="D358" s="3" t="s">
        <v>132</v>
      </c>
      <c r="E358" s="51">
        <v>853</v>
      </c>
      <c r="F358" s="3"/>
      <c r="G358" s="3"/>
      <c r="H358" s="12">
        <f t="shared" ref="H358" si="222">H359+H364</f>
        <v>5765400</v>
      </c>
      <c r="I358" s="12">
        <f t="shared" ref="I358:J358" si="223">I359+I364</f>
        <v>5765400</v>
      </c>
      <c r="J358" s="12">
        <f t="shared" si="223"/>
        <v>2613840.08</v>
      </c>
      <c r="K358" s="31">
        <f t="shared" si="200"/>
        <v>45.336664932181634</v>
      </c>
      <c r="L358" s="12"/>
      <c r="M358" s="12"/>
      <c r="N358" s="12"/>
      <c r="O358" s="12"/>
      <c r="P358" s="12"/>
      <c r="Q358" s="12"/>
      <c r="R358" s="12"/>
    </row>
    <row r="359" spans="1:18" ht="60" x14ac:dyDescent="0.25">
      <c r="A359" s="11" t="s">
        <v>20</v>
      </c>
      <c r="B359" s="51">
        <v>53</v>
      </c>
      <c r="C359" s="51">
        <v>0</v>
      </c>
      <c r="D359" s="3" t="s">
        <v>132</v>
      </c>
      <c r="E359" s="5">
        <v>853</v>
      </c>
      <c r="F359" s="3" t="s">
        <v>247</v>
      </c>
      <c r="G359" s="3"/>
      <c r="H359" s="12">
        <f t="shared" ref="H359" si="224">H360+H362</f>
        <v>5763000</v>
      </c>
      <c r="I359" s="12">
        <f t="shared" ref="I359:J359" si="225">I360+I362</f>
        <v>5763000</v>
      </c>
      <c r="J359" s="12">
        <f t="shared" si="225"/>
        <v>2613840.08</v>
      </c>
      <c r="K359" s="31">
        <f t="shared" si="200"/>
        <v>45.355545375672399</v>
      </c>
      <c r="L359" s="12"/>
      <c r="M359" s="12"/>
      <c r="N359" s="12"/>
      <c r="O359" s="12"/>
      <c r="P359" s="12"/>
      <c r="Q359" s="12"/>
      <c r="R359" s="12"/>
    </row>
    <row r="360" spans="1:18" ht="120" x14ac:dyDescent="0.25">
      <c r="A360" s="52" t="s">
        <v>16</v>
      </c>
      <c r="B360" s="51">
        <v>53</v>
      </c>
      <c r="C360" s="51">
        <v>0</v>
      </c>
      <c r="D360" s="3" t="s">
        <v>132</v>
      </c>
      <c r="E360" s="5">
        <v>853</v>
      </c>
      <c r="F360" s="3" t="s">
        <v>247</v>
      </c>
      <c r="G360" s="3" t="s">
        <v>18</v>
      </c>
      <c r="H360" s="12">
        <f t="shared" ref="H360:J360" si="226">H361</f>
        <v>5460700</v>
      </c>
      <c r="I360" s="12">
        <f t="shared" si="226"/>
        <v>5460700</v>
      </c>
      <c r="J360" s="12">
        <f t="shared" si="226"/>
        <v>2521942.42</v>
      </c>
      <c r="K360" s="31">
        <f t="shared" si="200"/>
        <v>46.183500650099802</v>
      </c>
      <c r="L360" s="12"/>
      <c r="M360" s="12"/>
      <c r="N360" s="12"/>
      <c r="O360" s="12"/>
      <c r="P360" s="12"/>
      <c r="Q360" s="12"/>
      <c r="R360" s="12"/>
    </row>
    <row r="361" spans="1:18" ht="45" x14ac:dyDescent="0.25">
      <c r="A361" s="52" t="s">
        <v>8</v>
      </c>
      <c r="B361" s="51">
        <v>53</v>
      </c>
      <c r="C361" s="51">
        <v>0</v>
      </c>
      <c r="D361" s="3" t="s">
        <v>132</v>
      </c>
      <c r="E361" s="5">
        <v>853</v>
      </c>
      <c r="F361" s="3" t="s">
        <v>247</v>
      </c>
      <c r="G361" s="3" t="s">
        <v>19</v>
      </c>
      <c r="H361" s="12">
        <f>'6.ВС'!G374</f>
        <v>5460700</v>
      </c>
      <c r="I361" s="12">
        <f>'6.ВС'!H374</f>
        <v>5460700</v>
      </c>
      <c r="J361" s="12">
        <f>'6.ВС'!I374</f>
        <v>2521942.42</v>
      </c>
      <c r="K361" s="31">
        <f t="shared" si="200"/>
        <v>46.183500650099802</v>
      </c>
      <c r="L361" s="12"/>
      <c r="M361" s="12"/>
      <c r="N361" s="12"/>
      <c r="O361" s="12"/>
      <c r="P361" s="12"/>
      <c r="Q361" s="12"/>
      <c r="R361" s="12"/>
    </row>
    <row r="362" spans="1:18" s="2" customFormat="1" ht="60" x14ac:dyDescent="0.25">
      <c r="A362" s="54" t="s">
        <v>22</v>
      </c>
      <c r="B362" s="51">
        <v>53</v>
      </c>
      <c r="C362" s="51">
        <v>0</v>
      </c>
      <c r="D362" s="3" t="s">
        <v>132</v>
      </c>
      <c r="E362" s="5">
        <v>853</v>
      </c>
      <c r="F362" s="3" t="s">
        <v>247</v>
      </c>
      <c r="G362" s="3" t="s">
        <v>23</v>
      </c>
      <c r="H362" s="19">
        <f t="shared" ref="H362:J362" si="227">H363</f>
        <v>302300</v>
      </c>
      <c r="I362" s="19">
        <f t="shared" si="227"/>
        <v>302300</v>
      </c>
      <c r="J362" s="19">
        <f t="shared" si="227"/>
        <v>91897.66</v>
      </c>
      <c r="K362" s="31">
        <f t="shared" si="200"/>
        <v>30.399490572279191</v>
      </c>
      <c r="L362" s="19"/>
      <c r="M362" s="19"/>
      <c r="N362" s="19"/>
      <c r="O362" s="19"/>
      <c r="P362" s="19"/>
      <c r="Q362" s="19"/>
      <c r="R362" s="19"/>
    </row>
    <row r="363" spans="1:18" s="2" customFormat="1" ht="60" x14ac:dyDescent="0.25">
      <c r="A363" s="54" t="s">
        <v>9</v>
      </c>
      <c r="B363" s="51">
        <v>53</v>
      </c>
      <c r="C363" s="51">
        <v>0</v>
      </c>
      <c r="D363" s="3" t="s">
        <v>132</v>
      </c>
      <c r="E363" s="5">
        <v>853</v>
      </c>
      <c r="F363" s="3" t="s">
        <v>247</v>
      </c>
      <c r="G363" s="3" t="s">
        <v>24</v>
      </c>
      <c r="H363" s="19">
        <f>'6.ВС'!G376</f>
        <v>302300</v>
      </c>
      <c r="I363" s="19">
        <f>'6.ВС'!H376</f>
        <v>302300</v>
      </c>
      <c r="J363" s="19">
        <f>'6.ВС'!I376</f>
        <v>91897.66</v>
      </c>
      <c r="K363" s="31">
        <f t="shared" si="200"/>
        <v>30.399490572279191</v>
      </c>
      <c r="L363" s="19"/>
      <c r="M363" s="19"/>
      <c r="N363" s="19"/>
      <c r="O363" s="19"/>
      <c r="P363" s="19"/>
      <c r="Q363" s="19"/>
      <c r="R363" s="19"/>
    </row>
    <row r="364" spans="1:18" ht="135" x14ac:dyDescent="0.25">
      <c r="A364" s="7" t="s">
        <v>323</v>
      </c>
      <c r="B364" s="51">
        <v>53</v>
      </c>
      <c r="C364" s="51">
        <v>0</v>
      </c>
      <c r="D364" s="3" t="s">
        <v>132</v>
      </c>
      <c r="E364" s="5">
        <v>853</v>
      </c>
      <c r="F364" s="3" t="s">
        <v>324</v>
      </c>
      <c r="G364" s="3"/>
      <c r="H364" s="12">
        <f t="shared" ref="H364:J365" si="228">H365</f>
        <v>2400</v>
      </c>
      <c r="I364" s="12">
        <f t="shared" si="228"/>
        <v>2400</v>
      </c>
      <c r="J364" s="12">
        <f t="shared" si="228"/>
        <v>0</v>
      </c>
      <c r="K364" s="31">
        <f t="shared" si="200"/>
        <v>0</v>
      </c>
      <c r="L364" s="12"/>
      <c r="M364" s="12"/>
      <c r="N364" s="12"/>
      <c r="O364" s="12"/>
      <c r="P364" s="12"/>
      <c r="Q364" s="12"/>
      <c r="R364" s="12"/>
    </row>
    <row r="365" spans="1:18" ht="60" x14ac:dyDescent="0.25">
      <c r="A365" s="54" t="s">
        <v>22</v>
      </c>
      <c r="B365" s="51">
        <v>53</v>
      </c>
      <c r="C365" s="51">
        <v>0</v>
      </c>
      <c r="D365" s="3" t="s">
        <v>132</v>
      </c>
      <c r="E365" s="5">
        <v>853</v>
      </c>
      <c r="F365" s="3" t="s">
        <v>324</v>
      </c>
      <c r="G365" s="3" t="s">
        <v>23</v>
      </c>
      <c r="H365" s="12">
        <f t="shared" si="228"/>
        <v>2400</v>
      </c>
      <c r="I365" s="12">
        <f t="shared" ref="I365:J365" si="229">I366</f>
        <v>2400</v>
      </c>
      <c r="J365" s="12">
        <f t="shared" si="229"/>
        <v>0</v>
      </c>
      <c r="K365" s="31">
        <f t="shared" si="200"/>
        <v>0</v>
      </c>
      <c r="L365" s="12"/>
      <c r="M365" s="12"/>
      <c r="N365" s="12"/>
      <c r="O365" s="12"/>
      <c r="P365" s="12"/>
      <c r="Q365" s="12"/>
      <c r="R365" s="12"/>
    </row>
    <row r="366" spans="1:18" ht="60" x14ac:dyDescent="0.25">
      <c r="A366" s="54" t="s">
        <v>9</v>
      </c>
      <c r="B366" s="51">
        <v>53</v>
      </c>
      <c r="C366" s="51">
        <v>0</v>
      </c>
      <c r="D366" s="3" t="s">
        <v>132</v>
      </c>
      <c r="E366" s="5">
        <v>853</v>
      </c>
      <c r="F366" s="3" t="s">
        <v>324</v>
      </c>
      <c r="G366" s="3" t="s">
        <v>24</v>
      </c>
      <c r="H366" s="12">
        <f>'6.ВС'!G379</f>
        <v>2400</v>
      </c>
      <c r="I366" s="12">
        <f>'6.ВС'!H379</f>
        <v>2400</v>
      </c>
      <c r="J366" s="12">
        <f>'6.ВС'!I379</f>
        <v>0</v>
      </c>
      <c r="K366" s="31">
        <f t="shared" si="200"/>
        <v>0</v>
      </c>
      <c r="L366" s="12"/>
      <c r="M366" s="12"/>
      <c r="N366" s="12"/>
      <c r="O366" s="12"/>
      <c r="P366" s="12"/>
      <c r="Q366" s="12"/>
      <c r="R366" s="12"/>
    </row>
    <row r="367" spans="1:18" ht="60" x14ac:dyDescent="0.25">
      <c r="A367" s="11" t="s">
        <v>242</v>
      </c>
      <c r="B367" s="51">
        <v>53</v>
      </c>
      <c r="C367" s="51">
        <v>0</v>
      </c>
      <c r="D367" s="4" t="s">
        <v>77</v>
      </c>
      <c r="E367" s="51"/>
      <c r="F367" s="4"/>
      <c r="G367" s="4"/>
      <c r="H367" s="12">
        <f t="shared" ref="H367:J367" si="230">H368</f>
        <v>2607500</v>
      </c>
      <c r="I367" s="12">
        <f t="shared" si="230"/>
        <v>2607500</v>
      </c>
      <c r="J367" s="12">
        <f t="shared" si="230"/>
        <v>1258002</v>
      </c>
      <c r="K367" s="31">
        <f t="shared" si="200"/>
        <v>48.24552253116012</v>
      </c>
      <c r="L367" s="12"/>
      <c r="M367" s="12"/>
      <c r="N367" s="12"/>
      <c r="O367" s="12"/>
      <c r="P367" s="12"/>
      <c r="Q367" s="12"/>
      <c r="R367" s="12"/>
    </row>
    <row r="368" spans="1:18" ht="45" x14ac:dyDescent="0.25">
      <c r="A368" s="11" t="s">
        <v>170</v>
      </c>
      <c r="B368" s="51">
        <v>53</v>
      </c>
      <c r="C368" s="51">
        <v>0</v>
      </c>
      <c r="D368" s="3" t="s">
        <v>77</v>
      </c>
      <c r="E368" s="51">
        <v>853</v>
      </c>
      <c r="F368" s="3"/>
      <c r="G368" s="3"/>
      <c r="H368" s="12">
        <f>H369+H372</f>
        <v>2607500</v>
      </c>
      <c r="I368" s="12">
        <f t="shared" ref="I368:J368" si="231">I369+I372</f>
        <v>2607500</v>
      </c>
      <c r="J368" s="12">
        <f t="shared" si="231"/>
        <v>1258002</v>
      </c>
      <c r="K368" s="31">
        <f t="shared" si="200"/>
        <v>48.24552253116012</v>
      </c>
      <c r="L368" s="12"/>
      <c r="M368" s="12"/>
      <c r="N368" s="12"/>
      <c r="O368" s="12"/>
      <c r="P368" s="12"/>
      <c r="Q368" s="12"/>
      <c r="R368" s="12"/>
    </row>
    <row r="369" spans="1:18" ht="30" x14ac:dyDescent="0.25">
      <c r="A369" s="11" t="s">
        <v>290</v>
      </c>
      <c r="B369" s="51">
        <v>53</v>
      </c>
      <c r="C369" s="51">
        <v>0</v>
      </c>
      <c r="D369" s="4" t="s">
        <v>77</v>
      </c>
      <c r="E369" s="5">
        <v>853</v>
      </c>
      <c r="F369" s="4" t="s">
        <v>243</v>
      </c>
      <c r="G369" s="4"/>
      <c r="H369" s="12">
        <f t="shared" ref="H369:J370" si="232">H370</f>
        <v>833000</v>
      </c>
      <c r="I369" s="12">
        <f t="shared" si="232"/>
        <v>833000</v>
      </c>
      <c r="J369" s="12">
        <f t="shared" si="232"/>
        <v>416502</v>
      </c>
      <c r="K369" s="31">
        <f t="shared" si="200"/>
        <v>50.000240096038418</v>
      </c>
      <c r="L369" s="12"/>
      <c r="M369" s="12"/>
      <c r="N369" s="12"/>
      <c r="O369" s="12"/>
      <c r="P369" s="12"/>
      <c r="Q369" s="12"/>
      <c r="R369" s="12"/>
    </row>
    <row r="370" spans="1:18" x14ac:dyDescent="0.25">
      <c r="A370" s="52" t="s">
        <v>41</v>
      </c>
      <c r="B370" s="51">
        <v>53</v>
      </c>
      <c r="C370" s="51">
        <v>0</v>
      </c>
      <c r="D370" s="3" t="s">
        <v>77</v>
      </c>
      <c r="E370" s="5">
        <v>853</v>
      </c>
      <c r="F370" s="3" t="s">
        <v>243</v>
      </c>
      <c r="G370" s="3" t="s">
        <v>42</v>
      </c>
      <c r="H370" s="12">
        <f t="shared" si="232"/>
        <v>833000</v>
      </c>
      <c r="I370" s="12">
        <f t="shared" ref="I370:J370" si="233">I371</f>
        <v>833000</v>
      </c>
      <c r="J370" s="12">
        <f t="shared" si="233"/>
        <v>416502</v>
      </c>
      <c r="K370" s="31">
        <f t="shared" si="200"/>
        <v>50.000240096038418</v>
      </c>
      <c r="L370" s="12"/>
      <c r="M370" s="12"/>
      <c r="N370" s="12"/>
      <c r="O370" s="12"/>
      <c r="P370" s="12"/>
      <c r="Q370" s="12"/>
      <c r="R370" s="12"/>
    </row>
    <row r="371" spans="1:18" x14ac:dyDescent="0.25">
      <c r="A371" s="52" t="s">
        <v>179</v>
      </c>
      <c r="B371" s="51">
        <v>53</v>
      </c>
      <c r="C371" s="51">
        <v>0</v>
      </c>
      <c r="D371" s="3" t="s">
        <v>77</v>
      </c>
      <c r="E371" s="5">
        <v>853</v>
      </c>
      <c r="F371" s="4" t="s">
        <v>243</v>
      </c>
      <c r="G371" s="3" t="s">
        <v>180</v>
      </c>
      <c r="H371" s="12">
        <f>'6.ВС'!G388</f>
        <v>833000</v>
      </c>
      <c r="I371" s="12">
        <f>'6.ВС'!H388</f>
        <v>833000</v>
      </c>
      <c r="J371" s="12">
        <f>'6.ВС'!I388</f>
        <v>416502</v>
      </c>
      <c r="K371" s="31">
        <f t="shared" si="200"/>
        <v>50.000240096038418</v>
      </c>
      <c r="L371" s="12"/>
      <c r="M371" s="12"/>
      <c r="N371" s="12"/>
      <c r="O371" s="12"/>
      <c r="P371" s="12"/>
      <c r="Q371" s="12"/>
      <c r="R371" s="12"/>
    </row>
    <row r="372" spans="1:18" ht="45" x14ac:dyDescent="0.25">
      <c r="A372" s="11" t="s">
        <v>244</v>
      </c>
      <c r="B372" s="51">
        <v>53</v>
      </c>
      <c r="C372" s="51">
        <v>0</v>
      </c>
      <c r="D372" s="3" t="s">
        <v>77</v>
      </c>
      <c r="E372" s="5">
        <v>853</v>
      </c>
      <c r="F372" s="4" t="s">
        <v>286</v>
      </c>
      <c r="G372" s="3"/>
      <c r="H372" s="12">
        <f t="shared" ref="H372:J373" si="234">H373</f>
        <v>1774500</v>
      </c>
      <c r="I372" s="12">
        <f t="shared" si="234"/>
        <v>1774500</v>
      </c>
      <c r="J372" s="12">
        <f t="shared" si="234"/>
        <v>841500</v>
      </c>
      <c r="K372" s="31">
        <f t="shared" si="200"/>
        <v>47.421808960270504</v>
      </c>
      <c r="L372" s="12"/>
      <c r="M372" s="12"/>
      <c r="N372" s="12"/>
      <c r="O372" s="12"/>
      <c r="P372" s="12"/>
      <c r="Q372" s="12"/>
      <c r="R372" s="12"/>
    </row>
    <row r="373" spans="1:18" x14ac:dyDescent="0.25">
      <c r="A373" s="52" t="s">
        <v>41</v>
      </c>
      <c r="B373" s="51">
        <v>53</v>
      </c>
      <c r="C373" s="51">
        <v>0</v>
      </c>
      <c r="D373" s="3" t="s">
        <v>77</v>
      </c>
      <c r="E373" s="5">
        <v>853</v>
      </c>
      <c r="F373" s="4" t="s">
        <v>286</v>
      </c>
      <c r="G373" s="3" t="s">
        <v>42</v>
      </c>
      <c r="H373" s="12">
        <f t="shared" si="234"/>
        <v>1774500</v>
      </c>
      <c r="I373" s="12">
        <f t="shared" ref="I373:J373" si="235">I374</f>
        <v>1774500</v>
      </c>
      <c r="J373" s="12">
        <f t="shared" si="235"/>
        <v>841500</v>
      </c>
      <c r="K373" s="31">
        <f t="shared" si="200"/>
        <v>47.421808960270504</v>
      </c>
      <c r="L373" s="12"/>
      <c r="M373" s="12"/>
      <c r="N373" s="12"/>
      <c r="O373" s="12"/>
      <c r="P373" s="12"/>
      <c r="Q373" s="12"/>
      <c r="R373" s="12"/>
    </row>
    <row r="374" spans="1:18" x14ac:dyDescent="0.25">
      <c r="A374" s="52" t="s">
        <v>179</v>
      </c>
      <c r="B374" s="51">
        <v>53</v>
      </c>
      <c r="C374" s="51">
        <v>0</v>
      </c>
      <c r="D374" s="3" t="s">
        <v>77</v>
      </c>
      <c r="E374" s="5">
        <v>853</v>
      </c>
      <c r="F374" s="4" t="s">
        <v>286</v>
      </c>
      <c r="G374" s="3" t="s">
        <v>180</v>
      </c>
      <c r="H374" s="12">
        <f>'6.ВС'!G392</f>
        <v>1774500</v>
      </c>
      <c r="I374" s="12">
        <f>'6.ВС'!H392</f>
        <v>1774500</v>
      </c>
      <c r="J374" s="12">
        <f>'6.ВС'!I392</f>
        <v>841500</v>
      </c>
      <c r="K374" s="31">
        <f t="shared" si="200"/>
        <v>47.421808960270504</v>
      </c>
      <c r="L374" s="12"/>
      <c r="M374" s="12"/>
      <c r="N374" s="12"/>
      <c r="O374" s="12"/>
      <c r="P374" s="12"/>
      <c r="Q374" s="12"/>
      <c r="R374" s="12"/>
    </row>
    <row r="375" spans="1:18" x14ac:dyDescent="0.25">
      <c r="A375" s="11" t="s">
        <v>245</v>
      </c>
      <c r="B375" s="51">
        <v>70</v>
      </c>
      <c r="C375" s="51"/>
      <c r="D375" s="3"/>
      <c r="E375" s="5"/>
      <c r="F375" s="3"/>
      <c r="G375" s="3"/>
      <c r="H375" s="12">
        <f>H376+H380+H384+H390</f>
        <v>1574600</v>
      </c>
      <c r="I375" s="12">
        <f>I376+I380+I384+I390</f>
        <v>1574600</v>
      </c>
      <c r="J375" s="12">
        <f>J376+J380+J384+J390</f>
        <v>548338.91999999993</v>
      </c>
      <c r="K375" s="31">
        <f t="shared" si="200"/>
        <v>34.824013717769589</v>
      </c>
      <c r="L375" s="12"/>
      <c r="M375" s="12"/>
      <c r="N375" s="12"/>
      <c r="O375" s="12"/>
      <c r="P375" s="12"/>
      <c r="Q375" s="12"/>
      <c r="R375" s="12"/>
    </row>
    <row r="376" spans="1:18" ht="30" x14ac:dyDescent="0.25">
      <c r="A376" s="11" t="s">
        <v>6</v>
      </c>
      <c r="B376" s="51">
        <v>70</v>
      </c>
      <c r="C376" s="51">
        <v>0</v>
      </c>
      <c r="D376" s="3" t="s">
        <v>231</v>
      </c>
      <c r="E376" s="5">
        <v>851</v>
      </c>
      <c r="F376" s="3"/>
      <c r="G376" s="3"/>
      <c r="H376" s="12">
        <f t="shared" ref="H376:J378" si="236">H377</f>
        <v>7000</v>
      </c>
      <c r="I376" s="12">
        <f t="shared" si="236"/>
        <v>30000</v>
      </c>
      <c r="J376" s="12">
        <f t="shared" si="236"/>
        <v>30000</v>
      </c>
      <c r="K376" s="31">
        <f t="shared" si="200"/>
        <v>100</v>
      </c>
      <c r="L376" s="12" t="e">
        <f>L377+#REF!</f>
        <v>#REF!</v>
      </c>
      <c r="M376" s="12" t="e">
        <f>M377+#REF!</f>
        <v>#REF!</v>
      </c>
      <c r="N376" s="12" t="e">
        <f>N377+#REF!</f>
        <v>#REF!</v>
      </c>
      <c r="O376" s="12" t="e">
        <f>O377+#REF!</f>
        <v>#REF!</v>
      </c>
      <c r="P376" s="12" t="e">
        <f>P377+#REF!</f>
        <v>#REF!</v>
      </c>
      <c r="Q376" s="12" t="e">
        <f>Q377+#REF!</f>
        <v>#REF!</v>
      </c>
      <c r="R376" s="12" t="e">
        <f>R377+#REF!</f>
        <v>#REF!</v>
      </c>
    </row>
    <row r="377" spans="1:18" ht="30" x14ac:dyDescent="0.25">
      <c r="A377" s="11" t="s">
        <v>124</v>
      </c>
      <c r="B377" s="51">
        <v>70</v>
      </c>
      <c r="C377" s="51">
        <v>0</v>
      </c>
      <c r="D377" s="3" t="s">
        <v>231</v>
      </c>
      <c r="E377" s="51">
        <v>851</v>
      </c>
      <c r="F377" s="3" t="s">
        <v>321</v>
      </c>
      <c r="G377" s="3"/>
      <c r="H377" s="12">
        <f t="shared" ref="H377:J378" si="237">H378</f>
        <v>7000</v>
      </c>
      <c r="I377" s="12">
        <f t="shared" si="237"/>
        <v>30000</v>
      </c>
      <c r="J377" s="12">
        <f t="shared" si="237"/>
        <v>30000</v>
      </c>
      <c r="K377" s="31">
        <f t="shared" si="200"/>
        <v>100</v>
      </c>
      <c r="L377" s="12"/>
      <c r="M377" s="12"/>
      <c r="N377" s="12"/>
      <c r="O377" s="12"/>
      <c r="P377" s="12"/>
      <c r="Q377" s="12"/>
      <c r="R377" s="12"/>
    </row>
    <row r="378" spans="1:18" ht="30" x14ac:dyDescent="0.25">
      <c r="A378" s="52" t="s">
        <v>120</v>
      </c>
      <c r="B378" s="51">
        <v>70</v>
      </c>
      <c r="C378" s="51">
        <v>0</v>
      </c>
      <c r="D378" s="3" t="s">
        <v>231</v>
      </c>
      <c r="E378" s="51">
        <v>851</v>
      </c>
      <c r="F378" s="3" t="s">
        <v>321</v>
      </c>
      <c r="G378" s="3" t="s">
        <v>121</v>
      </c>
      <c r="H378" s="12">
        <f t="shared" si="237"/>
        <v>7000</v>
      </c>
      <c r="I378" s="12">
        <f t="shared" si="236"/>
        <v>30000</v>
      </c>
      <c r="J378" s="12">
        <f t="shared" si="236"/>
        <v>30000</v>
      </c>
      <c r="K378" s="31">
        <f t="shared" si="200"/>
        <v>100</v>
      </c>
      <c r="L378" s="12"/>
      <c r="M378" s="12"/>
      <c r="N378" s="12"/>
      <c r="O378" s="12"/>
      <c r="P378" s="12"/>
      <c r="Q378" s="12"/>
      <c r="R378" s="12"/>
    </row>
    <row r="379" spans="1:18" ht="45" x14ac:dyDescent="0.25">
      <c r="A379" s="52" t="s">
        <v>122</v>
      </c>
      <c r="B379" s="51">
        <v>70</v>
      </c>
      <c r="C379" s="51">
        <v>0</v>
      </c>
      <c r="D379" s="3" t="s">
        <v>231</v>
      </c>
      <c r="E379" s="51">
        <v>851</v>
      </c>
      <c r="F379" s="3" t="s">
        <v>321</v>
      </c>
      <c r="G379" s="3" t="s">
        <v>123</v>
      </c>
      <c r="H379" s="12">
        <f>'6.ВС'!G218</f>
        <v>7000</v>
      </c>
      <c r="I379" s="12">
        <f>'6.ВС'!H218</f>
        <v>30000</v>
      </c>
      <c r="J379" s="12">
        <f>'6.ВС'!I218</f>
        <v>30000</v>
      </c>
      <c r="K379" s="31">
        <f t="shared" si="200"/>
        <v>100</v>
      </c>
      <c r="L379" s="12" t="e">
        <f>'6.ВС'!#REF!+'6.ВС'!#REF!</f>
        <v>#REF!</v>
      </c>
      <c r="M379" s="12" t="e">
        <f>'6.ВС'!#REF!+'6.ВС'!#REF!</f>
        <v>#REF!</v>
      </c>
      <c r="N379" s="12" t="e">
        <f>'6.ВС'!#REF!+'6.ВС'!#REF!</f>
        <v>#REF!</v>
      </c>
      <c r="O379" s="12" t="e">
        <f>'6.ВС'!#REF!+'6.ВС'!#REF!</f>
        <v>#REF!</v>
      </c>
      <c r="P379" s="12" t="e">
        <f>'6.ВС'!#REF!+'6.ВС'!#REF!</f>
        <v>#REF!</v>
      </c>
      <c r="Q379" s="12" t="e">
        <f>'6.ВС'!#REF!+'6.ВС'!#REF!</f>
        <v>#REF!</v>
      </c>
      <c r="R379" s="12" t="e">
        <f>'6.ВС'!#REF!+'6.ВС'!#REF!</f>
        <v>#REF!</v>
      </c>
    </row>
    <row r="380" spans="1:18" ht="45" x14ac:dyDescent="0.25">
      <c r="A380" s="11" t="s">
        <v>170</v>
      </c>
      <c r="B380" s="51">
        <v>70</v>
      </c>
      <c r="C380" s="51">
        <v>0</v>
      </c>
      <c r="D380" s="3" t="s">
        <v>231</v>
      </c>
      <c r="E380" s="5">
        <v>853</v>
      </c>
      <c r="F380" s="3"/>
      <c r="G380" s="3"/>
      <c r="H380" s="12">
        <f>H381</f>
        <v>493000</v>
      </c>
      <c r="I380" s="12">
        <f t="shared" ref="I380:J380" si="238">I381</f>
        <v>470000</v>
      </c>
      <c r="J380" s="12">
        <f t="shared" si="238"/>
        <v>0</v>
      </c>
      <c r="K380" s="31">
        <f t="shared" si="200"/>
        <v>0</v>
      </c>
      <c r="L380" s="12"/>
      <c r="M380" s="12"/>
      <c r="N380" s="12"/>
      <c r="O380" s="12"/>
      <c r="P380" s="12"/>
      <c r="Q380" s="12"/>
      <c r="R380" s="12"/>
    </row>
    <row r="381" spans="1:18" ht="30" x14ac:dyDescent="0.25">
      <c r="A381" s="11" t="s">
        <v>124</v>
      </c>
      <c r="B381" s="51">
        <v>70</v>
      </c>
      <c r="C381" s="51">
        <v>0</v>
      </c>
      <c r="D381" s="3" t="s">
        <v>231</v>
      </c>
      <c r="E381" s="51">
        <v>853</v>
      </c>
      <c r="F381" s="3" t="s">
        <v>321</v>
      </c>
      <c r="G381" s="3"/>
      <c r="H381" s="12">
        <f t="shared" ref="H381:J382" si="239">H382</f>
        <v>493000</v>
      </c>
      <c r="I381" s="12">
        <f t="shared" si="239"/>
        <v>470000</v>
      </c>
      <c r="J381" s="12">
        <f t="shared" si="239"/>
        <v>0</v>
      </c>
      <c r="K381" s="31">
        <f t="shared" si="200"/>
        <v>0</v>
      </c>
      <c r="L381" s="12"/>
      <c r="M381" s="12"/>
      <c r="N381" s="12"/>
      <c r="O381" s="12"/>
      <c r="P381" s="12"/>
      <c r="Q381" s="12"/>
      <c r="R381" s="12"/>
    </row>
    <row r="382" spans="1:18" x14ac:dyDescent="0.25">
      <c r="A382" s="54" t="s">
        <v>25</v>
      </c>
      <c r="B382" s="51">
        <v>70</v>
      </c>
      <c r="C382" s="51">
        <v>0</v>
      </c>
      <c r="D382" s="3" t="s">
        <v>231</v>
      </c>
      <c r="E382" s="51">
        <v>853</v>
      </c>
      <c r="F382" s="3" t="s">
        <v>321</v>
      </c>
      <c r="G382" s="3" t="s">
        <v>26</v>
      </c>
      <c r="H382" s="12">
        <f t="shared" si="239"/>
        <v>493000</v>
      </c>
      <c r="I382" s="12">
        <f t="shared" ref="I382:J382" si="240">I383</f>
        <v>470000</v>
      </c>
      <c r="J382" s="12">
        <f t="shared" si="240"/>
        <v>0</v>
      </c>
      <c r="K382" s="31">
        <f t="shared" si="200"/>
        <v>0</v>
      </c>
      <c r="L382" s="12"/>
      <c r="M382" s="12"/>
      <c r="N382" s="12"/>
      <c r="O382" s="12"/>
      <c r="P382" s="12"/>
      <c r="Q382" s="12"/>
      <c r="R382" s="12"/>
    </row>
    <row r="383" spans="1:18" x14ac:dyDescent="0.25">
      <c r="A383" s="52" t="s">
        <v>174</v>
      </c>
      <c r="B383" s="51">
        <v>70</v>
      </c>
      <c r="C383" s="51">
        <v>0</v>
      </c>
      <c r="D383" s="3" t="s">
        <v>231</v>
      </c>
      <c r="E383" s="51">
        <v>853</v>
      </c>
      <c r="F383" s="3" t="s">
        <v>321</v>
      </c>
      <c r="G383" s="3" t="s">
        <v>175</v>
      </c>
      <c r="H383" s="12">
        <f>'6.ВС'!G383</f>
        <v>493000</v>
      </c>
      <c r="I383" s="12">
        <f>'6.ВС'!H383</f>
        <v>470000</v>
      </c>
      <c r="J383" s="12">
        <f>'6.ВС'!I383</f>
        <v>0</v>
      </c>
      <c r="K383" s="31">
        <f t="shared" si="200"/>
        <v>0</v>
      </c>
      <c r="L383" s="12"/>
      <c r="M383" s="12"/>
      <c r="N383" s="12"/>
      <c r="O383" s="12"/>
      <c r="P383" s="12"/>
      <c r="Q383" s="12"/>
      <c r="R383" s="12"/>
    </row>
    <row r="384" spans="1:18" ht="30" x14ac:dyDescent="0.25">
      <c r="A384" s="11" t="s">
        <v>183</v>
      </c>
      <c r="B384" s="5">
        <v>70</v>
      </c>
      <c r="C384" s="5">
        <v>0</v>
      </c>
      <c r="D384" s="3" t="s">
        <v>231</v>
      </c>
      <c r="E384" s="5">
        <v>854</v>
      </c>
      <c r="F384" s="3"/>
      <c r="G384" s="3"/>
      <c r="H384" s="12">
        <f t="shared" ref="H384:J384" si="241">H385</f>
        <v>354200</v>
      </c>
      <c r="I384" s="12">
        <f t="shared" si="241"/>
        <v>354200</v>
      </c>
      <c r="J384" s="12">
        <f t="shared" si="241"/>
        <v>140667.38</v>
      </c>
      <c r="K384" s="31">
        <f t="shared" si="200"/>
        <v>39.714110671936758</v>
      </c>
      <c r="L384" s="12"/>
      <c r="M384" s="12"/>
      <c r="N384" s="12"/>
      <c r="O384" s="12"/>
      <c r="P384" s="12"/>
      <c r="Q384" s="12"/>
      <c r="R384" s="12"/>
    </row>
    <row r="385" spans="1:18" ht="60" x14ac:dyDescent="0.25">
      <c r="A385" s="11" t="s">
        <v>20</v>
      </c>
      <c r="B385" s="51">
        <v>70</v>
      </c>
      <c r="C385" s="51">
        <v>0</v>
      </c>
      <c r="D385" s="3" t="s">
        <v>231</v>
      </c>
      <c r="E385" s="51">
        <v>854</v>
      </c>
      <c r="F385" s="3" t="s">
        <v>247</v>
      </c>
      <c r="G385" s="3"/>
      <c r="H385" s="12">
        <f t="shared" ref="H385" si="242">H386+H389</f>
        <v>354200</v>
      </c>
      <c r="I385" s="12">
        <f t="shared" ref="I385:J385" si="243">I386+I389</f>
        <v>354200</v>
      </c>
      <c r="J385" s="12">
        <f t="shared" si="243"/>
        <v>140667.38</v>
      </c>
      <c r="K385" s="31">
        <f t="shared" si="200"/>
        <v>39.714110671936758</v>
      </c>
      <c r="L385" s="12"/>
      <c r="M385" s="12"/>
      <c r="N385" s="12"/>
      <c r="O385" s="12"/>
      <c r="P385" s="12"/>
      <c r="Q385" s="12"/>
      <c r="R385" s="12"/>
    </row>
    <row r="386" spans="1:18" ht="120" x14ac:dyDescent="0.25">
      <c r="A386" s="52" t="s">
        <v>16</v>
      </c>
      <c r="B386" s="51">
        <v>70</v>
      </c>
      <c r="C386" s="51">
        <v>0</v>
      </c>
      <c r="D386" s="3" t="s">
        <v>231</v>
      </c>
      <c r="E386" s="51">
        <v>854</v>
      </c>
      <c r="F386" s="3" t="s">
        <v>247</v>
      </c>
      <c r="G386" s="3" t="s">
        <v>18</v>
      </c>
      <c r="H386" s="12">
        <f t="shared" ref="H386:J386" si="244">H387</f>
        <v>298300</v>
      </c>
      <c r="I386" s="12">
        <f t="shared" si="244"/>
        <v>298300</v>
      </c>
      <c r="J386" s="12">
        <f t="shared" si="244"/>
        <v>127923.84000000001</v>
      </c>
      <c r="K386" s="31">
        <f t="shared" si="200"/>
        <v>42.884290982232656</v>
      </c>
      <c r="L386" s="12"/>
      <c r="M386" s="12"/>
      <c r="N386" s="12"/>
      <c r="O386" s="12"/>
      <c r="P386" s="12"/>
      <c r="Q386" s="12"/>
      <c r="R386" s="12"/>
    </row>
    <row r="387" spans="1:18" ht="45" x14ac:dyDescent="0.25">
      <c r="A387" s="52" t="s">
        <v>8</v>
      </c>
      <c r="B387" s="51">
        <v>70</v>
      </c>
      <c r="C387" s="51">
        <v>0</v>
      </c>
      <c r="D387" s="3" t="s">
        <v>231</v>
      </c>
      <c r="E387" s="51">
        <v>854</v>
      </c>
      <c r="F387" s="3" t="s">
        <v>247</v>
      </c>
      <c r="G387" s="3" t="s">
        <v>19</v>
      </c>
      <c r="H387" s="12">
        <f>'6.ВС'!G398</f>
        <v>298300</v>
      </c>
      <c r="I387" s="12">
        <f>'6.ВС'!H398</f>
        <v>298300</v>
      </c>
      <c r="J387" s="12">
        <f>'6.ВС'!I398</f>
        <v>127923.84000000001</v>
      </c>
      <c r="K387" s="31">
        <f t="shared" si="200"/>
        <v>42.884290982232656</v>
      </c>
      <c r="L387" s="12"/>
      <c r="M387" s="12"/>
      <c r="N387" s="12"/>
      <c r="O387" s="12"/>
      <c r="P387" s="12"/>
      <c r="Q387" s="12"/>
      <c r="R387" s="12"/>
    </row>
    <row r="388" spans="1:18" ht="60" x14ac:dyDescent="0.25">
      <c r="A388" s="54" t="s">
        <v>22</v>
      </c>
      <c r="B388" s="51">
        <v>70</v>
      </c>
      <c r="C388" s="51">
        <v>0</v>
      </c>
      <c r="D388" s="3" t="s">
        <v>231</v>
      </c>
      <c r="E388" s="51">
        <v>854</v>
      </c>
      <c r="F388" s="3" t="s">
        <v>247</v>
      </c>
      <c r="G388" s="3" t="s">
        <v>23</v>
      </c>
      <c r="H388" s="12">
        <f t="shared" ref="H388:J388" si="245">H389</f>
        <v>55900</v>
      </c>
      <c r="I388" s="12">
        <f t="shared" si="245"/>
        <v>55900</v>
      </c>
      <c r="J388" s="12">
        <f t="shared" si="245"/>
        <v>12743.54</v>
      </c>
      <c r="K388" s="31">
        <f t="shared" si="200"/>
        <v>22.797030411449018</v>
      </c>
      <c r="L388" s="12"/>
      <c r="M388" s="12"/>
      <c r="N388" s="12"/>
      <c r="O388" s="12"/>
      <c r="P388" s="12"/>
      <c r="Q388" s="12"/>
      <c r="R388" s="12"/>
    </row>
    <row r="389" spans="1:18" ht="60" x14ac:dyDescent="0.25">
      <c r="A389" s="54" t="s">
        <v>9</v>
      </c>
      <c r="B389" s="51">
        <v>70</v>
      </c>
      <c r="C389" s="51">
        <v>0</v>
      </c>
      <c r="D389" s="3" t="s">
        <v>231</v>
      </c>
      <c r="E389" s="51">
        <v>854</v>
      </c>
      <c r="F389" s="3" t="s">
        <v>247</v>
      </c>
      <c r="G389" s="3" t="s">
        <v>24</v>
      </c>
      <c r="H389" s="12">
        <f>'6.ВС'!G400</f>
        <v>55900</v>
      </c>
      <c r="I389" s="12">
        <f>'6.ВС'!H400</f>
        <v>55900</v>
      </c>
      <c r="J389" s="12">
        <f>'6.ВС'!I400</f>
        <v>12743.54</v>
      </c>
      <c r="K389" s="31">
        <f t="shared" si="200"/>
        <v>22.797030411449018</v>
      </c>
      <c r="L389" s="12"/>
      <c r="M389" s="12"/>
      <c r="N389" s="12"/>
      <c r="O389" s="12"/>
      <c r="P389" s="12"/>
      <c r="Q389" s="12"/>
      <c r="R389" s="12"/>
    </row>
    <row r="390" spans="1:18" ht="45" x14ac:dyDescent="0.25">
      <c r="A390" s="11" t="s">
        <v>186</v>
      </c>
      <c r="B390" s="51">
        <v>70</v>
      </c>
      <c r="C390" s="51">
        <v>0</v>
      </c>
      <c r="D390" s="3" t="s">
        <v>231</v>
      </c>
      <c r="E390" s="51">
        <v>857</v>
      </c>
      <c r="F390" s="3"/>
      <c r="G390" s="3"/>
      <c r="H390" s="12">
        <f t="shared" ref="H390" si="246">H391+H394+H397</f>
        <v>720400</v>
      </c>
      <c r="I390" s="12">
        <f t="shared" ref="I390:J390" si="247">I391+I394+I397</f>
        <v>720400</v>
      </c>
      <c r="J390" s="12">
        <f t="shared" si="247"/>
        <v>377671.54</v>
      </c>
      <c r="K390" s="31">
        <f t="shared" ref="K390:K398" si="248">J390/I390*100</f>
        <v>52.42525541365908</v>
      </c>
      <c r="L390" s="12"/>
      <c r="M390" s="12"/>
      <c r="N390" s="12"/>
      <c r="O390" s="12"/>
      <c r="P390" s="12"/>
      <c r="Q390" s="12"/>
      <c r="R390" s="12"/>
    </row>
    <row r="391" spans="1:18" ht="60" x14ac:dyDescent="0.25">
      <c r="A391" s="11" t="s">
        <v>20</v>
      </c>
      <c r="B391" s="51">
        <v>70</v>
      </c>
      <c r="C391" s="51">
        <v>0</v>
      </c>
      <c r="D391" s="3" t="s">
        <v>231</v>
      </c>
      <c r="E391" s="51">
        <v>857</v>
      </c>
      <c r="F391" s="3" t="s">
        <v>247</v>
      </c>
      <c r="G391" s="3"/>
      <c r="H391" s="12">
        <f t="shared" ref="H391:J392" si="249">H392</f>
        <v>24400</v>
      </c>
      <c r="I391" s="12">
        <f t="shared" si="249"/>
        <v>24400</v>
      </c>
      <c r="J391" s="12">
        <f t="shared" si="249"/>
        <v>4500</v>
      </c>
      <c r="K391" s="31">
        <f t="shared" si="248"/>
        <v>18.442622950819672</v>
      </c>
      <c r="L391" s="12"/>
      <c r="M391" s="12"/>
      <c r="N391" s="12"/>
      <c r="O391" s="12"/>
      <c r="P391" s="12"/>
      <c r="Q391" s="12"/>
      <c r="R391" s="12"/>
    </row>
    <row r="392" spans="1:18" ht="60" x14ac:dyDescent="0.25">
      <c r="A392" s="54" t="s">
        <v>22</v>
      </c>
      <c r="B392" s="51">
        <v>70</v>
      </c>
      <c r="C392" s="51">
        <v>0</v>
      </c>
      <c r="D392" s="3" t="s">
        <v>231</v>
      </c>
      <c r="E392" s="51">
        <v>857</v>
      </c>
      <c r="F392" s="3" t="s">
        <v>247</v>
      </c>
      <c r="G392" s="3" t="s">
        <v>23</v>
      </c>
      <c r="H392" s="12">
        <f t="shared" si="249"/>
        <v>24400</v>
      </c>
      <c r="I392" s="12">
        <f t="shared" ref="I392:J392" si="250">I393</f>
        <v>24400</v>
      </c>
      <c r="J392" s="12">
        <f t="shared" si="250"/>
        <v>4500</v>
      </c>
      <c r="K392" s="31">
        <f t="shared" si="248"/>
        <v>18.442622950819672</v>
      </c>
      <c r="L392" s="12"/>
      <c r="M392" s="12"/>
      <c r="N392" s="12"/>
      <c r="O392" s="12"/>
      <c r="P392" s="12"/>
      <c r="Q392" s="12"/>
      <c r="R392" s="12"/>
    </row>
    <row r="393" spans="1:18" ht="60" x14ac:dyDescent="0.25">
      <c r="A393" s="54" t="s">
        <v>9</v>
      </c>
      <c r="B393" s="51">
        <v>70</v>
      </c>
      <c r="C393" s="51">
        <v>0</v>
      </c>
      <c r="D393" s="3" t="s">
        <v>231</v>
      </c>
      <c r="E393" s="51">
        <v>857</v>
      </c>
      <c r="F393" s="3" t="s">
        <v>247</v>
      </c>
      <c r="G393" s="3" t="s">
        <v>24</v>
      </c>
      <c r="H393" s="12">
        <f>'6.ВС'!G406</f>
        <v>24400</v>
      </c>
      <c r="I393" s="12">
        <f>'6.ВС'!H406</f>
        <v>24400</v>
      </c>
      <c r="J393" s="12">
        <f>'6.ВС'!I406</f>
        <v>4500</v>
      </c>
      <c r="K393" s="31">
        <f t="shared" si="248"/>
        <v>18.442622950819672</v>
      </c>
      <c r="L393" s="12"/>
      <c r="M393" s="12"/>
      <c r="N393" s="12"/>
      <c r="O393" s="12"/>
      <c r="P393" s="12"/>
      <c r="Q393" s="12"/>
      <c r="R393" s="12"/>
    </row>
    <row r="394" spans="1:18" ht="60" x14ac:dyDescent="0.25">
      <c r="A394" s="11" t="s">
        <v>187</v>
      </c>
      <c r="B394" s="51">
        <v>70</v>
      </c>
      <c r="C394" s="51">
        <v>0</v>
      </c>
      <c r="D394" s="3" t="s">
        <v>231</v>
      </c>
      <c r="E394" s="51">
        <v>857</v>
      </c>
      <c r="F394" s="3" t="s">
        <v>288</v>
      </c>
      <c r="G394" s="3"/>
      <c r="H394" s="12">
        <f t="shared" ref="H394:J395" si="251">H395</f>
        <v>678000</v>
      </c>
      <c r="I394" s="12">
        <f t="shared" si="251"/>
        <v>678000</v>
      </c>
      <c r="J394" s="12">
        <f t="shared" si="251"/>
        <v>373171.54</v>
      </c>
      <c r="K394" s="31">
        <f t="shared" si="248"/>
        <v>55.040050147492622</v>
      </c>
      <c r="L394" s="12"/>
      <c r="M394" s="12"/>
      <c r="N394" s="12"/>
      <c r="O394" s="12"/>
      <c r="P394" s="12"/>
      <c r="Q394" s="12"/>
      <c r="R394" s="12"/>
    </row>
    <row r="395" spans="1:18" ht="120" x14ac:dyDescent="0.25">
      <c r="A395" s="52" t="s">
        <v>16</v>
      </c>
      <c r="B395" s="51">
        <v>70</v>
      </c>
      <c r="C395" s="51">
        <v>0</v>
      </c>
      <c r="D395" s="3" t="s">
        <v>231</v>
      </c>
      <c r="E395" s="51">
        <v>857</v>
      </c>
      <c r="F395" s="3" t="s">
        <v>288</v>
      </c>
      <c r="G395" s="3" t="s">
        <v>18</v>
      </c>
      <c r="H395" s="12">
        <f t="shared" si="251"/>
        <v>678000</v>
      </c>
      <c r="I395" s="12">
        <f t="shared" ref="I395:J395" si="252">I396</f>
        <v>678000</v>
      </c>
      <c r="J395" s="12">
        <f t="shared" si="252"/>
        <v>373171.54</v>
      </c>
      <c r="K395" s="31">
        <f t="shared" si="248"/>
        <v>55.040050147492622</v>
      </c>
      <c r="L395" s="12"/>
      <c r="M395" s="12"/>
      <c r="N395" s="12"/>
      <c r="O395" s="12"/>
      <c r="P395" s="12"/>
      <c r="Q395" s="12"/>
      <c r="R395" s="12"/>
    </row>
    <row r="396" spans="1:18" ht="45" x14ac:dyDescent="0.25">
      <c r="A396" s="52" t="s">
        <v>8</v>
      </c>
      <c r="B396" s="51">
        <v>70</v>
      </c>
      <c r="C396" s="51">
        <v>0</v>
      </c>
      <c r="D396" s="3" t="s">
        <v>231</v>
      </c>
      <c r="E396" s="51">
        <v>857</v>
      </c>
      <c r="F396" s="3" t="s">
        <v>288</v>
      </c>
      <c r="G396" s="3" t="s">
        <v>19</v>
      </c>
      <c r="H396" s="12">
        <f>'6.ВС'!G409</f>
        <v>678000</v>
      </c>
      <c r="I396" s="12">
        <f>'6.ВС'!H409</f>
        <v>678000</v>
      </c>
      <c r="J396" s="12">
        <f>'6.ВС'!I409</f>
        <v>373171.54</v>
      </c>
      <c r="K396" s="31">
        <f t="shared" si="248"/>
        <v>55.040050147492622</v>
      </c>
      <c r="L396" s="12"/>
      <c r="M396" s="12"/>
      <c r="N396" s="12"/>
      <c r="O396" s="12"/>
      <c r="P396" s="12"/>
      <c r="Q396" s="12"/>
      <c r="R396" s="12"/>
    </row>
    <row r="397" spans="1:18" ht="135" x14ac:dyDescent="0.25">
      <c r="A397" s="11" t="s">
        <v>189</v>
      </c>
      <c r="B397" s="51">
        <v>70</v>
      </c>
      <c r="C397" s="51">
        <v>0</v>
      </c>
      <c r="D397" s="3" t="s">
        <v>231</v>
      </c>
      <c r="E397" s="51">
        <v>857</v>
      </c>
      <c r="F397" s="3" t="s">
        <v>287</v>
      </c>
      <c r="G397" s="22"/>
      <c r="H397" s="12">
        <f t="shared" ref="H397:J398" si="253">H398</f>
        <v>18000</v>
      </c>
      <c r="I397" s="12">
        <f t="shared" si="253"/>
        <v>18000</v>
      </c>
      <c r="J397" s="12">
        <f t="shared" si="253"/>
        <v>0</v>
      </c>
      <c r="K397" s="31">
        <f t="shared" si="248"/>
        <v>0</v>
      </c>
      <c r="L397" s="12"/>
      <c r="M397" s="12"/>
      <c r="N397" s="12"/>
      <c r="O397" s="12"/>
      <c r="P397" s="12"/>
      <c r="Q397" s="12"/>
      <c r="R397" s="12"/>
    </row>
    <row r="398" spans="1:18" ht="60" x14ac:dyDescent="0.25">
      <c r="A398" s="54" t="s">
        <v>22</v>
      </c>
      <c r="B398" s="51">
        <v>70</v>
      </c>
      <c r="C398" s="51">
        <v>0</v>
      </c>
      <c r="D398" s="3" t="s">
        <v>231</v>
      </c>
      <c r="E398" s="51">
        <v>857</v>
      </c>
      <c r="F398" s="3" t="s">
        <v>287</v>
      </c>
      <c r="G398" s="3" t="s">
        <v>23</v>
      </c>
      <c r="H398" s="12">
        <f t="shared" si="253"/>
        <v>18000</v>
      </c>
      <c r="I398" s="12">
        <f t="shared" ref="I398:J398" si="254">I399</f>
        <v>18000</v>
      </c>
      <c r="J398" s="12">
        <f t="shared" si="254"/>
        <v>0</v>
      </c>
      <c r="K398" s="31">
        <f t="shared" si="248"/>
        <v>0</v>
      </c>
      <c r="L398" s="12"/>
      <c r="M398" s="12"/>
      <c r="N398" s="12"/>
      <c r="O398" s="12"/>
      <c r="P398" s="12"/>
      <c r="Q398" s="12"/>
      <c r="R398" s="12"/>
    </row>
    <row r="399" spans="1:18" ht="60" x14ac:dyDescent="0.25">
      <c r="A399" s="54" t="s">
        <v>9</v>
      </c>
      <c r="B399" s="51">
        <v>70</v>
      </c>
      <c r="C399" s="51">
        <v>0</v>
      </c>
      <c r="D399" s="3" t="s">
        <v>231</v>
      </c>
      <c r="E399" s="51">
        <v>857</v>
      </c>
      <c r="F399" s="3" t="s">
        <v>287</v>
      </c>
      <c r="G399" s="3" t="s">
        <v>24</v>
      </c>
      <c r="H399" s="12">
        <f>'6.ВС'!G412</f>
        <v>18000</v>
      </c>
      <c r="I399" s="12">
        <f>'6.ВС'!H412</f>
        <v>18000</v>
      </c>
      <c r="J399" s="12">
        <f>'6.ВС'!I412</f>
        <v>0</v>
      </c>
      <c r="K399" s="31">
        <f>J399/I399*100</f>
        <v>0</v>
      </c>
      <c r="L399" s="12"/>
      <c r="M399" s="12"/>
      <c r="N399" s="12"/>
      <c r="O399" s="12"/>
      <c r="P399" s="12"/>
      <c r="Q399" s="12"/>
      <c r="R399" s="12"/>
    </row>
    <row r="400" spans="1:18" x14ac:dyDescent="0.25">
      <c r="A400" s="52" t="s">
        <v>191</v>
      </c>
      <c r="B400" s="51"/>
      <c r="C400" s="51"/>
      <c r="D400" s="3"/>
      <c r="E400" s="51"/>
      <c r="F400" s="3"/>
      <c r="G400" s="3"/>
      <c r="H400" s="12">
        <f>H6+H249+H356+H375</f>
        <v>338243947.40999997</v>
      </c>
      <c r="I400" s="12">
        <f>I6+I249+I356+I375</f>
        <v>340262736.76999998</v>
      </c>
      <c r="J400" s="12">
        <f>J6+J249+J356+J375</f>
        <v>146126882.94999999</v>
      </c>
      <c r="K400" s="31">
        <f>J400/I400*100</f>
        <v>42.945308774370496</v>
      </c>
      <c r="L400" s="12"/>
      <c r="M400" s="12"/>
      <c r="N400" s="12"/>
      <c r="O400" s="12"/>
      <c r="P400" s="12"/>
      <c r="Q400" s="12"/>
      <c r="R400" s="12"/>
    </row>
    <row r="401" spans="8:11" x14ac:dyDescent="0.25">
      <c r="H401" s="42"/>
      <c r="I401" s="42"/>
      <c r="J401" s="42"/>
      <c r="K401" s="42"/>
    </row>
  </sheetData>
  <mergeCells count="3">
    <mergeCell ref="A3:K3"/>
    <mergeCell ref="H2:K2"/>
    <mergeCell ref="H1:K1"/>
  </mergeCells>
  <pageMargins left="0.62992125984251968" right="0.55118110236220474" top="0.39370078740157483" bottom="0.3937007874015748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6.ВС</vt:lpstr>
      <vt:lpstr>8.ПС</vt:lpstr>
      <vt:lpstr>'6.ВС'!Заголовки_для_печати</vt:lpstr>
      <vt:lpstr>'8.ПС'!Заголовки_для_печати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2021-07-22T07:21:42Z</dcterms:modified>
</cp:coreProperties>
</file>