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65" windowWidth="14805" windowHeight="6450"/>
  </bookViews>
  <sheets>
    <sheet name="2.ВС" sheetId="1" r:id="rId1"/>
    <sheet name="7.ФС" sheetId="3" state="hidden" r:id="rId2"/>
    <sheet name="8.ПС" sheetId="2" state="hidden" r:id="rId3"/>
    <sheet name="11.Ист" sheetId="13" state="hidden" r:id="rId4"/>
  </sheets>
  <definedNames>
    <definedName name="_xlnm.Print_Titles" localSheetId="0">'2.ВС'!$A:$L,'2.ВС'!$5:$5</definedName>
    <definedName name="_xlnm.Print_Titles" localSheetId="1">'7.ФС'!$7:$7</definedName>
    <definedName name="_xlnm.Print_Titles" localSheetId="2">'8.ПС'!$5:$5</definedName>
  </definedNames>
  <calcPr calcId="145621"/>
</workbook>
</file>

<file path=xl/calcChain.xml><?xml version="1.0" encoding="utf-8"?>
<calcChain xmlns="http://schemas.openxmlformats.org/spreadsheetml/2006/main">
  <c r="F10" i="13" l="1"/>
  <c r="F9" i="13" s="1"/>
  <c r="F11" i="13"/>
  <c r="F15" i="13"/>
  <c r="F14" i="13" s="1"/>
  <c r="F13" i="13" s="1"/>
  <c r="F17" i="13" l="1"/>
  <c r="K8" i="2"/>
  <c r="L8" i="2"/>
  <c r="J8" i="2"/>
  <c r="K27" i="2"/>
  <c r="L27" i="2"/>
  <c r="J27" i="2"/>
  <c r="K273" i="2"/>
  <c r="K272" i="2" s="1"/>
  <c r="K271" i="2" s="1"/>
  <c r="L273" i="2"/>
  <c r="J273" i="2"/>
  <c r="K282" i="2"/>
  <c r="K281" i="2" s="1"/>
  <c r="K280" i="2" s="1"/>
  <c r="L282" i="2"/>
  <c r="K285" i="2"/>
  <c r="K284" i="2" s="1"/>
  <c r="K283" i="2" s="1"/>
  <c r="L285" i="2"/>
  <c r="J282" i="2"/>
  <c r="J285" i="2"/>
  <c r="K306" i="2"/>
  <c r="K305" i="2" s="1"/>
  <c r="K304" i="2" s="1"/>
  <c r="L306" i="2"/>
  <c r="J306" i="2"/>
  <c r="J305" i="2" s="1"/>
  <c r="J304" i="2" s="1"/>
  <c r="K11" i="2"/>
  <c r="K10" i="2" s="1"/>
  <c r="L11" i="2"/>
  <c r="K13" i="2"/>
  <c r="K12" i="2" s="1"/>
  <c r="L13" i="2"/>
  <c r="K15" i="2"/>
  <c r="K14" i="2" s="1"/>
  <c r="L15" i="2"/>
  <c r="K18" i="2"/>
  <c r="K17" i="2" s="1"/>
  <c r="L18" i="2"/>
  <c r="K20" i="2"/>
  <c r="K19" i="2" s="1"/>
  <c r="L20" i="2"/>
  <c r="K23" i="2"/>
  <c r="K22" i="2" s="1"/>
  <c r="K21" i="2" s="1"/>
  <c r="L23" i="2"/>
  <c r="K26" i="2"/>
  <c r="K25" i="2" s="1"/>
  <c r="K24" i="2" s="1"/>
  <c r="L26" i="2"/>
  <c r="K29" i="2"/>
  <c r="K28" i="2" s="1"/>
  <c r="L29" i="2"/>
  <c r="K31" i="2"/>
  <c r="K30" i="2" s="1"/>
  <c r="L31" i="2"/>
  <c r="K33" i="2"/>
  <c r="K32" i="2" s="1"/>
  <c r="L33" i="2"/>
  <c r="K36" i="2"/>
  <c r="K35" i="2" s="1"/>
  <c r="K34" i="2" s="1"/>
  <c r="L36" i="2"/>
  <c r="K39" i="2"/>
  <c r="K38" i="2" s="1"/>
  <c r="K37" i="2" s="1"/>
  <c r="L39" i="2"/>
  <c r="K42" i="2"/>
  <c r="K41" i="2" s="1"/>
  <c r="K40" i="2" s="1"/>
  <c r="L42" i="2"/>
  <c r="K45" i="2"/>
  <c r="K44" i="2" s="1"/>
  <c r="K43" i="2" s="1"/>
  <c r="L45" i="2"/>
  <c r="L44" i="2" s="1"/>
  <c r="K48" i="2"/>
  <c r="K47" i="2" s="1"/>
  <c r="K46" i="2" s="1"/>
  <c r="L48" i="2"/>
  <c r="K51" i="2"/>
  <c r="K50" i="2" s="1"/>
  <c r="K49" i="2" s="1"/>
  <c r="L51" i="2"/>
  <c r="K54" i="2"/>
  <c r="K53" i="2" s="1"/>
  <c r="K52" i="2" s="1"/>
  <c r="L54" i="2"/>
  <c r="K59" i="2"/>
  <c r="K58" i="2" s="1"/>
  <c r="L59" i="2"/>
  <c r="K61" i="2"/>
  <c r="K60" i="2" s="1"/>
  <c r="L61" i="2"/>
  <c r="K63" i="2"/>
  <c r="K62" i="2" s="1"/>
  <c r="L63" i="2"/>
  <c r="K66" i="2"/>
  <c r="K65" i="2" s="1"/>
  <c r="K64" i="2" s="1"/>
  <c r="L66" i="2"/>
  <c r="K71" i="2"/>
  <c r="K70" i="2" s="1"/>
  <c r="K69" i="2" s="1"/>
  <c r="K68" i="2" s="1"/>
  <c r="L71" i="2"/>
  <c r="K76" i="2"/>
  <c r="K75" i="2" s="1"/>
  <c r="L76" i="2"/>
  <c r="K78" i="2"/>
  <c r="K77" i="2" s="1"/>
  <c r="L78" i="2"/>
  <c r="K80" i="2"/>
  <c r="K79" i="2" s="1"/>
  <c r="L80" i="2"/>
  <c r="K85" i="2"/>
  <c r="K84" i="2" s="1"/>
  <c r="K83" i="2" s="1"/>
  <c r="K82" i="2" s="1"/>
  <c r="K81" i="2" s="1"/>
  <c r="L85" i="2"/>
  <c r="K90" i="2"/>
  <c r="K89" i="2" s="1"/>
  <c r="K88" i="2" s="1"/>
  <c r="L90" i="2"/>
  <c r="K93" i="2"/>
  <c r="K92" i="2" s="1"/>
  <c r="K91" i="2" s="1"/>
  <c r="L93" i="2"/>
  <c r="K96" i="2"/>
  <c r="K95" i="2" s="1"/>
  <c r="K94" i="2" s="1"/>
  <c r="L96" i="2"/>
  <c r="K99" i="2"/>
  <c r="K98" i="2" s="1"/>
  <c r="K97" i="2" s="1"/>
  <c r="L99" i="2"/>
  <c r="L98" i="2" s="1"/>
  <c r="K104" i="2"/>
  <c r="K103" i="2" s="1"/>
  <c r="K102" i="2" s="1"/>
  <c r="K101" i="2" s="1"/>
  <c r="K100" i="2" s="1"/>
  <c r="L104" i="2"/>
  <c r="L103" i="2" s="1"/>
  <c r="K109" i="2"/>
  <c r="K108" i="2" s="1"/>
  <c r="K107" i="2" s="1"/>
  <c r="L109" i="2"/>
  <c r="K112" i="2"/>
  <c r="K111" i="2" s="1"/>
  <c r="K110" i="2" s="1"/>
  <c r="L112" i="2"/>
  <c r="K117" i="2"/>
  <c r="K116" i="2" s="1"/>
  <c r="K115" i="2" s="1"/>
  <c r="K114" i="2" s="1"/>
  <c r="K113" i="2" s="1"/>
  <c r="L117" i="2"/>
  <c r="K122" i="2"/>
  <c r="K121" i="2" s="1"/>
  <c r="K120" i="2" s="1"/>
  <c r="K119" i="2" s="1"/>
  <c r="K118" i="2" s="1"/>
  <c r="L122" i="2"/>
  <c r="K127" i="2"/>
  <c r="K126" i="2" s="1"/>
  <c r="K125" i="2" s="1"/>
  <c r="L127" i="2"/>
  <c r="K130" i="2"/>
  <c r="K129" i="2" s="1"/>
  <c r="K128" i="2" s="1"/>
  <c r="L130" i="2"/>
  <c r="K135" i="2"/>
  <c r="K134" i="2" s="1"/>
  <c r="K133" i="2" s="1"/>
  <c r="K132" i="2" s="1"/>
  <c r="K131" i="2" s="1"/>
  <c r="L135" i="2"/>
  <c r="K140" i="2"/>
  <c r="K139" i="2" s="1"/>
  <c r="K138" i="2" s="1"/>
  <c r="K137" i="2" s="1"/>
  <c r="L140" i="2"/>
  <c r="K146" i="2"/>
  <c r="K145" i="2" s="1"/>
  <c r="K144" i="2" s="1"/>
  <c r="L146" i="2"/>
  <c r="K149" i="2"/>
  <c r="K148" i="2" s="1"/>
  <c r="K147" i="2" s="1"/>
  <c r="L149" i="2"/>
  <c r="L148" i="2" s="1"/>
  <c r="L147" i="2" s="1"/>
  <c r="K152" i="2"/>
  <c r="K151" i="2" s="1"/>
  <c r="K150" i="2" s="1"/>
  <c r="L152" i="2"/>
  <c r="K155" i="2"/>
  <c r="K154" i="2" s="1"/>
  <c r="L155" i="2"/>
  <c r="K157" i="2"/>
  <c r="K156" i="2" s="1"/>
  <c r="L157" i="2"/>
  <c r="K160" i="2"/>
  <c r="K159" i="2" s="1"/>
  <c r="L160" i="2"/>
  <c r="K162" i="2"/>
  <c r="K161" i="2" s="1"/>
  <c r="L162" i="2"/>
  <c r="K165" i="2"/>
  <c r="K164" i="2" s="1"/>
  <c r="K163" i="2" s="1"/>
  <c r="L165" i="2"/>
  <c r="K168" i="2"/>
  <c r="K167" i="2" s="1"/>
  <c r="K166" i="2" s="1"/>
  <c r="L168" i="2"/>
  <c r="K171" i="2"/>
  <c r="K170" i="2" s="1"/>
  <c r="K169" i="2" s="1"/>
  <c r="L171" i="2"/>
  <c r="L170" i="2" s="1"/>
  <c r="K176" i="2"/>
  <c r="K175" i="2" s="1"/>
  <c r="K174" i="2" s="1"/>
  <c r="K173" i="2" s="1"/>
  <c r="K172" i="2" s="1"/>
  <c r="L176" i="2"/>
  <c r="K182" i="2"/>
  <c r="K181" i="2" s="1"/>
  <c r="K180" i="2" s="1"/>
  <c r="K179" i="2" s="1"/>
  <c r="L182" i="2"/>
  <c r="K188" i="2"/>
  <c r="K187" i="2" s="1"/>
  <c r="L188" i="2"/>
  <c r="K190" i="2"/>
  <c r="K189" i="2" s="1"/>
  <c r="L190" i="2"/>
  <c r="K193" i="2"/>
  <c r="K192" i="2" s="1"/>
  <c r="L193" i="2"/>
  <c r="L192" i="2" s="1"/>
  <c r="K195" i="2"/>
  <c r="K194" i="2" s="1"/>
  <c r="L195" i="2"/>
  <c r="L194" i="2" s="1"/>
  <c r="K198" i="2"/>
  <c r="K197" i="2" s="1"/>
  <c r="K196" i="2" s="1"/>
  <c r="L198" i="2"/>
  <c r="K201" i="2"/>
  <c r="K200" i="2" s="1"/>
  <c r="K199" i="2" s="1"/>
  <c r="L201" i="2"/>
  <c r="K204" i="2"/>
  <c r="K203" i="2" s="1"/>
  <c r="L204" i="2"/>
  <c r="K206" i="2"/>
  <c r="K205" i="2" s="1"/>
  <c r="L206" i="2"/>
  <c r="K211" i="2"/>
  <c r="K210" i="2" s="1"/>
  <c r="K209" i="2" s="1"/>
  <c r="K208" i="2" s="1"/>
  <c r="K207" i="2" s="1"/>
  <c r="L211" i="2"/>
  <c r="K217" i="2"/>
  <c r="K216" i="2" s="1"/>
  <c r="K215" i="2" s="1"/>
  <c r="K214" i="2" s="1"/>
  <c r="K213" i="2" s="1"/>
  <c r="L217" i="2"/>
  <c r="K222" i="2"/>
  <c r="K221" i="2" s="1"/>
  <c r="K220" i="2" s="1"/>
  <c r="K219" i="2" s="1"/>
  <c r="L222" i="2"/>
  <c r="K228" i="2"/>
  <c r="K227" i="2" s="1"/>
  <c r="K226" i="2" s="1"/>
  <c r="K225" i="2" s="1"/>
  <c r="L228" i="2"/>
  <c r="K234" i="2"/>
  <c r="K233" i="2" s="1"/>
  <c r="K232" i="2" s="1"/>
  <c r="K231" i="2" s="1"/>
  <c r="K230" i="2" s="1"/>
  <c r="L234" i="2"/>
  <c r="K239" i="2"/>
  <c r="K238" i="2" s="1"/>
  <c r="K237" i="2" s="1"/>
  <c r="L239" i="2"/>
  <c r="L238" i="2" s="1"/>
  <c r="K242" i="2"/>
  <c r="K241" i="2" s="1"/>
  <c r="K240" i="2" s="1"/>
  <c r="L242" i="2"/>
  <c r="K245" i="2"/>
  <c r="K244" i="2" s="1"/>
  <c r="K243" i="2" s="1"/>
  <c r="L245" i="2"/>
  <c r="K248" i="2"/>
  <c r="K247" i="2" s="1"/>
  <c r="K246" i="2" s="1"/>
  <c r="L248" i="2"/>
  <c r="K251" i="2"/>
  <c r="K250" i="2" s="1"/>
  <c r="K249" i="2" s="1"/>
  <c r="L251" i="2"/>
  <c r="L250" i="2" s="1"/>
  <c r="K254" i="2"/>
  <c r="K253" i="2" s="1"/>
  <c r="K252" i="2" s="1"/>
  <c r="L254" i="2"/>
  <c r="K257" i="2"/>
  <c r="K256" i="2" s="1"/>
  <c r="K255" i="2" s="1"/>
  <c r="L257" i="2"/>
  <c r="K260" i="2"/>
  <c r="K259" i="2" s="1"/>
  <c r="L260" i="2"/>
  <c r="K262" i="2"/>
  <c r="K261" i="2" s="1"/>
  <c r="L262" i="2"/>
  <c r="K264" i="2"/>
  <c r="K263" i="2" s="1"/>
  <c r="L264" i="2"/>
  <c r="K267" i="2"/>
  <c r="K266" i="2" s="1"/>
  <c r="K265" i="2" s="1"/>
  <c r="L267" i="2"/>
  <c r="K270" i="2"/>
  <c r="K269" i="2" s="1"/>
  <c r="K268" i="2" s="1"/>
  <c r="L270" i="2"/>
  <c r="K276" i="2"/>
  <c r="K275" i="2" s="1"/>
  <c r="K274" i="2" s="1"/>
  <c r="L276" i="2"/>
  <c r="L275" i="2" s="1"/>
  <c r="K279" i="2"/>
  <c r="K278" i="2" s="1"/>
  <c r="K277" i="2" s="1"/>
  <c r="L279" i="2"/>
  <c r="L284" i="2"/>
  <c r="K288" i="2"/>
  <c r="K287" i="2" s="1"/>
  <c r="K286" i="2" s="1"/>
  <c r="L288" i="2"/>
  <c r="L287" i="2" s="1"/>
  <c r="K291" i="2"/>
  <c r="K290" i="2" s="1"/>
  <c r="K289" i="2" s="1"/>
  <c r="L291" i="2"/>
  <c r="K294" i="2"/>
  <c r="K293" i="2" s="1"/>
  <c r="K292" i="2" s="1"/>
  <c r="L294" i="2"/>
  <c r="K299" i="2"/>
  <c r="K298" i="2" s="1"/>
  <c r="L299" i="2"/>
  <c r="K301" i="2"/>
  <c r="K300" i="2" s="1"/>
  <c r="L301" i="2"/>
  <c r="L300" i="2" s="1"/>
  <c r="K309" i="2"/>
  <c r="K308" i="2" s="1"/>
  <c r="L309" i="2"/>
  <c r="L308" i="2" s="1"/>
  <c r="K311" i="2"/>
  <c r="K310" i="2" s="1"/>
  <c r="L311" i="2"/>
  <c r="K314" i="2"/>
  <c r="K313" i="2" s="1"/>
  <c r="K312" i="2" s="1"/>
  <c r="L314" i="2"/>
  <c r="K317" i="2"/>
  <c r="L317" i="2"/>
  <c r="K318" i="2"/>
  <c r="L318" i="2"/>
  <c r="K323" i="2"/>
  <c r="K322" i="2" s="1"/>
  <c r="K321" i="2" s="1"/>
  <c r="K320" i="2" s="1"/>
  <c r="K319" i="2" s="1"/>
  <c r="L323" i="2"/>
  <c r="K328" i="2"/>
  <c r="K327" i="2" s="1"/>
  <c r="L328" i="2"/>
  <c r="L327" i="2" s="1"/>
  <c r="K330" i="2"/>
  <c r="L330" i="2"/>
  <c r="L329" i="2" s="1"/>
  <c r="K335" i="2"/>
  <c r="K334" i="2" s="1"/>
  <c r="K333" i="2" s="1"/>
  <c r="K332" i="2" s="1"/>
  <c r="K331" i="2" s="1"/>
  <c r="L335" i="2"/>
  <c r="K341" i="2"/>
  <c r="K340" i="2" s="1"/>
  <c r="L341" i="2"/>
  <c r="L340" i="2" s="1"/>
  <c r="K343" i="2"/>
  <c r="K342" i="2" s="1"/>
  <c r="L343" i="2"/>
  <c r="K346" i="2"/>
  <c r="K345" i="2" s="1"/>
  <c r="K344" i="2" s="1"/>
  <c r="L346" i="2"/>
  <c r="K351" i="2"/>
  <c r="K350" i="2" s="1"/>
  <c r="K349" i="2" s="1"/>
  <c r="L351" i="2"/>
  <c r="K354" i="2"/>
  <c r="K353" i="2" s="1"/>
  <c r="K352" i="2" s="1"/>
  <c r="L354" i="2"/>
  <c r="L353" i="2" s="1"/>
  <c r="K359" i="2"/>
  <c r="K358" i="2" s="1"/>
  <c r="K357" i="2" s="1"/>
  <c r="K356" i="2" s="1"/>
  <c r="L359" i="2"/>
  <c r="L358" i="2" s="1"/>
  <c r="L357" i="2" s="1"/>
  <c r="K363" i="2"/>
  <c r="K362" i="2" s="1"/>
  <c r="K361" i="2" s="1"/>
  <c r="K360" i="2" s="1"/>
  <c r="L363" i="2"/>
  <c r="L362" i="2" s="1"/>
  <c r="L361" i="2" s="1"/>
  <c r="K367" i="2"/>
  <c r="K366" i="2" s="1"/>
  <c r="L367" i="2"/>
  <c r="L366" i="2" s="1"/>
  <c r="K369" i="2"/>
  <c r="K368" i="2" s="1"/>
  <c r="L369" i="2"/>
  <c r="L368" i="2" s="1"/>
  <c r="K373" i="2"/>
  <c r="K372" i="2" s="1"/>
  <c r="K371" i="2" s="1"/>
  <c r="L373" i="2"/>
  <c r="L372" i="2" s="1"/>
  <c r="K376" i="2"/>
  <c r="K375" i="2" s="1"/>
  <c r="K374" i="2" s="1"/>
  <c r="L376" i="2"/>
  <c r="K379" i="2"/>
  <c r="K378" i="2" s="1"/>
  <c r="K377" i="2" s="1"/>
  <c r="L379" i="2"/>
  <c r="L378" i="2" s="1"/>
  <c r="L377" i="2" s="1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K345" i="3"/>
  <c r="L345" i="3"/>
  <c r="J345" i="3"/>
  <c r="K35" i="1"/>
  <c r="L35" i="1"/>
  <c r="J35" i="1"/>
  <c r="M21" i="1"/>
  <c r="M24" i="1"/>
  <c r="M27" i="1"/>
  <c r="M30" i="1"/>
  <c r="M34" i="1"/>
  <c r="M40" i="1"/>
  <c r="M42" i="1"/>
  <c r="M45" i="1"/>
  <c r="M51" i="1"/>
  <c r="M54" i="1"/>
  <c r="M57" i="1"/>
  <c r="M64" i="1"/>
  <c r="M66" i="1"/>
  <c r="M73" i="1"/>
  <c r="M75" i="1"/>
  <c r="M78" i="1"/>
  <c r="M87" i="1"/>
  <c r="M90" i="1"/>
  <c r="M94" i="1"/>
  <c r="M100" i="1"/>
  <c r="M105" i="1"/>
  <c r="M108" i="1"/>
  <c r="M112" i="1"/>
  <c r="M119" i="1"/>
  <c r="M123" i="1"/>
  <c r="M128" i="1"/>
  <c r="M131" i="1"/>
  <c r="M134" i="1"/>
  <c r="M137" i="1"/>
  <c r="M142" i="1"/>
  <c r="M145" i="1"/>
  <c r="M148" i="1"/>
  <c r="M151" i="1"/>
  <c r="M153" i="1"/>
  <c r="M156" i="1"/>
  <c r="M164" i="1"/>
  <c r="M167" i="1"/>
  <c r="M174" i="1"/>
  <c r="M179" i="1"/>
  <c r="M183" i="1"/>
  <c r="M187" i="1"/>
  <c r="M196" i="1"/>
  <c r="M199" i="1"/>
  <c r="M204" i="1"/>
  <c r="M208" i="1"/>
  <c r="M210" i="1"/>
  <c r="M213" i="1"/>
  <c r="M215" i="1"/>
  <c r="M218" i="1"/>
  <c r="M221" i="1"/>
  <c r="M224" i="1"/>
  <c r="M226" i="1"/>
  <c r="M229" i="1"/>
  <c r="M235" i="1"/>
  <c r="M238" i="1"/>
  <c r="M241" i="1"/>
  <c r="M244" i="1"/>
  <c r="M247" i="1"/>
  <c r="M251" i="1"/>
  <c r="M254" i="1"/>
  <c r="M257" i="1"/>
  <c r="M260" i="1"/>
  <c r="M263" i="1"/>
  <c r="M266" i="1"/>
  <c r="M272" i="1"/>
  <c r="M275" i="1"/>
  <c r="M278" i="1"/>
  <c r="M284" i="1"/>
  <c r="M287" i="1"/>
  <c r="M294" i="1"/>
  <c r="M297" i="1"/>
  <c r="M300" i="1"/>
  <c r="M303" i="1"/>
  <c r="M307" i="1"/>
  <c r="M309" i="1"/>
  <c r="M320" i="1"/>
  <c r="M323" i="1"/>
  <c r="M328" i="1"/>
  <c r="M332" i="1"/>
  <c r="M335" i="1"/>
  <c r="M336" i="1"/>
  <c r="M339" i="1"/>
  <c r="M345" i="1"/>
  <c r="M348" i="1"/>
  <c r="M356" i="1"/>
  <c r="M359" i="1"/>
  <c r="M368" i="1"/>
  <c r="M372" i="1"/>
  <c r="M380" i="1"/>
  <c r="M386" i="1"/>
  <c r="M392" i="1"/>
  <c r="L80" i="3"/>
  <c r="L350" i="3"/>
  <c r="L349" i="3" s="1"/>
  <c r="K343" i="3"/>
  <c r="K342" i="3" s="1"/>
  <c r="K341" i="3" s="1"/>
  <c r="L343" i="3"/>
  <c r="L337" i="3"/>
  <c r="L194" i="1"/>
  <c r="L330" i="3" s="1"/>
  <c r="L329" i="3" s="1"/>
  <c r="L343" i="1"/>
  <c r="M343" i="1" s="1"/>
  <c r="L190" i="1"/>
  <c r="M190" i="1" s="1"/>
  <c r="L170" i="1"/>
  <c r="K170" i="1"/>
  <c r="K290" i="3" s="1"/>
  <c r="K289" i="3" s="1"/>
  <c r="K288" i="3" s="1"/>
  <c r="K161" i="1"/>
  <c r="M161" i="1" s="1"/>
  <c r="J161" i="1"/>
  <c r="L158" i="1"/>
  <c r="M158" i="1" s="1"/>
  <c r="L318" i="1"/>
  <c r="M318" i="1" s="1"/>
  <c r="L316" i="1"/>
  <c r="M316" i="1" s="1"/>
  <c r="L313" i="1"/>
  <c r="M313" i="1" s="1"/>
  <c r="K281" i="1"/>
  <c r="M281" i="1" s="1"/>
  <c r="J281" i="1"/>
  <c r="L269" i="1"/>
  <c r="L194" i="3" s="1"/>
  <c r="L193" i="3" s="1"/>
  <c r="L192" i="3" s="1"/>
  <c r="K269" i="1"/>
  <c r="J269" i="1"/>
  <c r="L206" i="3"/>
  <c r="L205" i="3" s="1"/>
  <c r="L204" i="3" s="1"/>
  <c r="K115" i="1"/>
  <c r="M115" i="1" s="1"/>
  <c r="L98" i="1"/>
  <c r="L127" i="3" s="1"/>
  <c r="L126" i="3" s="1"/>
  <c r="L71" i="1"/>
  <c r="L100" i="3" s="1"/>
  <c r="L99" i="3" s="1"/>
  <c r="L62" i="1"/>
  <c r="L91" i="3" s="1"/>
  <c r="L90" i="3" s="1"/>
  <c r="K363" i="1"/>
  <c r="K63" i="3" s="1"/>
  <c r="K62" i="3" s="1"/>
  <c r="K61" i="3" s="1"/>
  <c r="K60" i="3" s="1"/>
  <c r="L38" i="1"/>
  <c r="L67" i="3" s="1"/>
  <c r="L66" i="3" s="1"/>
  <c r="K12" i="3"/>
  <c r="K11" i="3" s="1"/>
  <c r="K14" i="3"/>
  <c r="K13" i="3" s="1"/>
  <c r="L14" i="3"/>
  <c r="L13" i="3" s="1"/>
  <c r="K18" i="3"/>
  <c r="K17" i="3" s="1"/>
  <c r="K16" i="3" s="1"/>
  <c r="K21" i="3"/>
  <c r="K20" i="3" s="1"/>
  <c r="K23" i="3"/>
  <c r="K22" i="3" s="1"/>
  <c r="K25" i="3"/>
  <c r="K24" i="3" s="1"/>
  <c r="K28" i="3"/>
  <c r="K27" i="3" s="1"/>
  <c r="K26" i="3" s="1"/>
  <c r="L28" i="3"/>
  <c r="L27" i="3" s="1"/>
  <c r="L26" i="3" s="1"/>
  <c r="K31" i="3"/>
  <c r="K30" i="3" s="1"/>
  <c r="K29" i="3" s="1"/>
  <c r="L31" i="3"/>
  <c r="L30" i="3" s="1"/>
  <c r="L29" i="3" s="1"/>
  <c r="K34" i="3"/>
  <c r="K33" i="3" s="1"/>
  <c r="K32" i="3" s="1"/>
  <c r="L34" i="3"/>
  <c r="L33" i="3" s="1"/>
  <c r="L32" i="3" s="1"/>
  <c r="K37" i="3"/>
  <c r="K36" i="3" s="1"/>
  <c r="K35" i="3" s="1"/>
  <c r="L37" i="3"/>
  <c r="L36" i="3" s="1"/>
  <c r="L35" i="3" s="1"/>
  <c r="K41" i="3"/>
  <c r="K40" i="3" s="1"/>
  <c r="K39" i="3" s="1"/>
  <c r="K38" i="3" s="1"/>
  <c r="L41" i="3"/>
  <c r="L40" i="3" s="1"/>
  <c r="L39" i="3" s="1"/>
  <c r="L38" i="3" s="1"/>
  <c r="K45" i="3"/>
  <c r="K44" i="3" s="1"/>
  <c r="K47" i="3"/>
  <c r="K46" i="3" s="1"/>
  <c r="L47" i="3"/>
  <c r="L46" i="3" s="1"/>
  <c r="K50" i="3"/>
  <c r="K49" i="3" s="1"/>
  <c r="K48" i="3" s="1"/>
  <c r="L50" i="3"/>
  <c r="L49" i="3" s="1"/>
  <c r="L48" i="3" s="1"/>
  <c r="K53" i="3"/>
  <c r="K52" i="3" s="1"/>
  <c r="K51" i="3" s="1"/>
  <c r="L53" i="3"/>
  <c r="L52" i="3" s="1"/>
  <c r="L51" i="3" s="1"/>
  <c r="K56" i="3"/>
  <c r="K55" i="3" s="1"/>
  <c r="K54" i="3" s="1"/>
  <c r="K59" i="3"/>
  <c r="K58" i="3" s="1"/>
  <c r="K57" i="3" s="1"/>
  <c r="L59" i="3"/>
  <c r="L58" i="3" s="1"/>
  <c r="L57" i="3" s="1"/>
  <c r="L63" i="3"/>
  <c r="L62" i="3" s="1"/>
  <c r="L61" i="3" s="1"/>
  <c r="L60" i="3" s="1"/>
  <c r="K67" i="3"/>
  <c r="K66" i="3" s="1"/>
  <c r="K69" i="3"/>
  <c r="K68" i="3" s="1"/>
  <c r="L69" i="3"/>
  <c r="L68" i="3" s="1"/>
  <c r="K71" i="3"/>
  <c r="K70" i="3" s="1"/>
  <c r="L71" i="3"/>
  <c r="L70" i="3" s="1"/>
  <c r="K74" i="3"/>
  <c r="K73" i="3" s="1"/>
  <c r="K72" i="3" s="1"/>
  <c r="L74" i="3"/>
  <c r="L73" i="3" s="1"/>
  <c r="L72" i="3" s="1"/>
  <c r="L77" i="3"/>
  <c r="L76" i="3" s="1"/>
  <c r="L75" i="3" s="1"/>
  <c r="K80" i="3"/>
  <c r="K79" i="3" s="1"/>
  <c r="K78" i="3" s="1"/>
  <c r="L79" i="3"/>
  <c r="L78" i="3" s="1"/>
  <c r="K83" i="3"/>
  <c r="K82" i="3" s="1"/>
  <c r="K81" i="3" s="1"/>
  <c r="L83" i="3"/>
  <c r="L82" i="3" s="1"/>
  <c r="L81" i="3" s="1"/>
  <c r="K86" i="3"/>
  <c r="K85" i="3" s="1"/>
  <c r="K84" i="3" s="1"/>
  <c r="L86" i="3"/>
  <c r="L85" i="3" s="1"/>
  <c r="L84" i="3" s="1"/>
  <c r="K91" i="3"/>
  <c r="K90" i="3" s="1"/>
  <c r="K93" i="3"/>
  <c r="K92" i="3" s="1"/>
  <c r="L93" i="3"/>
  <c r="L92" i="3" s="1"/>
  <c r="K95" i="3"/>
  <c r="K94" i="3" s="1"/>
  <c r="L95" i="3"/>
  <c r="L94" i="3" s="1"/>
  <c r="K100" i="3"/>
  <c r="K99" i="3" s="1"/>
  <c r="K102" i="3"/>
  <c r="K101" i="3" s="1"/>
  <c r="L102" i="3"/>
  <c r="L101" i="3" s="1"/>
  <c r="K104" i="3"/>
  <c r="K103" i="3" s="1"/>
  <c r="L104" i="3"/>
  <c r="L103" i="3" s="1"/>
  <c r="K107" i="3"/>
  <c r="K106" i="3" s="1"/>
  <c r="K105" i="3" s="1"/>
  <c r="L107" i="3"/>
  <c r="L106" i="3" s="1"/>
  <c r="L105" i="3" s="1"/>
  <c r="L112" i="3"/>
  <c r="L111" i="3" s="1"/>
  <c r="L110" i="3" s="1"/>
  <c r="L109" i="3" s="1"/>
  <c r="K116" i="3"/>
  <c r="K115" i="3" s="1"/>
  <c r="K114" i="3" s="1"/>
  <c r="L116" i="3"/>
  <c r="L115" i="3" s="1"/>
  <c r="L114" i="3" s="1"/>
  <c r="K119" i="3"/>
  <c r="K118" i="3" s="1"/>
  <c r="K117" i="3" s="1"/>
  <c r="L119" i="3"/>
  <c r="L118" i="3" s="1"/>
  <c r="L117" i="3" s="1"/>
  <c r="K123" i="3"/>
  <c r="K122" i="3" s="1"/>
  <c r="K121" i="3" s="1"/>
  <c r="K120" i="3" s="1"/>
  <c r="L123" i="3"/>
  <c r="L122" i="3" s="1"/>
  <c r="L121" i="3" s="1"/>
  <c r="L120" i="3" s="1"/>
  <c r="K127" i="3"/>
  <c r="K126" i="3" s="1"/>
  <c r="K129" i="3"/>
  <c r="K128" i="3" s="1"/>
  <c r="L129" i="3"/>
  <c r="L128" i="3" s="1"/>
  <c r="K134" i="3"/>
  <c r="K133" i="3" s="1"/>
  <c r="K132" i="3" s="1"/>
  <c r="L134" i="3"/>
  <c r="L133" i="3" s="1"/>
  <c r="L132" i="3" s="1"/>
  <c r="K137" i="3"/>
  <c r="K136" i="3" s="1"/>
  <c r="K135" i="3" s="1"/>
  <c r="L137" i="3"/>
  <c r="L136" i="3" s="1"/>
  <c r="L135" i="3" s="1"/>
  <c r="K141" i="3"/>
  <c r="K140" i="3" s="1"/>
  <c r="K139" i="3" s="1"/>
  <c r="L141" i="3"/>
  <c r="L140" i="3" s="1"/>
  <c r="L139" i="3" s="1"/>
  <c r="L144" i="3"/>
  <c r="L143" i="3" s="1"/>
  <c r="L142" i="3" s="1"/>
  <c r="K148" i="3"/>
  <c r="K147" i="3" s="1"/>
  <c r="K146" i="3" s="1"/>
  <c r="L148" i="3"/>
  <c r="L147" i="3" s="1"/>
  <c r="L146" i="3" s="1"/>
  <c r="K151" i="3"/>
  <c r="K150" i="3" s="1"/>
  <c r="K149" i="3" s="1"/>
  <c r="L151" i="3"/>
  <c r="L150" i="3" s="1"/>
  <c r="L149" i="3" s="1"/>
  <c r="K155" i="3"/>
  <c r="K154" i="3" s="1"/>
  <c r="K153" i="3" s="1"/>
  <c r="K152" i="3" s="1"/>
  <c r="L155" i="3"/>
  <c r="L154" i="3" s="1"/>
  <c r="L153" i="3" s="1"/>
  <c r="L152" i="3" s="1"/>
  <c r="K160" i="3"/>
  <c r="K159" i="3" s="1"/>
  <c r="K158" i="3" s="1"/>
  <c r="L160" i="3"/>
  <c r="L159" i="3" s="1"/>
  <c r="L158" i="3" s="1"/>
  <c r="K163" i="3"/>
  <c r="K162" i="3" s="1"/>
  <c r="K161" i="3" s="1"/>
  <c r="L163" i="3"/>
  <c r="L162" i="3" s="1"/>
  <c r="L161" i="3" s="1"/>
  <c r="K166" i="3"/>
  <c r="K165" i="3" s="1"/>
  <c r="K164" i="3" s="1"/>
  <c r="L166" i="3"/>
  <c r="L165" i="3" s="1"/>
  <c r="L164" i="3" s="1"/>
  <c r="K169" i="3"/>
  <c r="K168" i="3" s="1"/>
  <c r="K167" i="3" s="1"/>
  <c r="L169" i="3"/>
  <c r="L168" i="3" s="1"/>
  <c r="L167" i="3" s="1"/>
  <c r="K172" i="3"/>
  <c r="K171" i="3" s="1"/>
  <c r="K170" i="3" s="1"/>
  <c r="L172" i="3"/>
  <c r="L171" i="3" s="1"/>
  <c r="L170" i="3" s="1"/>
  <c r="K176" i="3"/>
  <c r="K175" i="3" s="1"/>
  <c r="K174" i="3" s="1"/>
  <c r="L176" i="3"/>
  <c r="L175" i="3" s="1"/>
  <c r="L174" i="3" s="1"/>
  <c r="K179" i="3"/>
  <c r="K178" i="3" s="1"/>
  <c r="K177" i="3" s="1"/>
  <c r="L179" i="3"/>
  <c r="L178" i="3" s="1"/>
  <c r="L177" i="3" s="1"/>
  <c r="K182" i="3"/>
  <c r="K181" i="3" s="1"/>
  <c r="K180" i="3" s="1"/>
  <c r="L182" i="3"/>
  <c r="L181" i="3" s="1"/>
  <c r="L180" i="3" s="1"/>
  <c r="K185" i="3"/>
  <c r="K184" i="3" s="1"/>
  <c r="K183" i="3" s="1"/>
  <c r="L185" i="3"/>
  <c r="L184" i="3" s="1"/>
  <c r="L183" i="3" s="1"/>
  <c r="K188" i="3"/>
  <c r="K187" i="3" s="1"/>
  <c r="K186" i="3" s="1"/>
  <c r="L188" i="3"/>
  <c r="L187" i="3" s="1"/>
  <c r="L186" i="3" s="1"/>
  <c r="K191" i="3"/>
  <c r="K190" i="3" s="1"/>
  <c r="K189" i="3" s="1"/>
  <c r="K197" i="3"/>
  <c r="K196" i="3" s="1"/>
  <c r="K195" i="3" s="1"/>
  <c r="L197" i="3"/>
  <c r="L196" i="3" s="1"/>
  <c r="L195" i="3" s="1"/>
  <c r="K200" i="3"/>
  <c r="K199" i="3" s="1"/>
  <c r="K198" i="3" s="1"/>
  <c r="L200" i="3"/>
  <c r="L199" i="3" s="1"/>
  <c r="L198" i="3" s="1"/>
  <c r="K203" i="3"/>
  <c r="K202" i="3" s="1"/>
  <c r="K201" i="3" s="1"/>
  <c r="L203" i="3"/>
  <c r="L202" i="3" s="1"/>
  <c r="L201" i="3" s="1"/>
  <c r="K209" i="3"/>
  <c r="K208" i="3" s="1"/>
  <c r="K207" i="3" s="1"/>
  <c r="L209" i="3"/>
  <c r="L208" i="3" s="1"/>
  <c r="L207" i="3" s="1"/>
  <c r="K212" i="3"/>
  <c r="K211" i="3" s="1"/>
  <c r="K210" i="3" s="1"/>
  <c r="L212" i="3"/>
  <c r="L211" i="3" s="1"/>
  <c r="L210" i="3" s="1"/>
  <c r="K216" i="3"/>
  <c r="K215" i="3" s="1"/>
  <c r="K214" i="3" s="1"/>
  <c r="L216" i="3"/>
  <c r="L215" i="3" s="1"/>
  <c r="L214" i="3" s="1"/>
  <c r="K219" i="3"/>
  <c r="K218" i="3" s="1"/>
  <c r="K217" i="3" s="1"/>
  <c r="L219" i="3"/>
  <c r="L218" i="3" s="1"/>
  <c r="L217" i="3" s="1"/>
  <c r="K222" i="3"/>
  <c r="K221" i="3" s="1"/>
  <c r="K220" i="3" s="1"/>
  <c r="L222" i="3"/>
  <c r="L221" i="3" s="1"/>
  <c r="L220" i="3" s="1"/>
  <c r="L225" i="3"/>
  <c r="L224" i="3" s="1"/>
  <c r="L223" i="3" s="1"/>
  <c r="K228" i="3"/>
  <c r="K227" i="3" s="1"/>
  <c r="K226" i="3" s="1"/>
  <c r="L228" i="3"/>
  <c r="L227" i="3" s="1"/>
  <c r="L226" i="3" s="1"/>
  <c r="K231" i="3"/>
  <c r="K230" i="3" s="1"/>
  <c r="K229" i="3" s="1"/>
  <c r="L231" i="3"/>
  <c r="L230" i="3" s="1"/>
  <c r="L229" i="3" s="1"/>
  <c r="K234" i="3"/>
  <c r="K233" i="3" s="1"/>
  <c r="K232" i="3" s="1"/>
  <c r="L234" i="3"/>
  <c r="L233" i="3" s="1"/>
  <c r="L232" i="3" s="1"/>
  <c r="K237" i="3"/>
  <c r="K236" i="3" s="1"/>
  <c r="K235" i="3" s="1"/>
  <c r="L237" i="3"/>
  <c r="L236" i="3" s="1"/>
  <c r="L235" i="3" s="1"/>
  <c r="K241" i="3"/>
  <c r="K240" i="3" s="1"/>
  <c r="L241" i="3"/>
  <c r="L240" i="3" s="1"/>
  <c r="K243" i="3"/>
  <c r="K242" i="3" s="1"/>
  <c r="L243" i="3"/>
  <c r="L242" i="3" s="1"/>
  <c r="K247" i="3"/>
  <c r="K246" i="3" s="1"/>
  <c r="K245" i="3" s="1"/>
  <c r="L247" i="3"/>
  <c r="L246" i="3" s="1"/>
  <c r="L245" i="3" s="1"/>
  <c r="K250" i="3"/>
  <c r="K249" i="3" s="1"/>
  <c r="L250" i="3"/>
  <c r="L249" i="3" s="1"/>
  <c r="K252" i="3"/>
  <c r="K251" i="3" s="1"/>
  <c r="L252" i="3"/>
  <c r="L251" i="3" s="1"/>
  <c r="K254" i="3"/>
  <c r="K253" i="3" s="1"/>
  <c r="L254" i="3"/>
  <c r="L253" i="3" s="1"/>
  <c r="K257" i="3"/>
  <c r="K256" i="3" s="1"/>
  <c r="K255" i="3" s="1"/>
  <c r="L257" i="3"/>
  <c r="L256" i="3" s="1"/>
  <c r="L255" i="3" s="1"/>
  <c r="K262" i="3"/>
  <c r="K261" i="3" s="1"/>
  <c r="K260" i="3" s="1"/>
  <c r="L262" i="3"/>
  <c r="L261" i="3" s="1"/>
  <c r="L260" i="3" s="1"/>
  <c r="K265" i="3"/>
  <c r="K264" i="3" s="1"/>
  <c r="K263" i="3" s="1"/>
  <c r="K268" i="3"/>
  <c r="K267" i="3" s="1"/>
  <c r="K266" i="3" s="1"/>
  <c r="L268" i="3"/>
  <c r="L267" i="3" s="1"/>
  <c r="L266" i="3" s="1"/>
  <c r="K271" i="3"/>
  <c r="K270" i="3" s="1"/>
  <c r="L271" i="3"/>
  <c r="L270" i="3" s="1"/>
  <c r="K273" i="3"/>
  <c r="K272" i="3" s="1"/>
  <c r="L273" i="3"/>
  <c r="L272" i="3" s="1"/>
  <c r="K276" i="3"/>
  <c r="K275" i="3" s="1"/>
  <c r="K278" i="3"/>
  <c r="K277" i="3" s="1"/>
  <c r="L281" i="3"/>
  <c r="L280" i="3" s="1"/>
  <c r="L279" i="3" s="1"/>
  <c r="K284" i="3"/>
  <c r="K283" i="3" s="1"/>
  <c r="K282" i="3" s="1"/>
  <c r="L284" i="3"/>
  <c r="L283" i="3" s="1"/>
  <c r="L282" i="3" s="1"/>
  <c r="K287" i="3"/>
  <c r="K286" i="3" s="1"/>
  <c r="K285" i="3" s="1"/>
  <c r="L287" i="3"/>
  <c r="L286" i="3" s="1"/>
  <c r="L285" i="3" s="1"/>
  <c r="K294" i="3"/>
  <c r="K293" i="3" s="1"/>
  <c r="K292" i="3" s="1"/>
  <c r="K291" i="3" s="1"/>
  <c r="L294" i="3"/>
  <c r="L293" i="3" s="1"/>
  <c r="L292" i="3" s="1"/>
  <c r="L291" i="3" s="1"/>
  <c r="K299" i="3"/>
  <c r="K298" i="3" s="1"/>
  <c r="K297" i="3" s="1"/>
  <c r="K296" i="3" s="1"/>
  <c r="L299" i="3"/>
  <c r="L298" i="3" s="1"/>
  <c r="L297" i="3" s="1"/>
  <c r="L296" i="3" s="1"/>
  <c r="K303" i="3"/>
  <c r="K302" i="3" s="1"/>
  <c r="K301" i="3" s="1"/>
  <c r="L303" i="3"/>
  <c r="L302" i="3" s="1"/>
  <c r="L301" i="3" s="1"/>
  <c r="K306" i="3"/>
  <c r="K305" i="3" s="1"/>
  <c r="K304" i="3" s="1"/>
  <c r="L306" i="3"/>
  <c r="L305" i="3" s="1"/>
  <c r="L304" i="3" s="1"/>
  <c r="K310" i="3"/>
  <c r="K309" i="3" s="1"/>
  <c r="K308" i="3" s="1"/>
  <c r="L310" i="3"/>
  <c r="L309" i="3" s="1"/>
  <c r="L308" i="3" s="1"/>
  <c r="K313" i="3"/>
  <c r="K312" i="3" s="1"/>
  <c r="K311" i="3" s="1"/>
  <c r="L313" i="3"/>
  <c r="L312" i="3" s="1"/>
  <c r="L311" i="3" s="1"/>
  <c r="K316" i="3"/>
  <c r="K315" i="3" s="1"/>
  <c r="K314" i="3" s="1"/>
  <c r="L316" i="3"/>
  <c r="L315" i="3" s="1"/>
  <c r="L314" i="3" s="1"/>
  <c r="K319" i="3"/>
  <c r="K318" i="3" s="1"/>
  <c r="K317" i="3" s="1"/>
  <c r="L319" i="3"/>
  <c r="L318" i="3" s="1"/>
  <c r="L317" i="3" s="1"/>
  <c r="K322" i="3"/>
  <c r="L322" i="3"/>
  <c r="K323" i="3"/>
  <c r="L323" i="3"/>
  <c r="K326" i="3"/>
  <c r="K325" i="3" s="1"/>
  <c r="K324" i="3" s="1"/>
  <c r="L326" i="3"/>
  <c r="L325" i="3" s="1"/>
  <c r="L324" i="3" s="1"/>
  <c r="K330" i="3"/>
  <c r="K329" i="3" s="1"/>
  <c r="K332" i="3"/>
  <c r="K331" i="3" s="1"/>
  <c r="L332" i="3"/>
  <c r="L331" i="3" s="1"/>
  <c r="K335" i="3"/>
  <c r="K334" i="3" s="1"/>
  <c r="K337" i="3"/>
  <c r="K336" i="3" s="1"/>
  <c r="L336" i="3"/>
  <c r="K340" i="3"/>
  <c r="K339" i="3" s="1"/>
  <c r="K338" i="3" s="1"/>
  <c r="L340" i="3"/>
  <c r="L339" i="3" s="1"/>
  <c r="L338" i="3" s="1"/>
  <c r="L342" i="3"/>
  <c r="L341" i="3" s="1"/>
  <c r="K348" i="3"/>
  <c r="K347" i="3" s="1"/>
  <c r="L348" i="3"/>
  <c r="L347" i="3" s="1"/>
  <c r="K350" i="3"/>
  <c r="K349" i="3" s="1"/>
  <c r="K353" i="3"/>
  <c r="K352" i="3" s="1"/>
  <c r="L353" i="3"/>
  <c r="L352" i="3" s="1"/>
  <c r="K355" i="3"/>
  <c r="K354" i="3" s="1"/>
  <c r="L355" i="3"/>
  <c r="L354" i="3" s="1"/>
  <c r="K358" i="3"/>
  <c r="K357" i="3" s="1"/>
  <c r="K356" i="3" s="1"/>
  <c r="L358" i="3"/>
  <c r="L357" i="3" s="1"/>
  <c r="L356" i="3" s="1"/>
  <c r="K361" i="3"/>
  <c r="K360" i="3" s="1"/>
  <c r="K363" i="3"/>
  <c r="K362" i="3" s="1"/>
  <c r="K366" i="3"/>
  <c r="K365" i="3" s="1"/>
  <c r="K364" i="3" s="1"/>
  <c r="L366" i="3"/>
  <c r="L365" i="3" s="1"/>
  <c r="L364" i="3" s="1"/>
  <c r="K371" i="3"/>
  <c r="K370" i="3" s="1"/>
  <c r="K369" i="3" s="1"/>
  <c r="K368" i="3" s="1"/>
  <c r="L371" i="3"/>
  <c r="L370" i="3" s="1"/>
  <c r="L369" i="3" s="1"/>
  <c r="L368" i="3" s="1"/>
  <c r="K375" i="3"/>
  <c r="K374" i="3" s="1"/>
  <c r="K373" i="3" s="1"/>
  <c r="K372" i="3" s="1"/>
  <c r="L375" i="3"/>
  <c r="L374" i="3" s="1"/>
  <c r="L373" i="3" s="1"/>
  <c r="L372" i="3" s="1"/>
  <c r="L389" i="1"/>
  <c r="L56" i="3" s="1"/>
  <c r="L55" i="3" s="1"/>
  <c r="L54" i="3" s="1"/>
  <c r="L354" i="1"/>
  <c r="L45" i="3" s="1"/>
  <c r="L44" i="3" s="1"/>
  <c r="L18" i="1"/>
  <c r="L25" i="3" s="1"/>
  <c r="L24" i="3" s="1"/>
  <c r="L16" i="1"/>
  <c r="L23" i="3" s="1"/>
  <c r="L22" i="3" s="1"/>
  <c r="L14" i="1"/>
  <c r="L21" i="3" s="1"/>
  <c r="L20" i="3" s="1"/>
  <c r="L11" i="1"/>
  <c r="L18" i="3" s="1"/>
  <c r="L17" i="3" s="1"/>
  <c r="L16" i="3" s="1"/>
  <c r="L378" i="1"/>
  <c r="L12" i="3" s="1"/>
  <c r="L11" i="3" s="1"/>
  <c r="K87" i="2" l="1"/>
  <c r="K124" i="2"/>
  <c r="K106" i="2"/>
  <c r="M257" i="2"/>
  <c r="M306" i="2"/>
  <c r="M318" i="2"/>
  <c r="M314" i="2"/>
  <c r="M18" i="2"/>
  <c r="L305" i="2"/>
  <c r="L304" i="2" s="1"/>
  <c r="K348" i="2"/>
  <c r="K347" i="2" s="1"/>
  <c r="K297" i="2"/>
  <c r="K296" i="2" s="1"/>
  <c r="K295" i="2" s="1"/>
  <c r="M85" i="2"/>
  <c r="M51" i="2"/>
  <c r="M48" i="2"/>
  <c r="M26" i="2"/>
  <c r="M20" i="2"/>
  <c r="M376" i="2"/>
  <c r="M300" i="2"/>
  <c r="M294" i="2"/>
  <c r="K67" i="2"/>
  <c r="M96" i="2"/>
  <c r="M90" i="2"/>
  <c r="M36" i="2"/>
  <c r="K191" i="2"/>
  <c r="K153" i="2"/>
  <c r="L17" i="2"/>
  <c r="M17" i="2" s="1"/>
  <c r="L365" i="2"/>
  <c r="L364" i="2" s="1"/>
  <c r="M282" i="2"/>
  <c r="M201" i="2"/>
  <c r="M165" i="2"/>
  <c r="M361" i="2"/>
  <c r="M354" i="2"/>
  <c r="K307" i="2"/>
  <c r="M270" i="2"/>
  <c r="M245" i="2"/>
  <c r="M211" i="2"/>
  <c r="K158" i="2"/>
  <c r="M152" i="2"/>
  <c r="L84" i="2"/>
  <c r="M84" i="2" s="1"/>
  <c r="L35" i="2"/>
  <c r="M35" i="2" s="1"/>
  <c r="M377" i="2"/>
  <c r="M346" i="2"/>
  <c r="K316" i="2"/>
  <c r="K315" i="2" s="1"/>
  <c r="M217" i="2"/>
  <c r="M66" i="2"/>
  <c r="M54" i="2"/>
  <c r="M42" i="2"/>
  <c r="L360" i="2"/>
  <c r="M360" i="2" s="1"/>
  <c r="K339" i="2"/>
  <c r="K338" i="2" s="1"/>
  <c r="K337" i="2" s="1"/>
  <c r="M330" i="2"/>
  <c r="L53" i="2"/>
  <c r="L52" i="2" s="1"/>
  <c r="M52" i="2" s="1"/>
  <c r="L19" i="2"/>
  <c r="M19" i="2" s="1"/>
  <c r="K365" i="2"/>
  <c r="K364" i="2" s="1"/>
  <c r="K329" i="2"/>
  <c r="M329" i="2" s="1"/>
  <c r="L375" i="2"/>
  <c r="M368" i="2"/>
  <c r="L350" i="2"/>
  <c r="M351" i="2"/>
  <c r="L345" i="2"/>
  <c r="M340" i="2"/>
  <c r="M328" i="2"/>
  <c r="L322" i="2"/>
  <c r="M323" i="2"/>
  <c r="L316" i="2"/>
  <c r="L313" i="2"/>
  <c r="M308" i="2"/>
  <c r="L298" i="2"/>
  <c r="M299" i="2"/>
  <c r="L293" i="2"/>
  <c r="M288" i="2"/>
  <c r="L283" i="2"/>
  <c r="M283" i="2" s="1"/>
  <c r="M284" i="2"/>
  <c r="L281" i="2"/>
  <c r="M276" i="2"/>
  <c r="L272" i="2"/>
  <c r="M273" i="2"/>
  <c r="L269" i="2"/>
  <c r="L263" i="2"/>
  <c r="M263" i="2" s="1"/>
  <c r="M264" i="2"/>
  <c r="L259" i="2"/>
  <c r="M259" i="2" s="1"/>
  <c r="M260" i="2"/>
  <c r="L256" i="2"/>
  <c r="M251" i="2"/>
  <c r="L247" i="2"/>
  <c r="M248" i="2"/>
  <c r="L244" i="2"/>
  <c r="M239" i="2"/>
  <c r="L233" i="2"/>
  <c r="M234" i="2"/>
  <c r="L221" i="2"/>
  <c r="M222" i="2"/>
  <c r="L216" i="2"/>
  <c r="L210" i="2"/>
  <c r="L203" i="2"/>
  <c r="M203" i="2" s="1"/>
  <c r="M204" i="2"/>
  <c r="L200" i="2"/>
  <c r="M195" i="2"/>
  <c r="M193" i="2"/>
  <c r="L189" i="2"/>
  <c r="M189" i="2" s="1"/>
  <c r="M190" i="2"/>
  <c r="L181" i="2"/>
  <c r="M182" i="2"/>
  <c r="M171" i="2"/>
  <c r="L167" i="2"/>
  <c r="M168" i="2"/>
  <c r="L164" i="2"/>
  <c r="L159" i="2"/>
  <c r="M160" i="2"/>
  <c r="L154" i="2"/>
  <c r="M155" i="2"/>
  <c r="L151" i="2"/>
  <c r="M146" i="2"/>
  <c r="L145" i="2"/>
  <c r="L92" i="2"/>
  <c r="M93" i="2"/>
  <c r="L89" i="2"/>
  <c r="L77" i="2"/>
  <c r="M77" i="2" s="1"/>
  <c r="M78" i="2"/>
  <c r="L70" i="2"/>
  <c r="M71" i="2"/>
  <c r="L65" i="2"/>
  <c r="L47" i="2"/>
  <c r="M45" i="2"/>
  <c r="L28" i="2"/>
  <c r="M28" i="2" s="1"/>
  <c r="M29" i="2"/>
  <c r="L25" i="2"/>
  <c r="M359" i="2"/>
  <c r="M341" i="2"/>
  <c r="M317" i="2"/>
  <c r="M309" i="2"/>
  <c r="M301" i="2"/>
  <c r="M285" i="2"/>
  <c r="L129" i="2"/>
  <c r="M130" i="2"/>
  <c r="L121" i="2"/>
  <c r="M122" i="2"/>
  <c r="L111" i="2"/>
  <c r="M112" i="2"/>
  <c r="L62" i="2"/>
  <c r="M62" i="2" s="1"/>
  <c r="M63" i="2"/>
  <c r="L58" i="2"/>
  <c r="M58" i="2" s="1"/>
  <c r="M59" i="2"/>
  <c r="L38" i="2"/>
  <c r="M39" i="2"/>
  <c r="L22" i="2"/>
  <c r="M23" i="2"/>
  <c r="L12" i="2"/>
  <c r="M12" i="2" s="1"/>
  <c r="M13" i="2"/>
  <c r="M379" i="2"/>
  <c r="M369" i="2"/>
  <c r="M363" i="2"/>
  <c r="M358" i="2"/>
  <c r="L371" i="2"/>
  <c r="M371" i="2" s="1"/>
  <c r="M372" i="2"/>
  <c r="L356" i="2"/>
  <c r="M356" i="2" s="1"/>
  <c r="M357" i="2"/>
  <c r="L352" i="2"/>
  <c r="M352" i="2" s="1"/>
  <c r="M353" i="2"/>
  <c r="L342" i="2"/>
  <c r="M342" i="2" s="1"/>
  <c r="M343" i="2"/>
  <c r="L334" i="2"/>
  <c r="M335" i="2"/>
  <c r="L326" i="2"/>
  <c r="M327" i="2"/>
  <c r="L310" i="2"/>
  <c r="M310" i="2" s="1"/>
  <c r="M311" i="2"/>
  <c r="L290" i="2"/>
  <c r="M291" i="2"/>
  <c r="L286" i="2"/>
  <c r="M286" i="2" s="1"/>
  <c r="M287" i="2"/>
  <c r="L278" i="2"/>
  <c r="M279" i="2"/>
  <c r="L274" i="2"/>
  <c r="M274" i="2" s="1"/>
  <c r="M275" i="2"/>
  <c r="L266" i="2"/>
  <c r="M267" i="2"/>
  <c r="L261" i="2"/>
  <c r="M261" i="2" s="1"/>
  <c r="M262" i="2"/>
  <c r="L253" i="2"/>
  <c r="M254" i="2"/>
  <c r="L249" i="2"/>
  <c r="M249" i="2" s="1"/>
  <c r="M250" i="2"/>
  <c r="L241" i="2"/>
  <c r="M242" i="2"/>
  <c r="L237" i="2"/>
  <c r="M238" i="2"/>
  <c r="L227" i="2"/>
  <c r="M228" i="2"/>
  <c r="L205" i="2"/>
  <c r="M206" i="2"/>
  <c r="L197" i="2"/>
  <c r="M198" i="2"/>
  <c r="M194" i="2"/>
  <c r="L191" i="2"/>
  <c r="M192" i="2"/>
  <c r="L187" i="2"/>
  <c r="M187" i="2" s="1"/>
  <c r="M188" i="2"/>
  <c r="L175" i="2"/>
  <c r="M176" i="2"/>
  <c r="L169" i="2"/>
  <c r="M169" i="2" s="1"/>
  <c r="M170" i="2"/>
  <c r="L161" i="2"/>
  <c r="M161" i="2" s="1"/>
  <c r="M162" i="2"/>
  <c r="L156" i="2"/>
  <c r="M156" i="2" s="1"/>
  <c r="M157" i="2"/>
  <c r="L108" i="2"/>
  <c r="M109" i="2"/>
  <c r="L79" i="2"/>
  <c r="M79" i="2" s="1"/>
  <c r="M80" i="2"/>
  <c r="L75" i="2"/>
  <c r="M75" i="2" s="1"/>
  <c r="M76" i="2"/>
  <c r="L43" i="2"/>
  <c r="M43" i="2" s="1"/>
  <c r="M44" i="2"/>
  <c r="L32" i="2"/>
  <c r="M32" i="2" s="1"/>
  <c r="M33" i="2"/>
  <c r="L30" i="2"/>
  <c r="M30" i="2" s="1"/>
  <c r="M31" i="2"/>
  <c r="K16" i="2"/>
  <c r="M378" i="2"/>
  <c r="M373" i="2"/>
  <c r="M367" i="2"/>
  <c r="M362" i="2"/>
  <c r="K202" i="2"/>
  <c r="L139" i="2"/>
  <c r="M140" i="2"/>
  <c r="L134" i="2"/>
  <c r="M135" i="2"/>
  <c r="L126" i="2"/>
  <c r="M127" i="2"/>
  <c r="L116" i="2"/>
  <c r="M117" i="2"/>
  <c r="L95" i="2"/>
  <c r="L60" i="2"/>
  <c r="M60" i="2" s="1"/>
  <c r="M61" i="2"/>
  <c r="L50" i="2"/>
  <c r="L41" i="2"/>
  <c r="L14" i="2"/>
  <c r="M14" i="2" s="1"/>
  <c r="M15" i="2"/>
  <c r="L10" i="2"/>
  <c r="M10" i="2" s="1"/>
  <c r="M11" i="2"/>
  <c r="M366" i="2"/>
  <c r="M147" i="2"/>
  <c r="L102" i="2"/>
  <c r="M103" i="2"/>
  <c r="L97" i="2"/>
  <c r="M97" i="2" s="1"/>
  <c r="M98" i="2"/>
  <c r="M99" i="2"/>
  <c r="M149" i="2"/>
  <c r="M148" i="2"/>
  <c r="M104" i="2"/>
  <c r="K370" i="2"/>
  <c r="K224" i="2"/>
  <c r="K223" i="2"/>
  <c r="K258" i="2"/>
  <c r="K218" i="2"/>
  <c r="K212" i="2" s="1"/>
  <c r="K186" i="2"/>
  <c r="K136" i="2"/>
  <c r="K74" i="2"/>
  <c r="K73" i="2" s="1"/>
  <c r="K72" i="2" s="1"/>
  <c r="K57" i="2"/>
  <c r="K56" i="2" s="1"/>
  <c r="K55" i="2" s="1"/>
  <c r="K178" i="2"/>
  <c r="K177" i="2"/>
  <c r="K105" i="2"/>
  <c r="K123" i="2"/>
  <c r="K86" i="2"/>
  <c r="K9" i="2"/>
  <c r="K144" i="3"/>
  <c r="K143" i="3" s="1"/>
  <c r="K142" i="3" s="1"/>
  <c r="L335" i="3"/>
  <c r="L334" i="3" s="1"/>
  <c r="M269" i="1"/>
  <c r="K19" i="3"/>
  <c r="K15" i="3" s="1"/>
  <c r="M170" i="1"/>
  <c r="M363" i="1"/>
  <c r="M194" i="1"/>
  <c r="M71" i="1"/>
  <c r="M16" i="1"/>
  <c r="M378" i="1"/>
  <c r="M354" i="1"/>
  <c r="M98" i="1"/>
  <c r="M62" i="1"/>
  <c r="M11" i="1"/>
  <c r="M389" i="1"/>
  <c r="M18" i="1"/>
  <c r="M14" i="1"/>
  <c r="M38" i="1"/>
  <c r="L19" i="3"/>
  <c r="L15" i="3" s="1"/>
  <c r="L131" i="3"/>
  <c r="K138" i="3"/>
  <c r="K131" i="3"/>
  <c r="L138" i="3"/>
  <c r="L157" i="3"/>
  <c r="K157" i="3"/>
  <c r="O157" i="3" s="1"/>
  <c r="L213" i="3"/>
  <c r="L10" i="3"/>
  <c r="L9" i="3" s="1"/>
  <c r="K321" i="3"/>
  <c r="K320" i="3" s="1"/>
  <c r="K307" i="3" s="1"/>
  <c r="K10" i="3"/>
  <c r="K9" i="3" s="1"/>
  <c r="K239" i="3"/>
  <c r="K238" i="3" s="1"/>
  <c r="L248" i="3"/>
  <c r="L244" i="3" s="1"/>
  <c r="K113" i="3"/>
  <c r="L321" i="3"/>
  <c r="L320" i="3" s="1"/>
  <c r="L307" i="3" s="1"/>
  <c r="L300" i="3"/>
  <c r="L145" i="3"/>
  <c r="L113" i="3"/>
  <c r="L98" i="3"/>
  <c r="L97" i="3" s="1"/>
  <c r="L96" i="3" s="1"/>
  <c r="K351" i="3"/>
  <c r="L346" i="3"/>
  <c r="L125" i="3"/>
  <c r="L124" i="3" s="1"/>
  <c r="L43" i="3"/>
  <c r="L42" i="3" s="1"/>
  <c r="L328" i="3"/>
  <c r="K269" i="3"/>
  <c r="L89" i="3"/>
  <c r="L88" i="3" s="1"/>
  <c r="L87" i="3" s="1"/>
  <c r="K248" i="3"/>
  <c r="K244" i="3" s="1"/>
  <c r="K125" i="3"/>
  <c r="K124" i="3" s="1"/>
  <c r="K98" i="3"/>
  <c r="K97" i="3" s="1"/>
  <c r="K96" i="3" s="1"/>
  <c r="K89" i="3"/>
  <c r="K88" i="3" s="1"/>
  <c r="K87" i="3" s="1"/>
  <c r="K274" i="3"/>
  <c r="K43" i="3"/>
  <c r="K42" i="3" s="1"/>
  <c r="K346" i="3"/>
  <c r="K333" i="3"/>
  <c r="L269" i="3"/>
  <c r="K65" i="3"/>
  <c r="L367" i="3"/>
  <c r="K367" i="3"/>
  <c r="K359" i="3"/>
  <c r="L333" i="3"/>
  <c r="K328" i="3"/>
  <c r="K300" i="3"/>
  <c r="L351" i="3"/>
  <c r="L239" i="3"/>
  <c r="L238" i="3" s="1"/>
  <c r="K145" i="3"/>
  <c r="L65" i="3"/>
  <c r="L64" i="3" s="1"/>
  <c r="M191" i="2" l="1"/>
  <c r="K303" i="2"/>
  <c r="K302" i="2" s="1"/>
  <c r="K143" i="2"/>
  <c r="K142" i="2" s="1"/>
  <c r="M53" i="2"/>
  <c r="M237" i="2"/>
  <c r="K355" i="2"/>
  <c r="L83" i="2"/>
  <c r="L82" i="2" s="1"/>
  <c r="M364" i="2"/>
  <c r="K236" i="2"/>
  <c r="K235" i="2" s="1"/>
  <c r="M304" i="2"/>
  <c r="K7" i="2"/>
  <c r="M365" i="2"/>
  <c r="M305" i="2"/>
  <c r="L34" i="2"/>
  <c r="M34" i="2" s="1"/>
  <c r="L74" i="2"/>
  <c r="M74" i="2" s="1"/>
  <c r="K185" i="2"/>
  <c r="K184" i="2" s="1"/>
  <c r="K183" i="2" s="1"/>
  <c r="K6" i="2" s="1"/>
  <c r="L16" i="2"/>
  <c r="M16" i="2" s="1"/>
  <c r="K336" i="2"/>
  <c r="L9" i="2"/>
  <c r="M9" i="2" s="1"/>
  <c r="M27" i="2"/>
  <c r="L258" i="2"/>
  <c r="M258" i="2" s="1"/>
  <c r="K326" i="2"/>
  <c r="K325" i="2" s="1"/>
  <c r="K324" i="2" s="1"/>
  <c r="L307" i="2"/>
  <c r="M307" i="2" s="1"/>
  <c r="L101" i="2"/>
  <c r="M102" i="2"/>
  <c r="L125" i="2"/>
  <c r="M126" i="2"/>
  <c r="L186" i="2"/>
  <c r="L57" i="2"/>
  <c r="L196" i="2"/>
  <c r="M196" i="2" s="1"/>
  <c r="M197" i="2"/>
  <c r="L226" i="2"/>
  <c r="M227" i="2"/>
  <c r="L240" i="2"/>
  <c r="M240" i="2" s="1"/>
  <c r="M241" i="2"/>
  <c r="L252" i="2"/>
  <c r="M252" i="2" s="1"/>
  <c r="M253" i="2"/>
  <c r="L333" i="2"/>
  <c r="M334" i="2"/>
  <c r="L120" i="2"/>
  <c r="M121" i="2"/>
  <c r="L46" i="2"/>
  <c r="M46" i="2" s="1"/>
  <c r="M47" i="2"/>
  <c r="L158" i="2"/>
  <c r="M158" i="2" s="1"/>
  <c r="M159" i="2"/>
  <c r="L215" i="2"/>
  <c r="M216" i="2"/>
  <c r="L315" i="2"/>
  <c r="M315" i="2" s="1"/>
  <c r="M316" i="2"/>
  <c r="L349" i="2"/>
  <c r="L348" i="2" s="1"/>
  <c r="M350" i="2"/>
  <c r="L49" i="2"/>
  <c r="M49" i="2" s="1"/>
  <c r="M50" i="2"/>
  <c r="L94" i="2"/>
  <c r="M94" i="2" s="1"/>
  <c r="M95" i="2"/>
  <c r="L115" i="2"/>
  <c r="M116" i="2"/>
  <c r="L138" i="2"/>
  <c r="L137" i="2" s="1"/>
  <c r="M139" i="2"/>
  <c r="L107" i="2"/>
  <c r="M108" i="2"/>
  <c r="L174" i="2"/>
  <c r="M175" i="2"/>
  <c r="L69" i="2"/>
  <c r="L68" i="2" s="1"/>
  <c r="M70" i="2"/>
  <c r="L88" i="2"/>
  <c r="M89" i="2"/>
  <c r="L144" i="2"/>
  <c r="M144" i="2" s="1"/>
  <c r="M145" i="2"/>
  <c r="L153" i="2"/>
  <c r="M153" i="2" s="1"/>
  <c r="M154" i="2"/>
  <c r="L163" i="2"/>
  <c r="M163" i="2" s="1"/>
  <c r="M164" i="2"/>
  <c r="L232" i="2"/>
  <c r="M233" i="2"/>
  <c r="L246" i="2"/>
  <c r="M246" i="2" s="1"/>
  <c r="M247" i="2"/>
  <c r="L268" i="2"/>
  <c r="M268" i="2" s="1"/>
  <c r="M269" i="2"/>
  <c r="L280" i="2"/>
  <c r="M280" i="2" s="1"/>
  <c r="M281" i="2"/>
  <c r="L292" i="2"/>
  <c r="M292" i="2" s="1"/>
  <c r="M293" i="2"/>
  <c r="L339" i="2"/>
  <c r="L40" i="2"/>
  <c r="M40" i="2" s="1"/>
  <c r="M41" i="2"/>
  <c r="L202" i="2"/>
  <c r="M202" i="2" s="1"/>
  <c r="M205" i="2"/>
  <c r="L265" i="2"/>
  <c r="M265" i="2" s="1"/>
  <c r="M266" i="2"/>
  <c r="L277" i="2"/>
  <c r="M277" i="2" s="1"/>
  <c r="M278" i="2"/>
  <c r="L289" i="2"/>
  <c r="M289" i="2" s="1"/>
  <c r="M290" i="2"/>
  <c r="L325" i="2"/>
  <c r="L21" i="2"/>
  <c r="M21" i="2" s="1"/>
  <c r="M22" i="2"/>
  <c r="L37" i="2"/>
  <c r="M37" i="2" s="1"/>
  <c r="M38" i="2"/>
  <c r="L110" i="2"/>
  <c r="M110" i="2" s="1"/>
  <c r="M111" i="2"/>
  <c r="L128" i="2"/>
  <c r="M128" i="2" s="1"/>
  <c r="M129" i="2"/>
  <c r="L24" i="2"/>
  <c r="M24" i="2" s="1"/>
  <c r="M25" i="2"/>
  <c r="L180" i="2"/>
  <c r="M181" i="2"/>
  <c r="L321" i="2"/>
  <c r="M322" i="2"/>
  <c r="L344" i="2"/>
  <c r="M344" i="2" s="1"/>
  <c r="M345" i="2"/>
  <c r="L374" i="2"/>
  <c r="M375" i="2"/>
  <c r="L133" i="2"/>
  <c r="M134" i="2"/>
  <c r="L64" i="2"/>
  <c r="M64" i="2" s="1"/>
  <c r="M65" i="2"/>
  <c r="L91" i="2"/>
  <c r="M91" i="2" s="1"/>
  <c r="M92" i="2"/>
  <c r="L150" i="2"/>
  <c r="M151" i="2"/>
  <c r="L166" i="2"/>
  <c r="M166" i="2" s="1"/>
  <c r="M167" i="2"/>
  <c r="L199" i="2"/>
  <c r="M199" i="2" s="1"/>
  <c r="M200" i="2"/>
  <c r="L209" i="2"/>
  <c r="M210" i="2"/>
  <c r="L220" i="2"/>
  <c r="L219" i="2" s="1"/>
  <c r="M221" i="2"/>
  <c r="L243" i="2"/>
  <c r="M244" i="2"/>
  <c r="L255" i="2"/>
  <c r="M255" i="2" s="1"/>
  <c r="M256" i="2"/>
  <c r="L271" i="2"/>
  <c r="M271" i="2" s="1"/>
  <c r="M272" i="2"/>
  <c r="L297" i="2"/>
  <c r="M298" i="2"/>
  <c r="L312" i="2"/>
  <c r="M312" i="2" s="1"/>
  <c r="M313" i="2"/>
  <c r="K327" i="3"/>
  <c r="K295" i="3" s="1"/>
  <c r="K130" i="3"/>
  <c r="L130" i="3"/>
  <c r="K344" i="3"/>
  <c r="L327" i="3"/>
  <c r="L295" i="3" s="1"/>
  <c r="O295" i="3" s="1"/>
  <c r="L108" i="3"/>
  <c r="L8" i="3"/>
  <c r="M83" i="2" l="1"/>
  <c r="M88" i="2"/>
  <c r="L87" i="2"/>
  <c r="L106" i="2"/>
  <c r="L124" i="2"/>
  <c r="M326" i="2"/>
  <c r="L143" i="2"/>
  <c r="K141" i="2"/>
  <c r="L236" i="2"/>
  <c r="L73" i="2"/>
  <c r="M73" i="2" s="1"/>
  <c r="K229" i="2"/>
  <c r="L303" i="2"/>
  <c r="L132" i="2"/>
  <c r="M133" i="2"/>
  <c r="M69" i="2"/>
  <c r="M107" i="2"/>
  <c r="M138" i="2"/>
  <c r="L214" i="2"/>
  <c r="M215" i="2"/>
  <c r="M374" i="2"/>
  <c r="L370" i="2"/>
  <c r="L320" i="2"/>
  <c r="M321" i="2"/>
  <c r="L225" i="2"/>
  <c r="M226" i="2"/>
  <c r="L56" i="2"/>
  <c r="M57" i="2"/>
  <c r="M243" i="2"/>
  <c r="L208" i="2"/>
  <c r="M209" i="2"/>
  <c r="L231" i="2"/>
  <c r="M232" i="2"/>
  <c r="L173" i="2"/>
  <c r="M174" i="2"/>
  <c r="M349" i="2"/>
  <c r="L119" i="2"/>
  <c r="M120" i="2"/>
  <c r="L185" i="2"/>
  <c r="M186" i="2"/>
  <c r="M125" i="2"/>
  <c r="L324" i="2"/>
  <c r="M324" i="2" s="1"/>
  <c r="M325" i="2"/>
  <c r="L332" i="2"/>
  <c r="M333" i="2"/>
  <c r="M339" i="2"/>
  <c r="L338" i="2"/>
  <c r="L179" i="2"/>
  <c r="M180" i="2"/>
  <c r="L81" i="2"/>
  <c r="M81" i="2" s="1"/>
  <c r="M82" i="2"/>
  <c r="L296" i="2"/>
  <c r="M297" i="2"/>
  <c r="M220" i="2"/>
  <c r="M150" i="2"/>
  <c r="L114" i="2"/>
  <c r="M115" i="2"/>
  <c r="L100" i="2"/>
  <c r="M100" i="2" s="1"/>
  <c r="M101" i="2"/>
  <c r="O8" i="3"/>
  <c r="L72" i="2" l="1"/>
  <c r="M72" i="2" s="1"/>
  <c r="K380" i="2"/>
  <c r="K381" i="2" s="1"/>
  <c r="L218" i="2"/>
  <c r="M219" i="2"/>
  <c r="L337" i="2"/>
  <c r="M338" i="2"/>
  <c r="L302" i="2"/>
  <c r="M302" i="2" s="1"/>
  <c r="M303" i="2"/>
  <c r="L7" i="2"/>
  <c r="M8" i="2"/>
  <c r="L113" i="2"/>
  <c r="M113" i="2" s="1"/>
  <c r="M114" i="2"/>
  <c r="L184" i="2"/>
  <c r="M185" i="2"/>
  <c r="L172" i="2"/>
  <c r="M172" i="2" s="1"/>
  <c r="M173" i="2"/>
  <c r="L207" i="2"/>
  <c r="M207" i="2" s="1"/>
  <c r="M208" i="2"/>
  <c r="L55" i="2"/>
  <c r="M55" i="2" s="1"/>
  <c r="M56" i="2"/>
  <c r="L319" i="2"/>
  <c r="M319" i="2" s="1"/>
  <c r="M320" i="2"/>
  <c r="L86" i="2"/>
  <c r="M86" i="2" s="1"/>
  <c r="M87" i="2"/>
  <c r="M143" i="2"/>
  <c r="L142" i="2"/>
  <c r="M142" i="2" s="1"/>
  <c r="L123" i="2"/>
  <c r="M123" i="2" s="1"/>
  <c r="M124" i="2"/>
  <c r="L235" i="2"/>
  <c r="M236" i="2"/>
  <c r="M370" i="2"/>
  <c r="L355" i="2"/>
  <c r="M355" i="2" s="1"/>
  <c r="L213" i="2"/>
  <c r="M213" i="2" s="1"/>
  <c r="M214" i="2"/>
  <c r="L105" i="2"/>
  <c r="M105" i="2" s="1"/>
  <c r="M106" i="2"/>
  <c r="L131" i="2"/>
  <c r="M131" i="2" s="1"/>
  <c r="M132" i="2"/>
  <c r="L295" i="2"/>
  <c r="M295" i="2" s="1"/>
  <c r="M296" i="2"/>
  <c r="M179" i="2"/>
  <c r="L178" i="2"/>
  <c r="M178" i="2" s="1"/>
  <c r="L177" i="2"/>
  <c r="M177" i="2" s="1"/>
  <c r="L331" i="2"/>
  <c r="M331" i="2" s="1"/>
  <c r="M332" i="2"/>
  <c r="L118" i="2"/>
  <c r="M118" i="2" s="1"/>
  <c r="M119" i="2"/>
  <c r="L347" i="2"/>
  <c r="M347" i="2" s="1"/>
  <c r="M348" i="2"/>
  <c r="L230" i="2"/>
  <c r="M230" i="2" s="1"/>
  <c r="M231" i="2"/>
  <c r="M225" i="2"/>
  <c r="L223" i="2"/>
  <c r="M223" i="2" s="1"/>
  <c r="L224" i="2"/>
  <c r="M224" i="2" s="1"/>
  <c r="L136" i="2"/>
  <c r="M136" i="2" s="1"/>
  <c r="M137" i="2"/>
  <c r="L67" i="2"/>
  <c r="M67" i="2" s="1"/>
  <c r="M68" i="2"/>
  <c r="K391" i="1"/>
  <c r="K390" i="1" s="1"/>
  <c r="K388" i="1"/>
  <c r="K387" i="1" s="1"/>
  <c r="K385" i="1"/>
  <c r="K384" i="1" s="1"/>
  <c r="K379" i="1"/>
  <c r="K377" i="1"/>
  <c r="K371" i="1"/>
  <c r="K370" i="1" s="1"/>
  <c r="K369" i="1" s="1"/>
  <c r="K367" i="1"/>
  <c r="K366" i="1" s="1"/>
  <c r="K365" i="1" s="1"/>
  <c r="K362" i="1"/>
  <c r="K361" i="1" s="1"/>
  <c r="K360" i="1" s="1"/>
  <c r="K358" i="1"/>
  <c r="K357" i="1" s="1"/>
  <c r="K355" i="1"/>
  <c r="K353" i="1"/>
  <c r="K347" i="1"/>
  <c r="K346" i="1" s="1"/>
  <c r="K344" i="1"/>
  <c r="K342" i="1"/>
  <c r="K338" i="1"/>
  <c r="K337" i="1" s="1"/>
  <c r="K334" i="1"/>
  <c r="K333" i="1" s="1"/>
  <c r="K331" i="1"/>
  <c r="K330" i="1" s="1"/>
  <c r="K327" i="1"/>
  <c r="K326" i="1" s="1"/>
  <c r="K325" i="1" s="1"/>
  <c r="K322" i="1"/>
  <c r="K321" i="1" s="1"/>
  <c r="K319" i="1"/>
  <c r="K317" i="1"/>
  <c r="K315" i="1"/>
  <c r="K312" i="1"/>
  <c r="K311" i="1" s="1"/>
  <c r="K308" i="1"/>
  <c r="K306" i="1"/>
  <c r="K302" i="1"/>
  <c r="K301" i="1" s="1"/>
  <c r="K299" i="1"/>
  <c r="K298" i="1" s="1"/>
  <c r="K296" i="1"/>
  <c r="K295" i="1" s="1"/>
  <c r="K293" i="1"/>
  <c r="K292" i="1" s="1"/>
  <c r="K291" i="1"/>
  <c r="M291" i="1" s="1"/>
  <c r="K286" i="1"/>
  <c r="K285" i="1" s="1"/>
  <c r="K283" i="1"/>
  <c r="K282" i="1" s="1"/>
  <c r="K277" i="1"/>
  <c r="K276" i="1" s="1"/>
  <c r="K274" i="1"/>
  <c r="K273" i="1" s="1"/>
  <c r="K271" i="1"/>
  <c r="K270" i="1" s="1"/>
  <c r="K265" i="1"/>
  <c r="K264" i="1" s="1"/>
  <c r="K262" i="1"/>
  <c r="K261" i="1" s="1"/>
  <c r="K259" i="1"/>
  <c r="K258" i="1" s="1"/>
  <c r="K256" i="1"/>
  <c r="K255" i="1" s="1"/>
  <c r="K253" i="1"/>
  <c r="K252" i="1" s="1"/>
  <c r="K250" i="1"/>
  <c r="K249" i="1" s="1"/>
  <c r="K246" i="1"/>
  <c r="K245" i="1" s="1"/>
  <c r="K243" i="1"/>
  <c r="K242" i="1" s="1"/>
  <c r="K240" i="1"/>
  <c r="K239" i="1" s="1"/>
  <c r="K237" i="1"/>
  <c r="K236" i="1" s="1"/>
  <c r="K234" i="1"/>
  <c r="K233" i="1" s="1"/>
  <c r="K228" i="1"/>
  <c r="K227" i="1" s="1"/>
  <c r="K225" i="1"/>
  <c r="K223" i="1"/>
  <c r="K220" i="1"/>
  <c r="K219" i="1" s="1"/>
  <c r="K217" i="1"/>
  <c r="K216" i="1" s="1"/>
  <c r="K214" i="1"/>
  <c r="K212" i="1"/>
  <c r="K209" i="1"/>
  <c r="K207" i="1"/>
  <c r="K203" i="1"/>
  <c r="K202" i="1" s="1"/>
  <c r="K201" i="1" s="1"/>
  <c r="K198" i="1"/>
  <c r="K197" i="1" s="1"/>
  <c r="K195" i="1"/>
  <c r="K193" i="1"/>
  <c r="K189" i="1"/>
  <c r="K188" i="1" s="1"/>
  <c r="K186" i="1"/>
  <c r="K185" i="1" s="1"/>
  <c r="K182" i="1"/>
  <c r="K181" i="1" s="1"/>
  <c r="K180" i="1" s="1"/>
  <c r="K178" i="1"/>
  <c r="K177" i="1" s="1"/>
  <c r="K176" i="1" s="1"/>
  <c r="K173" i="1"/>
  <c r="K172" i="1" s="1"/>
  <c r="K171" i="1" s="1"/>
  <c r="K169" i="1"/>
  <c r="K168" i="1" s="1"/>
  <c r="K166" i="1"/>
  <c r="K165" i="1" s="1"/>
  <c r="K163" i="1"/>
  <c r="K162" i="1" s="1"/>
  <c r="K157" i="1"/>
  <c r="K155" i="1"/>
  <c r="K152" i="1"/>
  <c r="K150" i="1"/>
  <c r="K147" i="1"/>
  <c r="K146" i="1" s="1"/>
  <c r="K144" i="1"/>
  <c r="K143" i="1" s="1"/>
  <c r="K141" i="1"/>
  <c r="K140" i="1" s="1"/>
  <c r="K136" i="1"/>
  <c r="K135" i="1" s="1"/>
  <c r="K133" i="1"/>
  <c r="K132" i="1" s="1"/>
  <c r="K130" i="1"/>
  <c r="K129" i="1" s="1"/>
  <c r="K127" i="1"/>
  <c r="K126" i="1" s="1"/>
  <c r="K122" i="1"/>
  <c r="K121" i="1" s="1"/>
  <c r="K120" i="1" s="1"/>
  <c r="K118" i="1"/>
  <c r="K117" i="1" s="1"/>
  <c r="K116" i="1" s="1"/>
  <c r="K114" i="1"/>
  <c r="K113" i="1" s="1"/>
  <c r="K111" i="1"/>
  <c r="K110" i="1" s="1"/>
  <c r="K109" i="1" s="1"/>
  <c r="K107" i="1"/>
  <c r="K106" i="1" s="1"/>
  <c r="K104" i="1"/>
  <c r="K103" i="1" s="1"/>
  <c r="K99" i="1"/>
  <c r="K97" i="1"/>
  <c r="K93" i="1"/>
  <c r="K92" i="1" s="1"/>
  <c r="K91" i="1" s="1"/>
  <c r="K89" i="1"/>
  <c r="K88" i="1" s="1"/>
  <c r="K86" i="1"/>
  <c r="K85" i="1" s="1"/>
  <c r="K83" i="1"/>
  <c r="M83" i="1" s="1"/>
  <c r="K77" i="1"/>
  <c r="K76" i="1" s="1"/>
  <c r="K74" i="1"/>
  <c r="K72" i="1"/>
  <c r="K70" i="1"/>
  <c r="K65" i="1"/>
  <c r="K63" i="1"/>
  <c r="K61" i="1"/>
  <c r="K56" i="1"/>
  <c r="K55" i="1" s="1"/>
  <c r="K53" i="1"/>
  <c r="K52" i="1" s="1"/>
  <c r="K50" i="1"/>
  <c r="K49" i="1" s="1"/>
  <c r="K48" i="1"/>
  <c r="M48" i="1" s="1"/>
  <c r="K44" i="1"/>
  <c r="K43" i="1" s="1"/>
  <c r="K41" i="1"/>
  <c r="K39" i="1"/>
  <c r="K37" i="1"/>
  <c r="K33" i="1"/>
  <c r="K32" i="1" s="1"/>
  <c r="K31" i="1" s="1"/>
  <c r="K29" i="1"/>
  <c r="K28" i="1" s="1"/>
  <c r="K26" i="1"/>
  <c r="K25" i="1" s="1"/>
  <c r="K23" i="1"/>
  <c r="K22" i="1" s="1"/>
  <c r="K20" i="1"/>
  <c r="K19" i="1" s="1"/>
  <c r="K17" i="1"/>
  <c r="K15" i="1"/>
  <c r="K13" i="1"/>
  <c r="K10" i="1"/>
  <c r="K9" i="1" s="1"/>
  <c r="L183" i="2" l="1"/>
  <c r="M184" i="2"/>
  <c r="M7" i="2"/>
  <c r="L336" i="2"/>
  <c r="M336" i="2" s="1"/>
  <c r="M337" i="2"/>
  <c r="L212" i="2"/>
  <c r="M212" i="2" s="1"/>
  <c r="M218" i="2"/>
  <c r="L229" i="2"/>
  <c r="M229" i="2" s="1"/>
  <c r="M235" i="2"/>
  <c r="L141" i="2"/>
  <c r="M141" i="2" s="1"/>
  <c r="K232" i="1"/>
  <c r="K12" i="1"/>
  <c r="K8" i="1" s="1"/>
  <c r="K102" i="1"/>
  <c r="K125" i="1"/>
  <c r="K124" i="1" s="1"/>
  <c r="K329" i="1"/>
  <c r="K154" i="1"/>
  <c r="K211" i="1"/>
  <c r="K376" i="1"/>
  <c r="K375" i="1" s="1"/>
  <c r="K374" i="1" s="1"/>
  <c r="K373" i="1" s="1"/>
  <c r="K47" i="1"/>
  <c r="K46" i="1" s="1"/>
  <c r="K77" i="3"/>
  <c r="K76" i="3" s="1"/>
  <c r="K75" i="3" s="1"/>
  <c r="K268" i="1"/>
  <c r="K267" i="1" s="1"/>
  <c r="K248" i="1" s="1"/>
  <c r="K194" i="3"/>
  <c r="K193" i="3" s="1"/>
  <c r="K192" i="3" s="1"/>
  <c r="K82" i="1"/>
  <c r="K81" i="1" s="1"/>
  <c r="K80" i="1" s="1"/>
  <c r="K112" i="3"/>
  <c r="K111" i="3" s="1"/>
  <c r="K110" i="3" s="1"/>
  <c r="K109" i="3" s="1"/>
  <c r="K108" i="3" s="1"/>
  <c r="K96" i="1"/>
  <c r="K95" i="1" s="1"/>
  <c r="K149" i="1"/>
  <c r="K206" i="1"/>
  <c r="K341" i="1"/>
  <c r="K340" i="1" s="1"/>
  <c r="K160" i="1"/>
  <c r="K159" i="1" s="1"/>
  <c r="K281" i="3"/>
  <c r="K280" i="3" s="1"/>
  <c r="K279" i="3" s="1"/>
  <c r="K290" i="1"/>
  <c r="K289" i="1" s="1"/>
  <c r="K288" i="1" s="1"/>
  <c r="K225" i="3"/>
  <c r="K224" i="3" s="1"/>
  <c r="K223" i="3" s="1"/>
  <c r="K213" i="3" s="1"/>
  <c r="K280" i="1"/>
  <c r="K279" i="1" s="1"/>
  <c r="K206" i="3"/>
  <c r="K205" i="3" s="1"/>
  <c r="K204" i="3" s="1"/>
  <c r="K173" i="3" s="1"/>
  <c r="K36" i="1"/>
  <c r="K69" i="1"/>
  <c r="K68" i="1" s="1"/>
  <c r="K67" i="1" s="1"/>
  <c r="K222" i="1"/>
  <c r="K305" i="1"/>
  <c r="K304" i="1" s="1"/>
  <c r="K84" i="1"/>
  <c r="K60" i="1"/>
  <c r="K59" i="1" s="1"/>
  <c r="K58" i="1" s="1"/>
  <c r="K192" i="1"/>
  <c r="K191" i="1" s="1"/>
  <c r="K314" i="1"/>
  <c r="K310" i="1" s="1"/>
  <c r="K352" i="1"/>
  <c r="K351" i="1" s="1"/>
  <c r="K350" i="1" s="1"/>
  <c r="K184" i="1"/>
  <c r="K364" i="1"/>
  <c r="K383" i="1"/>
  <c r="K382" i="1" s="1"/>
  <c r="K381" i="1" s="1"/>
  <c r="M183" i="2" l="1"/>
  <c r="L6" i="2"/>
  <c r="K139" i="1"/>
  <c r="K138" i="1" s="1"/>
  <c r="K64" i="3"/>
  <c r="K8" i="3" s="1"/>
  <c r="K259" i="3"/>
  <c r="K258" i="3" s="1"/>
  <c r="K205" i="1"/>
  <c r="K200" i="1" s="1"/>
  <c r="K156" i="3"/>
  <c r="K7" i="1"/>
  <c r="K175" i="1"/>
  <c r="K324" i="1"/>
  <c r="K79" i="1"/>
  <c r="K101" i="1"/>
  <c r="K231" i="1"/>
  <c r="K349" i="1"/>
  <c r="L380" i="2" l="1"/>
  <c r="M6" i="2"/>
  <c r="K376" i="3"/>
  <c r="O156" i="3"/>
  <c r="K6" i="1"/>
  <c r="K230" i="1"/>
  <c r="M380" i="2" l="1"/>
  <c r="L381" i="2"/>
  <c r="K393" i="1"/>
  <c r="K396" i="1" s="1"/>
  <c r="K380" i="3" l="1"/>
  <c r="J140" i="2" l="1"/>
  <c r="J139" i="2" s="1"/>
  <c r="J138" i="2" s="1"/>
  <c r="J137" i="2" s="1"/>
  <c r="T137" i="2"/>
  <c r="S137" i="2"/>
  <c r="R137" i="2"/>
  <c r="Q137" i="2"/>
  <c r="P137" i="2"/>
  <c r="O137" i="2"/>
  <c r="N137" i="2"/>
  <c r="J155" i="3"/>
  <c r="J154" i="3" s="1"/>
  <c r="J153" i="3" s="1"/>
  <c r="J152" i="3" s="1"/>
  <c r="AC155" i="3"/>
  <c r="AK155" i="3" s="1"/>
  <c r="AB155" i="3"/>
  <c r="AJ155" i="3" s="1"/>
  <c r="AA155" i="3"/>
  <c r="AI155" i="3" s="1"/>
  <c r="Z155" i="3"/>
  <c r="AH155" i="3" s="1"/>
  <c r="AO154" i="3"/>
  <c r="AN154" i="3"/>
  <c r="AN153" i="3" s="1"/>
  <c r="AM154" i="3"/>
  <c r="AM153" i="3" s="1"/>
  <c r="AL154" i="3"/>
  <c r="AL153" i="3" s="1"/>
  <c r="AG154" i="3"/>
  <c r="AG153" i="3" s="1"/>
  <c r="AF154" i="3"/>
  <c r="AF153" i="3" s="1"/>
  <c r="AE154" i="3"/>
  <c r="AD154" i="3"/>
  <c r="AD153" i="3" s="1"/>
  <c r="AC154" i="3"/>
  <c r="AB154" i="3"/>
  <c r="AB153" i="3" s="1"/>
  <c r="AA154" i="3"/>
  <c r="AA153" i="3" s="1"/>
  <c r="Z154" i="3"/>
  <c r="Z153" i="3" s="1"/>
  <c r="Y154" i="3"/>
  <c r="Y153" i="3" s="1"/>
  <c r="X154" i="3"/>
  <c r="X153" i="3" s="1"/>
  <c r="W154" i="3"/>
  <c r="V154" i="3"/>
  <c r="V153" i="3" s="1"/>
  <c r="U154" i="3"/>
  <c r="T154" i="3"/>
  <c r="T153" i="3" s="1"/>
  <c r="S154" i="3"/>
  <c r="S153" i="3" s="1"/>
  <c r="R154" i="3"/>
  <c r="R153" i="3" s="1"/>
  <c r="AO153" i="3"/>
  <c r="AE153" i="3"/>
  <c r="AC153" i="3"/>
  <c r="W153" i="3"/>
  <c r="U153" i="3"/>
  <c r="L122" i="1"/>
  <c r="L121" i="1" l="1"/>
  <c r="M122" i="1"/>
  <c r="P155" i="3"/>
  <c r="AR155" i="3"/>
  <c r="AR154" i="3" s="1"/>
  <c r="AR153" i="3" s="1"/>
  <c r="AJ154" i="3"/>
  <c r="AJ153" i="3" s="1"/>
  <c r="AS155" i="3"/>
  <c r="AS154" i="3" s="1"/>
  <c r="AS153" i="3" s="1"/>
  <c r="AK154" i="3"/>
  <c r="AK153" i="3" s="1"/>
  <c r="AP155" i="3"/>
  <c r="AP154" i="3" s="1"/>
  <c r="AP153" i="3" s="1"/>
  <c r="AH154" i="3"/>
  <c r="AH153" i="3" s="1"/>
  <c r="AQ155" i="3"/>
  <c r="AQ154" i="3" s="1"/>
  <c r="AQ153" i="3" s="1"/>
  <c r="AI154" i="3"/>
  <c r="AI153" i="3" s="1"/>
  <c r="L120" i="1" l="1"/>
  <c r="M120" i="1" s="1"/>
  <c r="M121" i="1"/>
  <c r="P153" i="3"/>
  <c r="P154" i="3"/>
  <c r="J122" i="1"/>
  <c r="J121" i="1" l="1"/>
  <c r="J120" i="1" s="1"/>
  <c r="J201" i="2" l="1"/>
  <c r="J200" i="2" s="1"/>
  <c r="J199" i="2" s="1"/>
  <c r="L220" i="1"/>
  <c r="J220" i="1"/>
  <c r="J219" i="1" s="1"/>
  <c r="L219" i="1" l="1"/>
  <c r="M219" i="1" s="1"/>
  <c r="M220" i="1"/>
  <c r="G11" i="13" l="1"/>
  <c r="G10" i="13" s="1"/>
  <c r="G9" i="13" s="1"/>
  <c r="L274" i="1" l="1"/>
  <c r="M274" i="1" s="1"/>
  <c r="L191" i="3" l="1"/>
  <c r="L190" i="3" s="1"/>
  <c r="L189" i="3" s="1"/>
  <c r="L173" i="3" l="1"/>
  <c r="L156" i="3" s="1"/>
  <c r="P156" i="3" s="1"/>
  <c r="L265" i="3" l="1"/>
  <c r="L264" i="3" s="1"/>
  <c r="L263" i="3" s="1"/>
  <c r="J176" i="2" l="1"/>
  <c r="J175" i="2" s="1"/>
  <c r="J174" i="2" s="1"/>
  <c r="J173" i="2" s="1"/>
  <c r="J172" i="2" s="1"/>
  <c r="J290" i="3" l="1"/>
  <c r="J289" i="3" s="1"/>
  <c r="J288" i="3" s="1"/>
  <c r="J169" i="1"/>
  <c r="J168" i="1" s="1"/>
  <c r="L290" i="3" l="1"/>
  <c r="L289" i="3" s="1"/>
  <c r="L288" i="3" s="1"/>
  <c r="L169" i="1"/>
  <c r="L168" i="1" l="1"/>
  <c r="M168" i="1" s="1"/>
  <c r="M169" i="1"/>
  <c r="J319" i="3" l="1"/>
  <c r="J318" i="3" s="1"/>
  <c r="J317" i="3" s="1"/>
  <c r="G16" i="13" l="1"/>
  <c r="G15" i="13" s="1"/>
  <c r="G14" i="13" s="1"/>
  <c r="G13" i="13" s="1"/>
  <c r="L65" i="1"/>
  <c r="M65" i="1" s="1"/>
  <c r="L70" i="1"/>
  <c r="M70" i="1" s="1"/>
  <c r="L72" i="1"/>
  <c r="M72" i="1" s="1"/>
  <c r="L74" i="1"/>
  <c r="M74" i="1" s="1"/>
  <c r="L77" i="1"/>
  <c r="L82" i="1"/>
  <c r="L86" i="1"/>
  <c r="L89" i="1"/>
  <c r="L93" i="1"/>
  <c r="L97" i="1"/>
  <c r="M97" i="1" s="1"/>
  <c r="L99" i="1"/>
  <c r="M99" i="1" s="1"/>
  <c r="L104" i="1"/>
  <c r="L107" i="1"/>
  <c r="L111" i="1"/>
  <c r="L114" i="1"/>
  <c r="L118" i="1"/>
  <c r="L127" i="1"/>
  <c r="L130" i="1"/>
  <c r="L133" i="1"/>
  <c r="L136" i="1"/>
  <c r="L141" i="1"/>
  <c r="L144" i="1"/>
  <c r="L147" i="1"/>
  <c r="L150" i="1"/>
  <c r="M150" i="1" s="1"/>
  <c r="L152" i="1"/>
  <c r="M152" i="1" s="1"/>
  <c r="L276" i="3"/>
  <c r="L275" i="3" s="1"/>
  <c r="L278" i="3"/>
  <c r="L277" i="3" s="1"/>
  <c r="L160" i="1"/>
  <c r="L163" i="1"/>
  <c r="L166" i="1"/>
  <c r="L173" i="1"/>
  <c r="L178" i="1"/>
  <c r="L182" i="1"/>
  <c r="L186" i="1"/>
  <c r="L189" i="1"/>
  <c r="L193" i="1"/>
  <c r="M193" i="1" s="1"/>
  <c r="L195" i="1"/>
  <c r="M195" i="1" s="1"/>
  <c r="L198" i="1"/>
  <c r="L203" i="1"/>
  <c r="L207" i="1"/>
  <c r="M207" i="1" s="1"/>
  <c r="L209" i="1"/>
  <c r="M209" i="1" s="1"/>
  <c r="L212" i="1"/>
  <c r="M212" i="1" s="1"/>
  <c r="L214" i="1"/>
  <c r="M214" i="1" s="1"/>
  <c r="L217" i="1"/>
  <c r="L361" i="3"/>
  <c r="L360" i="3" s="1"/>
  <c r="L363" i="3"/>
  <c r="L362" i="3" s="1"/>
  <c r="L228" i="1"/>
  <c r="L234" i="1"/>
  <c r="L237" i="1"/>
  <c r="L240" i="1"/>
  <c r="L243" i="1"/>
  <c r="L246" i="1"/>
  <c r="L250" i="1"/>
  <c r="L253" i="1"/>
  <c r="L256" i="1"/>
  <c r="L259" i="1"/>
  <c r="L262" i="1"/>
  <c r="L265" i="1"/>
  <c r="L268" i="1"/>
  <c r="L271" i="1"/>
  <c r="L273" i="1"/>
  <c r="M273" i="1" s="1"/>
  <c r="L277" i="1"/>
  <c r="L280" i="1"/>
  <c r="L283" i="1"/>
  <c r="L286" i="1"/>
  <c r="L290" i="1"/>
  <c r="L293" i="1"/>
  <c r="L296" i="1"/>
  <c r="L299" i="1"/>
  <c r="L302" i="1"/>
  <c r="L306" i="1"/>
  <c r="M306" i="1" s="1"/>
  <c r="L308" i="1"/>
  <c r="M308" i="1" s="1"/>
  <c r="L312" i="1"/>
  <c r="L315" i="1"/>
  <c r="M315" i="1" s="1"/>
  <c r="L317" i="1"/>
  <c r="M317" i="1" s="1"/>
  <c r="L319" i="1"/>
  <c r="M319" i="1" s="1"/>
  <c r="L322" i="1"/>
  <c r="L327" i="1"/>
  <c r="L331" i="1"/>
  <c r="L334" i="1"/>
  <c r="L338" i="1"/>
  <c r="L342" i="1"/>
  <c r="M342" i="1" s="1"/>
  <c r="L344" i="1"/>
  <c r="M344" i="1" s="1"/>
  <c r="L347" i="1"/>
  <c r="L353" i="1"/>
  <c r="M353" i="1" s="1"/>
  <c r="L355" i="1"/>
  <c r="M355" i="1" s="1"/>
  <c r="L362" i="1"/>
  <c r="L367" i="1"/>
  <c r="L371" i="1"/>
  <c r="L377" i="1"/>
  <c r="M377" i="1" s="1"/>
  <c r="L379" i="1"/>
  <c r="M379" i="1" s="1"/>
  <c r="L385" i="1"/>
  <c r="L388" i="1"/>
  <c r="L13" i="1"/>
  <c r="L15" i="1"/>
  <c r="M15" i="1" s="1"/>
  <c r="L17" i="1"/>
  <c r="M17" i="1" s="1"/>
  <c r="L20" i="1"/>
  <c r="L23" i="1"/>
  <c r="L26" i="1"/>
  <c r="L33" i="1"/>
  <c r="L37" i="1"/>
  <c r="M37" i="1" s="1"/>
  <c r="L39" i="1"/>
  <c r="M39" i="1" s="1"/>
  <c r="L41" i="1"/>
  <c r="M41" i="1" s="1"/>
  <c r="L44" i="1"/>
  <c r="L47" i="1"/>
  <c r="L50" i="1"/>
  <c r="L53" i="1"/>
  <c r="L56" i="1"/>
  <c r="L10" i="1"/>
  <c r="L9" i="1" l="1"/>
  <c r="M9" i="1" s="1"/>
  <c r="M10" i="1"/>
  <c r="L55" i="1"/>
  <c r="M55" i="1" s="1"/>
  <c r="M56" i="1"/>
  <c r="L46" i="1"/>
  <c r="M46" i="1" s="1"/>
  <c r="M47" i="1"/>
  <c r="L22" i="1"/>
  <c r="M22" i="1" s="1"/>
  <c r="M23" i="1"/>
  <c r="M13" i="1"/>
  <c r="L12" i="1"/>
  <c r="M12" i="1" s="1"/>
  <c r="L326" i="1"/>
  <c r="M327" i="1"/>
  <c r="L301" i="1"/>
  <c r="M301" i="1" s="1"/>
  <c r="M302" i="1"/>
  <c r="L279" i="1"/>
  <c r="M279" i="1" s="1"/>
  <c r="M280" i="1"/>
  <c r="L267" i="1"/>
  <c r="M267" i="1" s="1"/>
  <c r="M268" i="1"/>
  <c r="L255" i="1"/>
  <c r="M255" i="1" s="1"/>
  <c r="M256" i="1"/>
  <c r="L242" i="1"/>
  <c r="M242" i="1" s="1"/>
  <c r="M243" i="1"/>
  <c r="L233" i="1"/>
  <c r="M234" i="1"/>
  <c r="L216" i="1"/>
  <c r="M216" i="1" s="1"/>
  <c r="M217" i="1"/>
  <c r="L177" i="1"/>
  <c r="M178" i="1"/>
  <c r="L159" i="1"/>
  <c r="M159" i="1" s="1"/>
  <c r="M160" i="1"/>
  <c r="L135" i="1"/>
  <c r="M135" i="1" s="1"/>
  <c r="M136" i="1"/>
  <c r="L117" i="1"/>
  <c r="M118" i="1"/>
  <c r="L110" i="1"/>
  <c r="M111" i="1"/>
  <c r="L81" i="1"/>
  <c r="M82" i="1"/>
  <c r="L52" i="1"/>
  <c r="M52" i="1" s="1"/>
  <c r="M53" i="1"/>
  <c r="L43" i="1"/>
  <c r="M43" i="1" s="1"/>
  <c r="M44" i="1"/>
  <c r="L32" i="1"/>
  <c r="M32" i="1" s="1"/>
  <c r="M33" i="1"/>
  <c r="L19" i="1"/>
  <c r="M19" i="1" s="1"/>
  <c r="M20" i="1"/>
  <c r="L387" i="1"/>
  <c r="M387" i="1" s="1"/>
  <c r="M388" i="1"/>
  <c r="L370" i="1"/>
  <c r="M370" i="1" s="1"/>
  <c r="M371" i="1"/>
  <c r="L337" i="1"/>
  <c r="M337" i="1" s="1"/>
  <c r="M338" i="1"/>
  <c r="L321" i="1"/>
  <c r="M321" i="1" s="1"/>
  <c r="M322" i="1"/>
  <c r="L311" i="1"/>
  <c r="M311" i="1" s="1"/>
  <c r="M312" i="1"/>
  <c r="L298" i="1"/>
  <c r="M298" i="1" s="1"/>
  <c r="M299" i="1"/>
  <c r="L289" i="1"/>
  <c r="M290" i="1"/>
  <c r="L276" i="1"/>
  <c r="M276" i="1" s="1"/>
  <c r="M277" i="1"/>
  <c r="L264" i="1"/>
  <c r="M264" i="1" s="1"/>
  <c r="M265" i="1"/>
  <c r="L252" i="1"/>
  <c r="M252" i="1" s="1"/>
  <c r="M253" i="1"/>
  <c r="L239" i="1"/>
  <c r="M239" i="1" s="1"/>
  <c r="M240" i="1"/>
  <c r="L227" i="1"/>
  <c r="M227" i="1" s="1"/>
  <c r="M228" i="1"/>
  <c r="L188" i="1"/>
  <c r="M188" i="1" s="1"/>
  <c r="M189" i="1"/>
  <c r="L172" i="1"/>
  <c r="M173" i="1"/>
  <c r="L146" i="1"/>
  <c r="M146" i="1" s="1"/>
  <c r="M147" i="1"/>
  <c r="L106" i="1"/>
  <c r="M106" i="1" s="1"/>
  <c r="M107" i="1"/>
  <c r="L92" i="1"/>
  <c r="M93" i="1"/>
  <c r="L76" i="1"/>
  <c r="M76" i="1" s="1"/>
  <c r="M77" i="1"/>
  <c r="L384" i="1"/>
  <c r="M384" i="1" s="1"/>
  <c r="M385" i="1"/>
  <c r="L366" i="1"/>
  <c r="M367" i="1"/>
  <c r="L346" i="1"/>
  <c r="M346" i="1" s="1"/>
  <c r="M347" i="1"/>
  <c r="L333" i="1"/>
  <c r="M333" i="1" s="1"/>
  <c r="M334" i="1"/>
  <c r="L295" i="1"/>
  <c r="M295" i="1" s="1"/>
  <c r="M296" i="1"/>
  <c r="L285" i="1"/>
  <c r="M285" i="1" s="1"/>
  <c r="M286" i="1"/>
  <c r="L261" i="1"/>
  <c r="M261" i="1" s="1"/>
  <c r="M262" i="1"/>
  <c r="L249" i="1"/>
  <c r="M249" i="1" s="1"/>
  <c r="M250" i="1"/>
  <c r="L197" i="1"/>
  <c r="M197" i="1" s="1"/>
  <c r="M198" i="1"/>
  <c r="L185" i="1"/>
  <c r="M185" i="1" s="1"/>
  <c r="M186" i="1"/>
  <c r="L165" i="1"/>
  <c r="M165" i="1" s="1"/>
  <c r="M166" i="1"/>
  <c r="L143" i="1"/>
  <c r="M143" i="1" s="1"/>
  <c r="M144" i="1"/>
  <c r="L113" i="1"/>
  <c r="M113" i="1" s="1"/>
  <c r="M114" i="1"/>
  <c r="L103" i="1"/>
  <c r="M104" i="1"/>
  <c r="L88" i="1"/>
  <c r="M88" i="1" s="1"/>
  <c r="M89" i="1"/>
  <c r="L49" i="1"/>
  <c r="M49" i="1" s="1"/>
  <c r="M50" i="1"/>
  <c r="L25" i="1"/>
  <c r="M25" i="1" s="1"/>
  <c r="M26" i="1"/>
  <c r="L361" i="1"/>
  <c r="M362" i="1"/>
  <c r="L330" i="1"/>
  <c r="M330" i="1" s="1"/>
  <c r="M331" i="1"/>
  <c r="L292" i="1"/>
  <c r="M292" i="1" s="1"/>
  <c r="M293" i="1"/>
  <c r="L282" i="1"/>
  <c r="M282" i="1" s="1"/>
  <c r="M283" i="1"/>
  <c r="L270" i="1"/>
  <c r="M270" i="1" s="1"/>
  <c r="M271" i="1"/>
  <c r="L258" i="1"/>
  <c r="M258" i="1" s="1"/>
  <c r="M259" i="1"/>
  <c r="L245" i="1"/>
  <c r="M245" i="1" s="1"/>
  <c r="M246" i="1"/>
  <c r="L236" i="1"/>
  <c r="M236" i="1" s="1"/>
  <c r="M237" i="1"/>
  <c r="L162" i="1"/>
  <c r="M162" i="1" s="1"/>
  <c r="M163" i="1"/>
  <c r="L140" i="1"/>
  <c r="M140" i="1" s="1"/>
  <c r="M141" i="1"/>
  <c r="L126" i="1"/>
  <c r="M126" i="1" s="1"/>
  <c r="M127" i="1"/>
  <c r="L85" i="1"/>
  <c r="M85" i="1" s="1"/>
  <c r="M86" i="1"/>
  <c r="L181" i="1"/>
  <c r="M182" i="1"/>
  <c r="L202" i="1"/>
  <c r="M203" i="1"/>
  <c r="L132" i="1"/>
  <c r="M132" i="1" s="1"/>
  <c r="M133" i="1"/>
  <c r="L129" i="1"/>
  <c r="M129" i="1" s="1"/>
  <c r="M130" i="1"/>
  <c r="L329" i="1"/>
  <c r="M329" i="1" s="1"/>
  <c r="L248" i="1"/>
  <c r="M248" i="1" s="1"/>
  <c r="L359" i="3"/>
  <c r="L344" i="3" s="1"/>
  <c r="L274" i="3"/>
  <c r="G17" i="13"/>
  <c r="G8" i="13"/>
  <c r="G7" i="13" s="1"/>
  <c r="L341" i="1"/>
  <c r="M341" i="1" s="1"/>
  <c r="L305" i="1"/>
  <c r="L376" i="1"/>
  <c r="L314" i="1"/>
  <c r="M314" i="1" s="1"/>
  <c r="L63" i="1"/>
  <c r="M63" i="1" s="1"/>
  <c r="L211" i="1"/>
  <c r="M211" i="1" s="1"/>
  <c r="L157" i="1"/>
  <c r="M157" i="1" s="1"/>
  <c r="L61" i="1"/>
  <c r="M61" i="1" s="1"/>
  <c r="L225" i="1"/>
  <c r="M225" i="1" s="1"/>
  <c r="L155" i="1"/>
  <c r="M155" i="1" s="1"/>
  <c r="L29" i="1"/>
  <c r="L223" i="1"/>
  <c r="M223" i="1" s="1"/>
  <c r="L391" i="1"/>
  <c r="L206" i="1"/>
  <c r="M206" i="1" s="1"/>
  <c r="L149" i="1"/>
  <c r="M149" i="1" s="1"/>
  <c r="L69" i="1"/>
  <c r="M69" i="1" s="1"/>
  <c r="L36" i="1"/>
  <c r="L340" i="1"/>
  <c r="L192" i="1"/>
  <c r="L96" i="1"/>
  <c r="L184" i="1"/>
  <c r="M184" i="1" s="1"/>
  <c r="L369" i="1"/>
  <c r="M369" i="1" s="1"/>
  <c r="L310" i="1"/>
  <c r="M310" i="1" s="1"/>
  <c r="L358" i="1"/>
  <c r="M358" i="1" s="1"/>
  <c r="L352" i="1"/>
  <c r="M352" i="1" s="1"/>
  <c r="L222" i="1"/>
  <c r="M222" i="1" s="1"/>
  <c r="L84" i="1"/>
  <c r="M84" i="1" s="1"/>
  <c r="L68" i="1"/>
  <c r="M68" i="1" s="1"/>
  <c r="L60" i="1"/>
  <c r="M60" i="1" s="1"/>
  <c r="L31" i="1"/>
  <c r="M31" i="1" s="1"/>
  <c r="M110" i="1" l="1"/>
  <c r="L109" i="1"/>
  <c r="M117" i="1"/>
  <c r="L116" i="1"/>
  <c r="M116" i="1" s="1"/>
  <c r="M289" i="1"/>
  <c r="L288" i="1"/>
  <c r="M288" i="1" s="1"/>
  <c r="M233" i="1"/>
  <c r="L232" i="1"/>
  <c r="M340" i="1"/>
  <c r="L304" i="1"/>
  <c r="M304" i="1" s="1"/>
  <c r="M305" i="1"/>
  <c r="M35" i="1"/>
  <c r="M36" i="1"/>
  <c r="L390" i="1"/>
  <c r="M390" i="1" s="1"/>
  <c r="M391" i="1"/>
  <c r="L28" i="1"/>
  <c r="M29" i="1"/>
  <c r="L91" i="1"/>
  <c r="M91" i="1" s="1"/>
  <c r="M92" i="1"/>
  <c r="L176" i="1"/>
  <c r="M176" i="1" s="1"/>
  <c r="M177" i="1"/>
  <c r="L325" i="1"/>
  <c r="M325" i="1" s="1"/>
  <c r="M326" i="1"/>
  <c r="L95" i="1"/>
  <c r="M95" i="1" s="1"/>
  <c r="M96" i="1"/>
  <c r="L375" i="1"/>
  <c r="M376" i="1"/>
  <c r="M232" i="1"/>
  <c r="L191" i="1"/>
  <c r="M191" i="1" s="1"/>
  <c r="M192" i="1"/>
  <c r="M109" i="1"/>
  <c r="L360" i="1"/>
  <c r="M360" i="1" s="1"/>
  <c r="M361" i="1"/>
  <c r="L102" i="1"/>
  <c r="M102" i="1" s="1"/>
  <c r="M103" i="1"/>
  <c r="L365" i="1"/>
  <c r="M365" i="1" s="1"/>
  <c r="M366" i="1"/>
  <c r="L171" i="1"/>
  <c r="M171" i="1" s="1"/>
  <c r="M172" i="1"/>
  <c r="L80" i="1"/>
  <c r="M80" i="1" s="1"/>
  <c r="M81" i="1"/>
  <c r="L201" i="1"/>
  <c r="M201" i="1" s="1"/>
  <c r="M202" i="1"/>
  <c r="L125" i="1"/>
  <c r="M125" i="1" s="1"/>
  <c r="L180" i="1"/>
  <c r="M180" i="1" s="1"/>
  <c r="M181" i="1"/>
  <c r="L259" i="3"/>
  <c r="L258" i="3" s="1"/>
  <c r="L376" i="3" s="1"/>
  <c r="L205" i="1"/>
  <c r="M205" i="1" s="1"/>
  <c r="L154" i="1"/>
  <c r="M154" i="1" s="1"/>
  <c r="L383" i="1"/>
  <c r="L101" i="1"/>
  <c r="M101" i="1" s="1"/>
  <c r="L124" i="1"/>
  <c r="M124" i="1" s="1"/>
  <c r="L231" i="1"/>
  <c r="M231" i="1" s="1"/>
  <c r="L59" i="1"/>
  <c r="M59" i="1" s="1"/>
  <c r="L67" i="1"/>
  <c r="M67" i="1" s="1"/>
  <c r="L357" i="1"/>
  <c r="M357" i="1" s="1"/>
  <c r="L364" i="1" l="1"/>
  <c r="M364" i="1" s="1"/>
  <c r="L175" i="1"/>
  <c r="M175" i="1" s="1"/>
  <c r="L79" i="1"/>
  <c r="M79" i="1" s="1"/>
  <c r="M375" i="1"/>
  <c r="L374" i="1"/>
  <c r="L382" i="1"/>
  <c r="M383" i="1"/>
  <c r="L8" i="1"/>
  <c r="M28" i="1"/>
  <c r="L324" i="1"/>
  <c r="M324" i="1" s="1"/>
  <c r="L139" i="1"/>
  <c r="L58" i="1"/>
  <c r="M58" i="1" s="1"/>
  <c r="L351" i="1"/>
  <c r="L200" i="1"/>
  <c r="M200" i="1" s="1"/>
  <c r="L230" i="1"/>
  <c r="M230" i="1" s="1"/>
  <c r="M382" i="1" l="1"/>
  <c r="L381" i="1"/>
  <c r="M381" i="1" s="1"/>
  <c r="L350" i="1"/>
  <c r="M350" i="1" s="1"/>
  <c r="M351" i="1"/>
  <c r="M374" i="1"/>
  <c r="L373" i="1"/>
  <c r="M373" i="1" s="1"/>
  <c r="L138" i="1"/>
  <c r="M138" i="1" s="1"/>
  <c r="M139" i="1"/>
  <c r="M8" i="1"/>
  <c r="L7" i="1"/>
  <c r="M7" i="1" s="1"/>
  <c r="L6" i="1"/>
  <c r="M6" i="1" s="1"/>
  <c r="J48" i="1"/>
  <c r="L349" i="1" l="1"/>
  <c r="M349" i="1" s="1"/>
  <c r="J83" i="1"/>
  <c r="L393" i="1" l="1"/>
  <c r="M393" i="1" s="1"/>
  <c r="M380" i="3" s="1"/>
  <c r="J133" i="1"/>
  <c r="J291" i="1"/>
  <c r="L396" i="1" l="1"/>
  <c r="L380" i="3"/>
  <c r="J132" i="1"/>
  <c r="J23" i="2" l="1"/>
  <c r="J288" i="2"/>
  <c r="J291" i="2"/>
  <c r="J294" i="2"/>
  <c r="J39" i="2"/>
  <c r="J130" i="2"/>
  <c r="J127" i="2"/>
  <c r="J135" i="2"/>
  <c r="J11" i="2"/>
  <c r="J13" i="2"/>
  <c r="J15" i="2"/>
  <c r="J18" i="2"/>
  <c r="J20" i="2"/>
  <c r="J26" i="2"/>
  <c r="J29" i="2"/>
  <c r="J31" i="2"/>
  <c r="J33" i="2"/>
  <c r="J36" i="2"/>
  <c r="J42" i="2"/>
  <c r="J45" i="2"/>
  <c r="J48" i="2"/>
  <c r="J51" i="2"/>
  <c r="J54" i="2"/>
  <c r="J59" i="2"/>
  <c r="J61" i="2"/>
  <c r="J63" i="2"/>
  <c r="J66" i="2"/>
  <c r="J71" i="2"/>
  <c r="J76" i="2"/>
  <c r="J78" i="2"/>
  <c r="J80" i="2"/>
  <c r="J85" i="2"/>
  <c r="J90" i="2"/>
  <c r="J93" i="2"/>
  <c r="J96" i="2"/>
  <c r="J99" i="2"/>
  <c r="J104" i="2"/>
  <c r="J109" i="2"/>
  <c r="J112" i="2"/>
  <c r="J117" i="2"/>
  <c r="J122" i="2"/>
  <c r="J146" i="2"/>
  <c r="J149" i="2"/>
  <c r="J152" i="2"/>
  <c r="J155" i="2"/>
  <c r="J157" i="2"/>
  <c r="J160" i="2"/>
  <c r="J162" i="2"/>
  <c r="J165" i="2"/>
  <c r="J168" i="2"/>
  <c r="J171" i="2"/>
  <c r="J182" i="2"/>
  <c r="J188" i="2"/>
  <c r="J190" i="2"/>
  <c r="J193" i="2"/>
  <c r="J195" i="2"/>
  <c r="J198" i="2"/>
  <c r="J204" i="2"/>
  <c r="J206" i="2"/>
  <c r="J211" i="2"/>
  <c r="J217" i="2"/>
  <c r="J222" i="2"/>
  <c r="J228" i="2"/>
  <c r="J234" i="2"/>
  <c r="J239" i="2"/>
  <c r="J242" i="2"/>
  <c r="J245" i="2"/>
  <c r="J248" i="2"/>
  <c r="J251" i="2"/>
  <c r="J254" i="2"/>
  <c r="J257" i="2"/>
  <c r="J260" i="2"/>
  <c r="J262" i="2"/>
  <c r="J264" i="2"/>
  <c r="J267" i="2"/>
  <c r="J270" i="2"/>
  <c r="J276" i="2"/>
  <c r="J279" i="2"/>
  <c r="J299" i="2"/>
  <c r="J301" i="2"/>
  <c r="J309" i="2"/>
  <c r="J311" i="2"/>
  <c r="J314" i="2"/>
  <c r="J317" i="2"/>
  <c r="J318" i="2"/>
  <c r="J323" i="2"/>
  <c r="J328" i="2"/>
  <c r="J330" i="2"/>
  <c r="J335" i="2"/>
  <c r="J341" i="2"/>
  <c r="J343" i="2"/>
  <c r="J346" i="2"/>
  <c r="J351" i="2"/>
  <c r="J354" i="2"/>
  <c r="J359" i="2"/>
  <c r="J363" i="2"/>
  <c r="J367" i="2"/>
  <c r="J369" i="2"/>
  <c r="J373" i="2"/>
  <c r="J376" i="2"/>
  <c r="J379" i="2"/>
  <c r="J329" i="2" l="1"/>
  <c r="J194" i="2"/>
  <c r="J161" i="2"/>
  <c r="J50" i="2"/>
  <c r="J49" i="2" s="1"/>
  <c r="J126" i="2"/>
  <c r="J287" i="2"/>
  <c r="J378" i="2"/>
  <c r="J377" i="2" s="1"/>
  <c r="J366" i="2"/>
  <c r="J365" i="2" s="1"/>
  <c r="J227" i="2"/>
  <c r="J205" i="2"/>
  <c r="J111" i="2"/>
  <c r="J110" i="2" s="1"/>
  <c r="J47" i="2"/>
  <c r="J46" i="2" s="1"/>
  <c r="J35" i="2"/>
  <c r="J34" i="2" s="1"/>
  <c r="J129" i="2"/>
  <c r="J362" i="2"/>
  <c r="J361" i="2" s="1"/>
  <c r="J360" i="2" s="1"/>
  <c r="J278" i="2"/>
  <c r="J277" i="2" s="1"/>
  <c r="J203" i="2"/>
  <c r="J148" i="2"/>
  <c r="J147" i="2" s="1"/>
  <c r="J70" i="2"/>
  <c r="J69" i="2" s="1"/>
  <c r="J68" i="2" s="1"/>
  <c r="J58" i="2"/>
  <c r="J38" i="2"/>
  <c r="J293" i="2"/>
  <c r="J22" i="2"/>
  <c r="J241" i="2"/>
  <c r="J240" i="2" s="1"/>
  <c r="J210" i="2"/>
  <c r="J209" i="2" s="1"/>
  <c r="J156" i="2"/>
  <c r="J134" i="2"/>
  <c r="J290" i="2"/>
  <c r="J375" i="2"/>
  <c r="J368" i="2"/>
  <c r="J358" i="2"/>
  <c r="J298" i="2"/>
  <c r="J233" i="2"/>
  <c r="J353" i="2"/>
  <c r="J310" i="2"/>
  <c r="J259" i="2"/>
  <c r="J221" i="2"/>
  <c r="J342" i="2"/>
  <c r="J313" i="2"/>
  <c r="J300" i="2"/>
  <c r="J272" i="2"/>
  <c r="J372" i="2"/>
  <c r="J350" i="2"/>
  <c r="J281" i="2"/>
  <c r="J269" i="2"/>
  <c r="J256" i="2"/>
  <c r="J247" i="2"/>
  <c r="J238" i="2"/>
  <c r="J334" i="2"/>
  <c r="J284" i="2"/>
  <c r="J275" i="2"/>
  <c r="J261" i="2"/>
  <c r="J345" i="2"/>
  <c r="J340" i="2"/>
  <c r="J327" i="2"/>
  <c r="J322" i="2"/>
  <c r="J316" i="2"/>
  <c r="J308" i="2"/>
  <c r="J266" i="2"/>
  <c r="J263" i="2"/>
  <c r="J253" i="2"/>
  <c r="J250" i="2"/>
  <c r="J216" i="2"/>
  <c r="J192" i="2"/>
  <c r="J145" i="2"/>
  <c r="J92" i="2"/>
  <c r="J84" i="2"/>
  <c r="J79" i="2"/>
  <c r="J65" i="2"/>
  <c r="J62" i="2"/>
  <c r="J19" i="2"/>
  <c r="J244" i="2"/>
  <c r="J197" i="2"/>
  <c r="J187" i="2"/>
  <c r="J116" i="2"/>
  <c r="J108" i="2"/>
  <c r="J95" i="2"/>
  <c r="J14" i="2"/>
  <c r="J12" i="2"/>
  <c r="J189" i="2"/>
  <c r="J164" i="2"/>
  <c r="J154" i="2"/>
  <c r="J121" i="2"/>
  <c r="J103" i="2"/>
  <c r="J89" i="2"/>
  <c r="J77" i="2"/>
  <c r="J60" i="2"/>
  <c r="J53" i="2"/>
  <c r="J30" i="2"/>
  <c r="J28" i="2"/>
  <c r="J25" i="2"/>
  <c r="J17" i="2"/>
  <c r="J10" i="2"/>
  <c r="J181" i="2"/>
  <c r="J170" i="2"/>
  <c r="J167" i="2"/>
  <c r="J159" i="2"/>
  <c r="J151" i="2"/>
  <c r="J98" i="2"/>
  <c r="J75" i="2"/>
  <c r="J44" i="2"/>
  <c r="J41" i="2"/>
  <c r="J32" i="2"/>
  <c r="J202" i="2" l="1"/>
  <c r="J74" i="2"/>
  <c r="J73" i="2" s="1"/>
  <c r="J133" i="2"/>
  <c r="J21" i="2"/>
  <c r="J226" i="2"/>
  <c r="J57" i="2"/>
  <c r="J153" i="2"/>
  <c r="J289" i="2"/>
  <c r="J37" i="2"/>
  <c r="J125" i="2"/>
  <c r="J292" i="2"/>
  <c r="J128" i="2"/>
  <c r="J286" i="2"/>
  <c r="J297" i="2"/>
  <c r="J296" i="2" s="1"/>
  <c r="J258" i="2"/>
  <c r="J158" i="2"/>
  <c r="J16" i="2"/>
  <c r="J88" i="2"/>
  <c r="J102" i="2"/>
  <c r="J186" i="2"/>
  <c r="J83" i="2"/>
  <c r="J265" i="2"/>
  <c r="J40" i="2"/>
  <c r="J97" i="2"/>
  <c r="J150" i="2"/>
  <c r="J169" i="2"/>
  <c r="J24" i="2"/>
  <c r="J94" i="2"/>
  <c r="J196" i="2"/>
  <c r="J215" i="2"/>
  <c r="J252" i="2"/>
  <c r="J315" i="2"/>
  <c r="J321" i="2"/>
  <c r="J283" i="2"/>
  <c r="J237" i="2"/>
  <c r="J255" i="2"/>
  <c r="J312" i="2"/>
  <c r="J208" i="2"/>
  <c r="J352" i="2"/>
  <c r="J232" i="2"/>
  <c r="J9" i="2"/>
  <c r="J163" i="2"/>
  <c r="J107" i="2"/>
  <c r="J106" i="2" s="1"/>
  <c r="J115" i="2"/>
  <c r="J243" i="2"/>
  <c r="J64" i="2"/>
  <c r="J91" i="2"/>
  <c r="J144" i="2"/>
  <c r="J344" i="2"/>
  <c r="J280" i="2"/>
  <c r="J349" i="2"/>
  <c r="J348" i="2" s="1"/>
  <c r="J371" i="2"/>
  <c r="J357" i="2"/>
  <c r="J356" i="2" s="1"/>
  <c r="J364" i="2"/>
  <c r="J374" i="2"/>
  <c r="J43" i="2"/>
  <c r="J166" i="2"/>
  <c r="J180" i="2"/>
  <c r="J52" i="2"/>
  <c r="J120" i="2"/>
  <c r="J191" i="2"/>
  <c r="J249" i="2"/>
  <c r="J307" i="2"/>
  <c r="J326" i="2"/>
  <c r="J339" i="2"/>
  <c r="J274" i="2"/>
  <c r="J333" i="2"/>
  <c r="J246" i="2"/>
  <c r="J268" i="2"/>
  <c r="J271" i="2"/>
  <c r="J220" i="2"/>
  <c r="J219" i="2" s="1"/>
  <c r="J124" i="2" l="1"/>
  <c r="J87" i="2"/>
  <c r="J143" i="2"/>
  <c r="J141" i="2" s="1"/>
  <c r="J303" i="2"/>
  <c r="J236" i="2"/>
  <c r="J185" i="2"/>
  <c r="J225" i="2"/>
  <c r="J132" i="2"/>
  <c r="J56" i="2"/>
  <c r="J332" i="2"/>
  <c r="J119" i="2"/>
  <c r="J179" i="2"/>
  <c r="J231" i="2"/>
  <c r="J214" i="2"/>
  <c r="J67" i="2"/>
  <c r="J114" i="2"/>
  <c r="J72" i="2"/>
  <c r="J325" i="2"/>
  <c r="J295" i="2"/>
  <c r="J320" i="2"/>
  <c r="J82" i="2"/>
  <c r="J101" i="2"/>
  <c r="J370" i="2"/>
  <c r="J338" i="2"/>
  <c r="J207" i="2"/>
  <c r="J224" i="2" l="1"/>
  <c r="J223" i="2"/>
  <c r="J55" i="2"/>
  <c r="J131" i="2"/>
  <c r="J123" i="2"/>
  <c r="J319" i="2"/>
  <c r="J218" i="2"/>
  <c r="J355" i="2"/>
  <c r="J184" i="2"/>
  <c r="J183" i="2" s="1"/>
  <c r="J81" i="2"/>
  <c r="J7" i="2"/>
  <c r="J324" i="2"/>
  <c r="J113" i="2"/>
  <c r="J235" i="2"/>
  <c r="J118" i="2"/>
  <c r="J331" i="2"/>
  <c r="J337" i="2"/>
  <c r="J142" i="2"/>
  <c r="J105" i="2"/>
  <c r="J86" i="2"/>
  <c r="J347" i="2"/>
  <c r="J213" i="2"/>
  <c r="J100" i="2"/>
  <c r="J177" i="2"/>
  <c r="J178" i="2"/>
  <c r="J230" i="2"/>
  <c r="J302" i="2"/>
  <c r="J229" i="2" l="1"/>
  <c r="J336" i="2"/>
  <c r="J212" i="2"/>
  <c r="J287" i="3" l="1"/>
  <c r="J286" i="3" s="1"/>
  <c r="J285" i="3" s="1"/>
  <c r="J206" i="3"/>
  <c r="J205" i="3" s="1"/>
  <c r="J204" i="3" s="1"/>
  <c r="J74" i="3"/>
  <c r="J73" i="3" s="1"/>
  <c r="J72" i="3" s="1"/>
  <c r="J31" i="3"/>
  <c r="J30" i="3" s="1"/>
  <c r="J29" i="3" s="1"/>
  <c r="J222" i="3"/>
  <c r="J221" i="3" s="1"/>
  <c r="J220" i="3" s="1"/>
  <c r="J219" i="3"/>
  <c r="J218" i="3" s="1"/>
  <c r="J217" i="3" s="1"/>
  <c r="J216" i="3"/>
  <c r="J215" i="3" s="1"/>
  <c r="J214" i="3" s="1"/>
  <c r="J12" i="3"/>
  <c r="J11" i="3" s="1"/>
  <c r="J14" i="3"/>
  <c r="J13" i="3" s="1"/>
  <c r="J18" i="3"/>
  <c r="J17" i="3" s="1"/>
  <c r="J16" i="3" s="1"/>
  <c r="J21" i="3"/>
  <c r="J20" i="3" s="1"/>
  <c r="J23" i="3"/>
  <c r="J22" i="3" s="1"/>
  <c r="J25" i="3"/>
  <c r="J24" i="3" s="1"/>
  <c r="J28" i="3"/>
  <c r="J27" i="3" s="1"/>
  <c r="J26" i="3" s="1"/>
  <c r="J34" i="3"/>
  <c r="J33" i="3" s="1"/>
  <c r="J32" i="3" s="1"/>
  <c r="J37" i="3"/>
  <c r="J36" i="3" s="1"/>
  <c r="J35" i="3" s="1"/>
  <c r="J41" i="3"/>
  <c r="J40" i="3" s="1"/>
  <c r="J39" i="3" s="1"/>
  <c r="J38" i="3" s="1"/>
  <c r="J45" i="3"/>
  <c r="J44" i="3" s="1"/>
  <c r="J47" i="3"/>
  <c r="J46" i="3" s="1"/>
  <c r="J50" i="3"/>
  <c r="J49" i="3" s="1"/>
  <c r="J48" i="3" s="1"/>
  <c r="J53" i="3"/>
  <c r="J52" i="3" s="1"/>
  <c r="J51" i="3" s="1"/>
  <c r="J56" i="3"/>
  <c r="J55" i="3" s="1"/>
  <c r="J54" i="3" s="1"/>
  <c r="J59" i="3"/>
  <c r="J58" i="3" s="1"/>
  <c r="J57" i="3" s="1"/>
  <c r="J63" i="3"/>
  <c r="J62" i="3" s="1"/>
  <c r="J61" i="3" s="1"/>
  <c r="J60" i="3" s="1"/>
  <c r="J67" i="3"/>
  <c r="J66" i="3" s="1"/>
  <c r="J69" i="3"/>
  <c r="J68" i="3" s="1"/>
  <c r="J71" i="3"/>
  <c r="J70" i="3" s="1"/>
  <c r="J77" i="3"/>
  <c r="J76" i="3" s="1"/>
  <c r="J75" i="3" s="1"/>
  <c r="J80" i="3"/>
  <c r="J79" i="3" s="1"/>
  <c r="J78" i="3" s="1"/>
  <c r="J83" i="3"/>
  <c r="J82" i="3" s="1"/>
  <c r="J81" i="3" s="1"/>
  <c r="J86" i="3"/>
  <c r="J85" i="3" s="1"/>
  <c r="J84" i="3" s="1"/>
  <c r="J91" i="3"/>
  <c r="J90" i="3" s="1"/>
  <c r="J93" i="3"/>
  <c r="J92" i="3" s="1"/>
  <c r="J95" i="3"/>
  <c r="J94" i="3" s="1"/>
  <c r="J100" i="3"/>
  <c r="J99" i="3" s="1"/>
  <c r="J102" i="3"/>
  <c r="J101" i="3" s="1"/>
  <c r="J104" i="3"/>
  <c r="J103" i="3" s="1"/>
  <c r="J107" i="3"/>
  <c r="J106" i="3" s="1"/>
  <c r="J105" i="3" s="1"/>
  <c r="J112" i="3"/>
  <c r="J111" i="3" s="1"/>
  <c r="J110" i="3" s="1"/>
  <c r="J109" i="3" s="1"/>
  <c r="J116" i="3"/>
  <c r="J115" i="3" s="1"/>
  <c r="J114" i="3" s="1"/>
  <c r="J119" i="3"/>
  <c r="J118" i="3" s="1"/>
  <c r="J117" i="3" s="1"/>
  <c r="J123" i="3"/>
  <c r="J122" i="3" s="1"/>
  <c r="J121" i="3" s="1"/>
  <c r="J120" i="3" s="1"/>
  <c r="J127" i="3"/>
  <c r="J126" i="3" s="1"/>
  <c r="J129" i="3"/>
  <c r="J128" i="3" s="1"/>
  <c r="J134" i="3"/>
  <c r="J133" i="3" s="1"/>
  <c r="J132" i="3" s="1"/>
  <c r="J137" i="3"/>
  <c r="J136" i="3" s="1"/>
  <c r="J135" i="3" s="1"/>
  <c r="J141" i="3"/>
  <c r="J140" i="3" s="1"/>
  <c r="J139" i="3" s="1"/>
  <c r="J144" i="3"/>
  <c r="J143" i="3" s="1"/>
  <c r="J142" i="3" s="1"/>
  <c r="J148" i="3"/>
  <c r="J147" i="3" s="1"/>
  <c r="J146" i="3" s="1"/>
  <c r="J151" i="3"/>
  <c r="J150" i="3" s="1"/>
  <c r="J149" i="3" s="1"/>
  <c r="J160" i="3"/>
  <c r="J159" i="3" s="1"/>
  <c r="J158" i="3" s="1"/>
  <c r="J163" i="3"/>
  <c r="J162" i="3" s="1"/>
  <c r="J161" i="3" s="1"/>
  <c r="J166" i="3"/>
  <c r="J165" i="3" s="1"/>
  <c r="J164" i="3" s="1"/>
  <c r="J169" i="3"/>
  <c r="J168" i="3" s="1"/>
  <c r="J167" i="3" s="1"/>
  <c r="J172" i="3"/>
  <c r="J171" i="3" s="1"/>
  <c r="J170" i="3" s="1"/>
  <c r="J176" i="3"/>
  <c r="J175" i="3" s="1"/>
  <c r="J174" i="3" s="1"/>
  <c r="J179" i="3"/>
  <c r="J178" i="3" s="1"/>
  <c r="J177" i="3" s="1"/>
  <c r="J182" i="3"/>
  <c r="J181" i="3" s="1"/>
  <c r="J180" i="3" s="1"/>
  <c r="J185" i="3"/>
  <c r="J184" i="3" s="1"/>
  <c r="J183" i="3" s="1"/>
  <c r="J188" i="3"/>
  <c r="J187" i="3" s="1"/>
  <c r="J186" i="3" s="1"/>
  <c r="J191" i="3"/>
  <c r="J190" i="3" s="1"/>
  <c r="J189" i="3" s="1"/>
  <c r="J194" i="3"/>
  <c r="J193" i="3" s="1"/>
  <c r="J192" i="3" s="1"/>
  <c r="J197" i="3"/>
  <c r="J196" i="3" s="1"/>
  <c r="J195" i="3" s="1"/>
  <c r="J200" i="3"/>
  <c r="J199" i="3" s="1"/>
  <c r="J198" i="3" s="1"/>
  <c r="J203" i="3"/>
  <c r="J202" i="3" s="1"/>
  <c r="J201" i="3" s="1"/>
  <c r="J209" i="3"/>
  <c r="J208" i="3" s="1"/>
  <c r="J207" i="3" s="1"/>
  <c r="J212" i="3"/>
  <c r="J211" i="3" s="1"/>
  <c r="J210" i="3" s="1"/>
  <c r="J225" i="3"/>
  <c r="J224" i="3" s="1"/>
  <c r="J223" i="3" s="1"/>
  <c r="J228" i="3"/>
  <c r="J227" i="3" s="1"/>
  <c r="J226" i="3" s="1"/>
  <c r="J231" i="3"/>
  <c r="J230" i="3" s="1"/>
  <c r="J229" i="3" s="1"/>
  <c r="J234" i="3"/>
  <c r="J233" i="3" s="1"/>
  <c r="J232" i="3" s="1"/>
  <c r="J237" i="3"/>
  <c r="J236" i="3" s="1"/>
  <c r="J235" i="3" s="1"/>
  <c r="J241" i="3"/>
  <c r="J240" i="3" s="1"/>
  <c r="J243" i="3"/>
  <c r="J242" i="3" s="1"/>
  <c r="J247" i="3"/>
  <c r="J246" i="3" s="1"/>
  <c r="J245" i="3" s="1"/>
  <c r="J250" i="3"/>
  <c r="J249" i="3" s="1"/>
  <c r="J252" i="3"/>
  <c r="J251" i="3" s="1"/>
  <c r="J254" i="3"/>
  <c r="J253" i="3" s="1"/>
  <c r="J257" i="3"/>
  <c r="J256" i="3" s="1"/>
  <c r="J255" i="3" s="1"/>
  <c r="J262" i="3"/>
  <c r="J261" i="3" s="1"/>
  <c r="J260" i="3" s="1"/>
  <c r="J265" i="3"/>
  <c r="J264" i="3" s="1"/>
  <c r="J263" i="3" s="1"/>
  <c r="J268" i="3"/>
  <c r="J267" i="3" s="1"/>
  <c r="J266" i="3" s="1"/>
  <c r="J271" i="3"/>
  <c r="J270" i="3" s="1"/>
  <c r="J273" i="3"/>
  <c r="J272" i="3" s="1"/>
  <c r="J276" i="3"/>
  <c r="J275" i="3" s="1"/>
  <c r="J278" i="3"/>
  <c r="J277" i="3" s="1"/>
  <c r="J281" i="3"/>
  <c r="J280" i="3" s="1"/>
  <c r="J279" i="3" s="1"/>
  <c r="J284" i="3"/>
  <c r="J283" i="3" s="1"/>
  <c r="J282" i="3" s="1"/>
  <c r="J294" i="3"/>
  <c r="J293" i="3" s="1"/>
  <c r="J292" i="3" s="1"/>
  <c r="J291" i="3" s="1"/>
  <c r="J299" i="3"/>
  <c r="J298" i="3" s="1"/>
  <c r="J297" i="3" s="1"/>
  <c r="J296" i="3" s="1"/>
  <c r="J303" i="3"/>
  <c r="J302" i="3" s="1"/>
  <c r="J301" i="3" s="1"/>
  <c r="J306" i="3"/>
  <c r="J305" i="3" s="1"/>
  <c r="J304" i="3" s="1"/>
  <c r="J310" i="3"/>
  <c r="J309" i="3" s="1"/>
  <c r="J308" i="3" s="1"/>
  <c r="J313" i="3"/>
  <c r="J312" i="3" s="1"/>
  <c r="J311" i="3" s="1"/>
  <c r="J316" i="3"/>
  <c r="J315" i="3" s="1"/>
  <c r="J314" i="3" s="1"/>
  <c r="J322" i="3"/>
  <c r="J323" i="3"/>
  <c r="J326" i="3"/>
  <c r="J325" i="3" s="1"/>
  <c r="J324" i="3" s="1"/>
  <c r="J330" i="3"/>
  <c r="J329" i="3" s="1"/>
  <c r="J332" i="3"/>
  <c r="J331" i="3" s="1"/>
  <c r="J335" i="3"/>
  <c r="J334" i="3" s="1"/>
  <c r="J337" i="3"/>
  <c r="J336" i="3" s="1"/>
  <c r="J340" i="3"/>
  <c r="J339" i="3" s="1"/>
  <c r="J338" i="3" s="1"/>
  <c r="J343" i="3"/>
  <c r="J342" i="3" s="1"/>
  <c r="J341" i="3" s="1"/>
  <c r="J348" i="3"/>
  <c r="J347" i="3" s="1"/>
  <c r="J350" i="3"/>
  <c r="J349" i="3" s="1"/>
  <c r="J353" i="3"/>
  <c r="J352" i="3" s="1"/>
  <c r="J355" i="3"/>
  <c r="J354" i="3" s="1"/>
  <c r="J358" i="3"/>
  <c r="J357" i="3" s="1"/>
  <c r="J356" i="3" s="1"/>
  <c r="J361" i="3"/>
  <c r="J360" i="3" s="1"/>
  <c r="J363" i="3"/>
  <c r="J362" i="3" s="1"/>
  <c r="J366" i="3"/>
  <c r="J365" i="3" s="1"/>
  <c r="J364" i="3" s="1"/>
  <c r="J371" i="3"/>
  <c r="J370" i="3" s="1"/>
  <c r="J369" i="3" s="1"/>
  <c r="J368" i="3" s="1"/>
  <c r="J375" i="3"/>
  <c r="J374" i="3" s="1"/>
  <c r="J373" i="3" s="1"/>
  <c r="J372" i="3" s="1"/>
  <c r="J131" i="3" l="1"/>
  <c r="J138" i="3"/>
  <c r="J19" i="3"/>
  <c r="J157" i="3"/>
  <c r="J213" i="3"/>
  <c r="J173" i="3"/>
  <c r="J15" i="3"/>
  <c r="J346" i="3"/>
  <c r="J351" i="3"/>
  <c r="J43" i="3"/>
  <c r="J42" i="3" s="1"/>
  <c r="J328" i="3"/>
  <c r="J359" i="3"/>
  <c r="J321" i="3"/>
  <c r="J320" i="3" s="1"/>
  <c r="J307" i="3" s="1"/>
  <c r="J125" i="3"/>
  <c r="J124" i="3" s="1"/>
  <c r="J89" i="3"/>
  <c r="J88" i="3" s="1"/>
  <c r="J87" i="3" s="1"/>
  <c r="J10" i="3"/>
  <c r="J9" i="3" s="1"/>
  <c r="J333" i="3"/>
  <c r="J248" i="3"/>
  <c r="J244" i="3" s="1"/>
  <c r="J113" i="3"/>
  <c r="J367" i="3"/>
  <c r="J300" i="3"/>
  <c r="J274" i="3"/>
  <c r="J269" i="3"/>
  <c r="J239" i="3"/>
  <c r="J238" i="3" s="1"/>
  <c r="J145" i="3"/>
  <c r="J98" i="3"/>
  <c r="J97" i="3" s="1"/>
  <c r="J96" i="3" s="1"/>
  <c r="J65" i="3"/>
  <c r="J64" i="3" s="1"/>
  <c r="J259" i="3" l="1"/>
  <c r="J258" i="3" s="1"/>
  <c r="J344" i="3"/>
  <c r="J8" i="3"/>
  <c r="J130" i="3"/>
  <c r="J327" i="3"/>
  <c r="J295" i="3" s="1"/>
  <c r="J108" i="3"/>
  <c r="J156" i="3"/>
  <c r="J376" i="3" l="1"/>
  <c r="J127" i="1" l="1"/>
  <c r="J130" i="1"/>
  <c r="J136" i="1"/>
  <c r="J126" i="1" l="1"/>
  <c r="J135" i="1"/>
  <c r="J129" i="1"/>
  <c r="J23" i="1"/>
  <c r="J391" i="1"/>
  <c r="J388" i="1"/>
  <c r="J385" i="1"/>
  <c r="J379" i="1"/>
  <c r="J377" i="1"/>
  <c r="J371" i="1"/>
  <c r="J367" i="1"/>
  <c r="J362" i="1"/>
  <c r="J358" i="1"/>
  <c r="J355" i="1"/>
  <c r="J353" i="1"/>
  <c r="J347" i="1"/>
  <c r="J344" i="1"/>
  <c r="J342" i="1"/>
  <c r="J338" i="1"/>
  <c r="J334" i="1"/>
  <c r="J331" i="1"/>
  <c r="J327" i="1"/>
  <c r="J322" i="1"/>
  <c r="J319" i="1"/>
  <c r="J317" i="1"/>
  <c r="J315" i="1"/>
  <c r="J312" i="1"/>
  <c r="J308" i="1"/>
  <c r="J306" i="1"/>
  <c r="J302" i="1"/>
  <c r="J299" i="1"/>
  <c r="J296" i="1"/>
  <c r="J293" i="1"/>
  <c r="J290" i="1"/>
  <c r="J286" i="1"/>
  <c r="J283" i="1"/>
  <c r="J280" i="1"/>
  <c r="J277" i="1"/>
  <c r="J274" i="1"/>
  <c r="J271" i="1"/>
  <c r="J268" i="1"/>
  <c r="J265" i="1"/>
  <c r="J262" i="1"/>
  <c r="J259" i="1"/>
  <c r="J256" i="1"/>
  <c r="J253" i="1"/>
  <c r="J250" i="1"/>
  <c r="J246" i="1"/>
  <c r="J243" i="1"/>
  <c r="J240" i="1"/>
  <c r="J237" i="1"/>
  <c r="J234" i="1"/>
  <c r="J228" i="1"/>
  <c r="J225" i="1"/>
  <c r="J223" i="1"/>
  <c r="J217" i="1"/>
  <c r="J214" i="1"/>
  <c r="J212" i="1"/>
  <c r="J209" i="1"/>
  <c r="J207" i="1"/>
  <c r="J203" i="1"/>
  <c r="J198" i="1"/>
  <c r="J195" i="1"/>
  <c r="J193" i="1"/>
  <c r="J189" i="1"/>
  <c r="J186" i="1"/>
  <c r="J182" i="1"/>
  <c r="J178" i="1"/>
  <c r="J173" i="1"/>
  <c r="J166" i="1"/>
  <c r="J163" i="1"/>
  <c r="J160" i="1"/>
  <c r="J157" i="1"/>
  <c r="J155" i="1"/>
  <c r="J152" i="1"/>
  <c r="J150" i="1"/>
  <c r="J147" i="1"/>
  <c r="J144" i="1"/>
  <c r="J141" i="1"/>
  <c r="J118" i="1"/>
  <c r="J114" i="1"/>
  <c r="J111" i="1"/>
  <c r="J107" i="1"/>
  <c r="J104" i="1"/>
  <c r="J99" i="1"/>
  <c r="J97" i="1"/>
  <c r="J93" i="1"/>
  <c r="J89" i="1"/>
  <c r="J86" i="1"/>
  <c r="J82" i="1"/>
  <c r="J77" i="1"/>
  <c r="J74" i="1"/>
  <c r="J72" i="1"/>
  <c r="J70" i="1"/>
  <c r="J65" i="1"/>
  <c r="J63" i="1"/>
  <c r="J61" i="1"/>
  <c r="J56" i="1"/>
  <c r="J53" i="1"/>
  <c r="J50" i="1"/>
  <c r="J47" i="1"/>
  <c r="J44" i="1"/>
  <c r="J41" i="1"/>
  <c r="J39" i="1"/>
  <c r="J37" i="1"/>
  <c r="J33" i="1"/>
  <c r="J29" i="1"/>
  <c r="J26" i="1"/>
  <c r="J20" i="1"/>
  <c r="J17" i="1"/>
  <c r="J15" i="1"/>
  <c r="J13" i="1"/>
  <c r="J10" i="1"/>
  <c r="J12" i="1" l="1"/>
  <c r="J125" i="1"/>
  <c r="J136" i="2"/>
  <c r="J6" i="2" s="1"/>
  <c r="J124" i="1"/>
  <c r="J117" i="1"/>
  <c r="J116" i="1" s="1"/>
  <c r="J276" i="1"/>
  <c r="J113" i="1"/>
  <c r="J270" i="1"/>
  <c r="J279" i="1"/>
  <c r="J321" i="1"/>
  <c r="J177" i="1"/>
  <c r="J176" i="1" s="1"/>
  <c r="J159" i="1"/>
  <c r="J165" i="1"/>
  <c r="J188" i="1"/>
  <c r="J273" i="1"/>
  <c r="J295" i="1"/>
  <c r="J285" i="1"/>
  <c r="J255" i="1"/>
  <c r="J311" i="1"/>
  <c r="J337" i="1"/>
  <c r="J245" i="1"/>
  <c r="J305" i="1"/>
  <c r="J9" i="1"/>
  <c r="J110" i="1"/>
  <c r="J109" i="1" s="1"/>
  <c r="J140" i="1"/>
  <c r="J181" i="1"/>
  <c r="J185" i="1"/>
  <c r="J197" i="1"/>
  <c r="J202" i="1"/>
  <c r="J258" i="1"/>
  <c r="J261" i="1"/>
  <c r="J264" i="1"/>
  <c r="J301" i="1"/>
  <c r="J326" i="1"/>
  <c r="J330" i="1"/>
  <c r="J25" i="1"/>
  <c r="J143" i="1"/>
  <c r="J227" i="1"/>
  <c r="J233" i="1"/>
  <c r="J236" i="1"/>
  <c r="J249" i="1"/>
  <c r="J252" i="1"/>
  <c r="J292" i="1"/>
  <c r="J333" i="1"/>
  <c r="J28" i="1"/>
  <c r="J32" i="1"/>
  <c r="J36" i="1"/>
  <c r="J43" i="1"/>
  <c r="J46" i="1"/>
  <c r="J49" i="1"/>
  <c r="J154" i="1"/>
  <c r="J216" i="1"/>
  <c r="J22" i="1"/>
  <c r="J19" i="1"/>
  <c r="J52" i="1"/>
  <c r="J55" i="1"/>
  <c r="J69" i="1"/>
  <c r="J76" i="1"/>
  <c r="J81" i="1"/>
  <c r="J85" i="1"/>
  <c r="J88" i="1"/>
  <c r="J92" i="1"/>
  <c r="J103" i="1"/>
  <c r="J106" i="1"/>
  <c r="J146" i="1"/>
  <c r="J149" i="1"/>
  <c r="J162" i="1"/>
  <c r="J172" i="1"/>
  <c r="J239" i="1"/>
  <c r="J242" i="1"/>
  <c r="J267" i="1"/>
  <c r="J282" i="1"/>
  <c r="J289" i="1"/>
  <c r="J298" i="1"/>
  <c r="J341" i="1"/>
  <c r="J346" i="1"/>
  <c r="J357" i="1"/>
  <c r="J361" i="1"/>
  <c r="J366" i="1"/>
  <c r="J370" i="1"/>
  <c r="J384" i="1"/>
  <c r="J387" i="1"/>
  <c r="J390" i="1"/>
  <c r="J211" i="1"/>
  <c r="J206" i="1"/>
  <c r="J376" i="1"/>
  <c r="J222" i="1"/>
  <c r="J314" i="1"/>
  <c r="J96" i="1"/>
  <c r="J95" i="1" s="1"/>
  <c r="J192" i="1"/>
  <c r="J352" i="1"/>
  <c r="J60" i="1"/>
  <c r="J232" i="1" l="1"/>
  <c r="J288" i="1"/>
  <c r="J139" i="1"/>
  <c r="J184" i="1"/>
  <c r="J329" i="1"/>
  <c r="J248" i="1"/>
  <c r="J102" i="1"/>
  <c r="J205" i="1"/>
  <c r="J380" i="2"/>
  <c r="J84" i="1"/>
  <c r="J304" i="1"/>
  <c r="J340" i="1"/>
  <c r="J68" i="1"/>
  <c r="J383" i="1"/>
  <c r="J80" i="1"/>
  <c r="J31" i="1"/>
  <c r="J180" i="1"/>
  <c r="J365" i="1"/>
  <c r="J325" i="1"/>
  <c r="J8" i="1"/>
  <c r="J59" i="1"/>
  <c r="J351" i="1"/>
  <c r="J191" i="1"/>
  <c r="J375" i="1"/>
  <c r="J360" i="1"/>
  <c r="J91" i="1"/>
  <c r="J201" i="1"/>
  <c r="J310" i="1"/>
  <c r="J369" i="1"/>
  <c r="J171" i="1"/>
  <c r="J383" i="2" l="1"/>
  <c r="J385" i="2" s="1"/>
  <c r="J350" i="1"/>
  <c r="J7" i="1"/>
  <c r="J67" i="1"/>
  <c r="J382" i="1"/>
  <c r="J381" i="1" s="1"/>
  <c r="J101" i="1"/>
  <c r="J138" i="1"/>
  <c r="J200" i="1"/>
  <c r="J79" i="1"/>
  <c r="J231" i="1"/>
  <c r="J374" i="1"/>
  <c r="J364" i="1"/>
  <c r="J175" i="1"/>
  <c r="J58" i="1"/>
  <c r="J324" i="1"/>
  <c r="L383" i="2" l="1"/>
  <c r="L385" i="2" s="1"/>
  <c r="J230" i="1"/>
  <c r="J6" i="1"/>
  <c r="K383" i="2"/>
  <c r="K385" i="2" s="1"/>
  <c r="J349" i="1"/>
  <c r="J373" i="1"/>
  <c r="J393" i="1" l="1"/>
  <c r="J380" i="3" l="1"/>
  <c r="J381" i="2"/>
  <c r="N276" i="2"/>
  <c r="N275" i="2" s="1"/>
  <c r="N274" i="2" s="1"/>
  <c r="O276" i="2"/>
  <c r="O275" i="2" s="1"/>
  <c r="O274" i="2" s="1"/>
  <c r="P276" i="2"/>
  <c r="P275" i="2" s="1"/>
  <c r="P274" i="2" s="1"/>
  <c r="Q276" i="2"/>
  <c r="Q275" i="2" s="1"/>
  <c r="Q274" i="2" s="1"/>
  <c r="R276" i="2"/>
  <c r="R275" i="2" s="1"/>
  <c r="R274" i="2" s="1"/>
  <c r="S276" i="2"/>
  <c r="S275" i="2" s="1"/>
  <c r="S274" i="2" s="1"/>
  <c r="T276" i="2"/>
  <c r="T275" i="2" s="1"/>
  <c r="T274" i="2" s="1"/>
  <c r="N87" i="2" l="1"/>
  <c r="P87" i="2"/>
  <c r="Q87" i="2"/>
  <c r="N248" i="2"/>
  <c r="N247" i="2" s="1"/>
  <c r="N246" i="2" s="1"/>
  <c r="O248" i="2"/>
  <c r="O247" i="2" s="1"/>
  <c r="O246" i="2" s="1"/>
  <c r="P248" i="2"/>
  <c r="P247" i="2" s="1"/>
  <c r="P246" i="2" s="1"/>
  <c r="Q248" i="2"/>
  <c r="Q247" i="2" s="1"/>
  <c r="Q246" i="2" s="1"/>
  <c r="R248" i="2"/>
  <c r="R247" i="2" s="1"/>
  <c r="R246" i="2" s="1"/>
  <c r="S248" i="2"/>
  <c r="S247" i="2" s="1"/>
  <c r="S246" i="2" s="1"/>
  <c r="T248" i="2"/>
  <c r="T247" i="2" s="1"/>
  <c r="T246" i="2" s="1"/>
  <c r="N279" i="2"/>
  <c r="N278" i="2" s="1"/>
  <c r="N277" i="2" s="1"/>
  <c r="O279" i="2"/>
  <c r="O278" i="2" s="1"/>
  <c r="O277" i="2" s="1"/>
  <c r="P279" i="2"/>
  <c r="P278" i="2" s="1"/>
  <c r="P277" i="2" s="1"/>
  <c r="Q279" i="2"/>
  <c r="Q278" i="2" s="1"/>
  <c r="Q277" i="2" s="1"/>
  <c r="R279" i="2"/>
  <c r="R278" i="2" s="1"/>
  <c r="R277" i="2" s="1"/>
  <c r="S279" i="2"/>
  <c r="S278" i="2" s="1"/>
  <c r="S277" i="2" s="1"/>
  <c r="T279" i="2"/>
  <c r="T278" i="2" s="1"/>
  <c r="T277" i="2" s="1"/>
  <c r="N288" i="2"/>
  <c r="N287" i="2" s="1"/>
  <c r="N286" i="2" s="1"/>
  <c r="O288" i="2"/>
  <c r="O287" i="2" s="1"/>
  <c r="O286" i="2" s="1"/>
  <c r="P288" i="2"/>
  <c r="P287" i="2" s="1"/>
  <c r="P286" i="2" s="1"/>
  <c r="Q288" i="2"/>
  <c r="Q287" i="2" s="1"/>
  <c r="Q286" i="2" s="1"/>
  <c r="R288" i="2"/>
  <c r="R287" i="2" s="1"/>
  <c r="R286" i="2" s="1"/>
  <c r="S288" i="2"/>
  <c r="S287" i="2" s="1"/>
  <c r="S286" i="2" s="1"/>
  <c r="T288" i="2"/>
  <c r="T287" i="2" s="1"/>
  <c r="T286" i="2" s="1"/>
  <c r="N291" i="2"/>
  <c r="N290" i="2" s="1"/>
  <c r="N289" i="2" s="1"/>
  <c r="O291" i="2"/>
  <c r="O290" i="2" s="1"/>
  <c r="O289" i="2" s="1"/>
  <c r="P291" i="2"/>
  <c r="P290" i="2" s="1"/>
  <c r="P289" i="2" s="1"/>
  <c r="Q291" i="2"/>
  <c r="Q290" i="2" s="1"/>
  <c r="Q289" i="2" s="1"/>
  <c r="R291" i="2"/>
  <c r="R290" i="2" s="1"/>
  <c r="R289" i="2" s="1"/>
  <c r="S291" i="2"/>
  <c r="S290" i="2" s="1"/>
  <c r="S289" i="2" s="1"/>
  <c r="T291" i="2"/>
  <c r="T290" i="2" s="1"/>
  <c r="T289" i="2" s="1"/>
  <c r="N359" i="2"/>
  <c r="O359" i="2"/>
  <c r="P359" i="2"/>
  <c r="Q359" i="2"/>
  <c r="R359" i="2"/>
  <c r="S359" i="2"/>
  <c r="T359" i="2"/>
  <c r="N356" i="2"/>
  <c r="O356" i="2"/>
  <c r="P356" i="2"/>
  <c r="Q356" i="2"/>
  <c r="R356" i="2"/>
  <c r="S356" i="2"/>
  <c r="T356" i="2"/>
  <c r="N382" i="2"/>
  <c r="O382" i="2"/>
  <c r="P382" i="2"/>
  <c r="Q382" i="2"/>
  <c r="R382" i="2"/>
  <c r="S382" i="2"/>
  <c r="T382" i="2"/>
  <c r="S236" i="2" l="1"/>
  <c r="O236" i="2"/>
  <c r="R236" i="2"/>
  <c r="N236" i="2"/>
  <c r="Q236" i="2"/>
  <c r="T236" i="2"/>
  <c r="P236" i="2"/>
  <c r="R87" i="2" l="1"/>
  <c r="O87" i="2"/>
  <c r="T87" i="2"/>
  <c r="S87" i="2" l="1"/>
  <c r="E22" i="13" l="1"/>
  <c r="H22" i="13"/>
  <c r="E11" i="13" l="1"/>
  <c r="E10" i="13" s="1"/>
  <c r="E9" i="13" s="1"/>
  <c r="E15" i="13" l="1"/>
  <c r="E14" i="13" s="1"/>
  <c r="E13" i="13" s="1"/>
  <c r="E17" i="13" s="1"/>
</calcChain>
</file>

<file path=xl/sharedStrings.xml><?xml version="1.0" encoding="utf-8"?>
<sst xmlns="http://schemas.openxmlformats.org/spreadsheetml/2006/main" count="5221" uniqueCount="491">
  <si>
    <t>Наименование</t>
  </si>
  <si>
    <t>Гл</t>
  </si>
  <si>
    <t>Рз</t>
  </si>
  <si>
    <t>Пр</t>
  </si>
  <si>
    <t>ЦСР</t>
  </si>
  <si>
    <t>ВР</t>
  </si>
  <si>
    <t>Администрация Клетнянского района</t>
  </si>
  <si>
    <t>Расходы на выплаты персоналу казенных учреждений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</si>
  <si>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</si>
  <si>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</si>
  <si>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</si>
  <si>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</si>
  <si>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</si>
  <si>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</si>
  <si>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</si>
  <si>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51 0 11 80020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</si>
  <si>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</si>
  <si>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 </t>
  </si>
  <si>
    <t>100</t>
  </si>
  <si>
    <t>120</t>
  </si>
  <si>
    <t>Руководство и управление в сфере установленных функций органов местного самоуправления</t>
  </si>
  <si>
    <t>51 0 11 80040</t>
  </si>
  <si>
    <t>Закупка товаров, работ и услуг для обеспечения государственных (муниципальных) нужд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</si>
  <si>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</si>
  <si>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</si>
  <si>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</si>
  <si>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</si>
  <si>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</si>
  <si>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</si>
  <si>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</si>
  <si>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51 0 11 84220</t>
  </si>
  <si>
    <t>51 0 11 80070</t>
  </si>
  <si>
    <t>Членские взносы некоммерческим организациям</t>
  </si>
  <si>
    <t>51 0 11 81410</t>
  </si>
  <si>
    <t>Судебная система</t>
  </si>
  <si>
    <t>05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</si>
  <si>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</si>
  <si>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51 0 41 51200</t>
  </si>
  <si>
    <t>Другие общегосударственные вопросы</t>
  </si>
  <si>
    <t>13</t>
  </si>
  <si>
    <t>Профилактика безнадзорности и  правонарушений несовершеннолетних,  организация  деятельности 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</t>
  </si>
  <si>
    <t>51 0 11 12020</t>
  </si>
  <si>
    <t>Межбюджетные трансферты</t>
  </si>
  <si>
    <t>500</t>
  </si>
  <si>
    <t>Субвенции</t>
  </si>
  <si>
    <t>530</t>
  </si>
  <si>
    <t>Оценка имущества, признание прав и регулирование отношений муниципальной собственности</t>
  </si>
  <si>
    <t>51 0 11 80900</t>
  </si>
  <si>
    <t>Эксплуатация и содержание имущества казны муниципального образования</t>
  </si>
  <si>
    <t>51 0 11 80920</t>
  </si>
  <si>
    <t>51 0 11 83260</t>
  </si>
  <si>
    <t>Многофункциональные центры предоставления государственных и муниципальных услуг</t>
  </si>
  <si>
    <t>51 0 14 80710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</si>
  <si>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</si>
  <si>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</si>
  <si>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</si>
  <si>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</si>
  <si>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</si>
  <si>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</si>
  <si>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</si>
  <si>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51 0 15 51180</t>
  </si>
  <si>
    <t/>
  </si>
  <si>
    <t>Национальная безопасность и правоохранительная деятельность</t>
  </si>
  <si>
    <t>09</t>
  </si>
  <si>
    <t>Единые дежурно-диспетчерские службы</t>
  </si>
  <si>
    <t>51 0 12 80700</t>
  </si>
  <si>
    <t>110</t>
  </si>
  <si>
    <t>Национальная экономика</t>
  </si>
  <si>
    <t>Сельское хозяйство и рыболовство</t>
  </si>
  <si>
    <t>51 0 21 12510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</si>
  <si>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</si>
  <si>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</si>
  <si>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Транспорт</t>
  </si>
  <si>
    <t>08</t>
  </si>
  <si>
    <t>51 0 51 81630</t>
  </si>
  <si>
    <t>Уплата налогв, сборов и иных обязательных платежей</t>
  </si>
  <si>
    <t>Дорожное хозяйство (дорожные фонды)</t>
  </si>
  <si>
    <t>Иные межбюджетные трансферты</t>
  </si>
  <si>
    <t>540</t>
  </si>
  <si>
    <t>Другие вопросы в области национальной экономики</t>
  </si>
  <si>
    <t>12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</si>
  <si>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</si>
  <si>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51 0 11 17900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</si>
  <si>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</si>
  <si>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</si>
  <si>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</si>
  <si>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51 0 31 81830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</si>
  <si>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</si>
  <si>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51 0 31 83760</t>
  </si>
  <si>
    <t>Коммунальное хозяйство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</si>
  <si>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</si>
  <si>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</si>
  <si>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</si>
  <si>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</si>
  <si>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</si>
  <si>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51 0 31 S1270</t>
  </si>
  <si>
    <t>Образование</t>
  </si>
  <si>
    <t>07</t>
  </si>
  <si>
    <t>Общее образование</t>
  </si>
  <si>
    <t>Культура, кинематография</t>
  </si>
  <si>
    <t>Культура</t>
  </si>
  <si>
    <t>Библиотеки</t>
  </si>
  <si>
    <t>51 2 11 80450</t>
  </si>
  <si>
    <t>600</t>
  </si>
  <si>
    <t>Субсидии бюджетным учреждениям</t>
  </si>
  <si>
    <t>610</t>
  </si>
  <si>
    <t>Дворцы и дома культуры, клубы, выставочные залы</t>
  </si>
  <si>
    <t>51 2 11 80480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</si>
  <si>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</t>
  </si>
  <si>
    <t>51 2 11 84260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</si>
  <si>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</si>
  <si>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51 2 11 14210</t>
  </si>
  <si>
    <t>Мероприятия по развитию культуры</t>
  </si>
  <si>
    <t>51 2 11 82400</t>
  </si>
  <si>
    <t xml:space="preserve">Другие вопросы в области культуры, кинематографии </t>
  </si>
  <si>
    <t>Противодействие злоупотреблению наркотиками и их незаконному обороту</t>
  </si>
  <si>
    <t>51 3 11 81150</t>
  </si>
  <si>
    <t>Социальная политика</t>
  </si>
  <si>
    <t>10</t>
  </si>
  <si>
    <t>Пенсионное обеспечение</t>
  </si>
  <si>
    <t>Выплата муниципальных пенсий (доплат к государственным пенсиям)</t>
  </si>
  <si>
    <t xml:space="preserve">51 5 11 82450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</si>
  <si>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</si>
  <si>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</si>
  <si>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</si>
  <si>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</si>
  <si>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</si>
  <si>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 xml:space="preserve">Резервный фонд местной администрации </t>
  </si>
  <si>
    <t>Охрана семьи и детства</t>
  </si>
  <si>
    <t>51 5 12 R0820</t>
  </si>
  <si>
    <t>Другие вопросы в области социальной политики</t>
  </si>
  <si>
    <t>06</t>
  </si>
  <si>
    <t>Публичные нормативные социальные выплаты гражданам</t>
  </si>
  <si>
    <t>310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</si>
  <si>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</si>
  <si>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</si>
  <si>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</si>
  <si>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</si>
  <si>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51 4 11 82300</t>
  </si>
  <si>
    <t>Оказание поддержки спортивным сборным командам</t>
  </si>
  <si>
    <t>51 4 11 82310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</si>
  <si>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</si>
  <si>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51 4 11 84290</t>
  </si>
  <si>
    <t>Реализация мероприятий по поэтапному внедрению Всероссийского физкультурно-спортивного комплекса «Готов к труду и обороне» (ГТО)</t>
  </si>
  <si>
    <t>51 4 11 82320</t>
  </si>
  <si>
    <t>Управление образования администрации Клетнянского района</t>
  </si>
  <si>
    <t>Дошкольное образование</t>
  </si>
  <si>
    <t>Дошкольные образовательные организации</t>
  </si>
  <si>
    <t>52 0 12 80300</t>
  </si>
  <si>
    <t>Организация питания в образовательных организациях</t>
  </si>
  <si>
    <t>52 0 12 82350</t>
  </si>
  <si>
    <t>Мероприятия по развитию образования</t>
  </si>
  <si>
    <t>52 0 12 82330</t>
  </si>
  <si>
    <t>Мероприятия по комплексной безопасности муниципальных учреждений</t>
  </si>
  <si>
    <t>52 0 12 82430</t>
  </si>
  <si>
    <t>Общеобразовательные организации</t>
  </si>
  <si>
    <t>52 0 12 80310</t>
  </si>
  <si>
    <t>Мероприятия по проведению оздоровительной кампании детей</t>
  </si>
  <si>
    <t>52 0 32 S4790</t>
  </si>
  <si>
    <t>Дополнительное образвание детей</t>
  </si>
  <si>
    <t>Организации дополнительного образования</t>
  </si>
  <si>
    <t>52 0 12 80320</t>
  </si>
  <si>
    <t>Молодежная политика</t>
  </si>
  <si>
    <t>Мероприятия по работе с семьей, детьми и молодежью</t>
  </si>
  <si>
    <t>52 0 31 82360</t>
  </si>
  <si>
    <t>Другие вопросы в области образования</t>
  </si>
  <si>
    <t>52 0 11 80040</t>
  </si>
  <si>
    <t>Учреждения, обеспечивающие деятельность органов местного самоуправления и муниципальных учреждений</t>
  </si>
  <si>
    <t>52 0 12 80720</t>
  </si>
  <si>
    <t>Обеспечение сохранности жилых помещений, закрепленных за детьми-сиротами и детьми, оставшимися без попечения родителей</t>
  </si>
  <si>
    <t>52 0 21 16710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</si>
  <si>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</si>
  <si>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52 0 12 14780</t>
  </si>
  <si>
    <t xml:space="preserve">Выплата единовременного пособия при всех формах устройства детей, лишенных родительского попечения, в семью </t>
  </si>
  <si>
    <t>52 0 22 52600</t>
  </si>
  <si>
    <t>Финансовое управление администрации Клетнянского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</si>
  <si>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</si>
  <si>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53 0 11 80040</t>
  </si>
  <si>
    <t>Резервные фонды</t>
  </si>
  <si>
    <t>Резервные средства</t>
  </si>
  <si>
    <t>870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</si>
  <si>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</si>
  <si>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</si>
  <si>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</si>
  <si>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53 0 12 83020</t>
  </si>
  <si>
    <t xml:space="preserve">Дотации             </t>
  </si>
  <si>
    <t>510</t>
  </si>
  <si>
    <t>Иные дотации</t>
  </si>
  <si>
    <t>Поддержка мер по обеспечению сбалансированности  бюджетов поселений</t>
  </si>
  <si>
    <t>Дотации</t>
  </si>
  <si>
    <t>Клетнянский районный Совет 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</si>
  <si>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</si>
  <si>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70 0 00 80040</t>
  </si>
  <si>
    <t>Контрольно-счетная палата Клетнянского муниципального района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</si>
  <si>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</si>
  <si>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</si>
  <si>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</si>
  <si>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</si>
  <si>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ВСЕГО РАСХОДОВ</t>
  </si>
  <si>
    <t>МП</t>
  </si>
  <si>
    <t>ППМП</t>
  </si>
  <si>
    <t>ОМ</t>
  </si>
  <si>
    <t>ГРБС</t>
  </si>
  <si>
    <t>НР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</si>
  <si>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</si>
  <si>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12020</t>
  </si>
  <si>
    <t>17900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</si>
  <si>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</si>
  <si>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S1270</t>
  </si>
  <si>
    <t>Повышение качества и доступности предоставления муниципальных услуг в Клетнянском районе</t>
  </si>
  <si>
    <t>Обеспечение первичного воинского учета на территориях, где отсутствуют военные комиссариаты</t>
  </si>
  <si>
    <t>15</t>
  </si>
  <si>
    <t>Предупреждение и ликвидация заразных и иных болезней</t>
  </si>
  <si>
    <t>21</t>
  </si>
  <si>
    <t>12510</t>
  </si>
  <si>
    <t>Газификация Клетнянского района; содействие реформированию жилищно-коммунального хозяйства; создание благоприятных условий проживания граждан</t>
  </si>
  <si>
    <t>31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</si>
  <si>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</si>
  <si>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</si>
  <si>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</si>
  <si>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</si>
  <si>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устойчивой работы и развития автотранспортного комплекса</t>
  </si>
  <si>
    <t>51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</si>
  <si>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</si>
  <si>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>Повышение эффективности и безопасности функционирования автомобильных дорог общего пользования местного значения</t>
  </si>
  <si>
    <t>61</t>
  </si>
  <si>
    <t>Обеспечение свободы творчества и прав граждан на участие в культурной жизни, на равный доступ к культурным ценностям</t>
  </si>
  <si>
    <t>14210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</si>
  <si>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</si>
  <si>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</si>
  <si>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Осуществление мер улучшению положения отдельных категорий граждан</t>
  </si>
  <si>
    <t>Защита прав и законных интересов несовершеннолетних,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</si>
  <si>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</si>
  <si>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R0820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</si>
  <si>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</si>
  <si>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</si>
  <si>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14780</t>
  </si>
  <si>
    <t>Реализация мер государственной поддержки работников образования</t>
  </si>
  <si>
    <t>00</t>
  </si>
  <si>
    <t>16710</t>
  </si>
  <si>
    <t>Реализация мероприятий, направленных на повышение социального статуса семьи и укрепление семейных ценностей</t>
  </si>
  <si>
    <t>22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</si>
  <si>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</si>
  <si>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</si>
  <si>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</si>
  <si>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</si>
  <si>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32</t>
  </si>
  <si>
    <t>S4790</t>
  </si>
  <si>
    <t>Обеспечение финансовой устойчивости бюджетной системы Клетнянского района путем проведения сбалансированной финансовой политики</t>
  </si>
  <si>
    <t>Создание условий для эффективного и ответственного управления муниципальными финансами</t>
  </si>
  <si>
    <t>15840</t>
  </si>
  <si>
    <t>Поддержка мер по обеспечению сбалансированности бюджетов поселений</t>
  </si>
  <si>
    <t xml:space="preserve">Непрограммная деятельность </t>
  </si>
  <si>
    <t>80020</t>
  </si>
  <si>
    <t>80040</t>
  </si>
  <si>
    <t>84220</t>
  </si>
  <si>
    <t>80070</t>
  </si>
  <si>
    <t>81410</t>
  </si>
  <si>
    <t>80900</t>
  </si>
  <si>
    <t>80920</t>
  </si>
  <si>
    <t>83260</t>
  </si>
  <si>
    <t>80700</t>
  </si>
  <si>
    <t>80710</t>
  </si>
  <si>
    <t>81630</t>
  </si>
  <si>
    <t>51 0 51 83360</t>
  </si>
  <si>
    <t>83360</t>
  </si>
  <si>
    <t>51 0 61 83740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</si>
  <si>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</si>
  <si>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</si>
  <si>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81830</t>
  </si>
  <si>
    <t>83760</t>
  </si>
  <si>
    <t>83710</t>
  </si>
  <si>
    <t>80450</t>
  </si>
  <si>
    <t>80480</t>
  </si>
  <si>
    <t>84260</t>
  </si>
  <si>
    <t>82400</t>
  </si>
  <si>
    <t>81150</t>
  </si>
  <si>
    <t>82450</t>
  </si>
  <si>
    <t>82300</t>
  </si>
  <si>
    <t>82310</t>
  </si>
  <si>
    <t>84290</t>
  </si>
  <si>
    <t>82320</t>
  </si>
  <si>
    <t>51 0 31 83710</t>
  </si>
  <si>
    <t>13,  06</t>
  </si>
  <si>
    <t>01,   10</t>
  </si>
  <si>
    <t>80300</t>
  </si>
  <si>
    <t>82350</t>
  </si>
  <si>
    <t xml:space="preserve">Мероприятия по развитию образования </t>
  </si>
  <si>
    <t>82330</t>
  </si>
  <si>
    <t>80310</t>
  </si>
  <si>
    <t>80320</t>
  </si>
  <si>
    <t>82360</t>
  </si>
  <si>
    <t>80720</t>
  </si>
  <si>
    <t>53 0 12 15840</t>
  </si>
  <si>
    <t>70 0 00 83030</t>
  </si>
  <si>
    <t>83020</t>
  </si>
  <si>
    <t>84200</t>
  </si>
  <si>
    <t>80050</t>
  </si>
  <si>
    <t xml:space="preserve">Выравнивание бюджетной обеспеченности поселений </t>
  </si>
  <si>
    <t>Приложение 1</t>
  </si>
  <si>
    <t>Повышение доступности и качества предоставления дошкольного, общего образования, дополнительного образования детей</t>
  </si>
  <si>
    <t>КБК</t>
  </si>
  <si>
    <t>НАИМЕНОВАНИЕ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</si>
  <si>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</si>
  <si>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</si>
  <si>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</si>
  <si>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</si>
  <si>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</si>
  <si>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</si>
  <si>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</si>
  <si>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</si>
  <si>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</si>
  <si>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Итого источников внутреннего финансирования дефицита</t>
  </si>
  <si>
    <t>L4970</t>
  </si>
  <si>
    <t>51 6 11 L4970</t>
  </si>
  <si>
    <t>к Решению районного Совета народных депутатов  "О внесении изменений в Решение районного Совета народных депутатов "О бюджете муниципального образования "Клетнянский муниципальный район" на 2015 год и на плановый период 2016 и 2017 годов"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</si>
  <si>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</si>
  <si>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</si>
  <si>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 xml:space="preserve"> 52 0 21 16723</t>
  </si>
  <si>
    <t xml:space="preserve"> 52 0 21 16721</t>
  </si>
  <si>
    <t xml:space="preserve"> 52 0 21 16722</t>
  </si>
  <si>
    <t>16721</t>
  </si>
  <si>
    <t>16722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</si>
  <si>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</si>
  <si>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</si>
  <si>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</si>
  <si>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</si>
  <si>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Информационное обеспечение деятельности органов местного самоуправления </t>
  </si>
  <si>
    <t>Повышение энергетической эффективности и обеспечения энергосбережения</t>
  </si>
  <si>
    <t>Софинансирование объектов капитальных вложений муниципальной собственности за счет средств местного бюджета</t>
  </si>
  <si>
    <t>51 2 11 L4670</t>
  </si>
  <si>
    <t>L4670</t>
  </si>
  <si>
    <t>S4240</t>
  </si>
  <si>
    <t>51 2 11 S4240</t>
  </si>
  <si>
    <t>51 2 11 L5190</t>
  </si>
  <si>
    <t>L5190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</si>
  <si>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</si>
  <si>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</si>
  <si>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 xml:space="preserve">Поддержка отрасли культуры </t>
  </si>
  <si>
    <t xml:space="preserve"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</t>
  </si>
  <si>
    <t xml:space="preserve">Мероприятия по проведению оздоровительной кампании детей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</si>
  <si>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</t>
  </si>
  <si>
    <t>83030</t>
  </si>
  <si>
    <t>53 0 11 84400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</si>
  <si>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</si>
  <si>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</si>
  <si>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</si>
  <si>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</si>
  <si>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Управление муниципальными финансами муниципального образования "Клетнянский муниципальный район"</t>
  </si>
  <si>
    <t>Подпрограмма "Обеспечение жильем молодых семей  Клетнянского района"</t>
  </si>
  <si>
    <t xml:space="preserve">Подпрограмма "Социальная политика Клетнянского района" </t>
  </si>
  <si>
    <t>Подпрограмма "Развитие молодежной политики, физической культуры и спорта Клетнянского района"</t>
  </si>
  <si>
    <t>Подпрограмма "Комплексные меры противодействия злоупотреблению наркотиками и их незаконному обороту"</t>
  </si>
  <si>
    <t>Подпрограмма "Культура Клетнянского района"</t>
  </si>
  <si>
    <t>Оповещение населения об опасностях, возникающих при ведении военных действий и возникновении чрезвычайных ситуаций</t>
  </si>
  <si>
    <t>51 0 12 81200</t>
  </si>
  <si>
    <t>81200</t>
  </si>
  <si>
    <t>52 0 12 S4850</t>
  </si>
  <si>
    <t>Капитальный ремонт кровель муниципальных образовательных организаций Брянской области</t>
  </si>
  <si>
    <t>S4850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</si>
  <si>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</si>
  <si>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</si>
  <si>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52430</t>
  </si>
  <si>
    <t>ИСТОЧНИКИ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</si>
  <si>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</si>
  <si>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</si>
  <si>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</si>
  <si>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</si>
  <si>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</si>
  <si>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</si>
  <si>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</si>
  <si>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</si>
  <si>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</si>
  <si>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</si>
  <si>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01 05 02 01 05 0000 610</t>
  </si>
  <si>
    <t>дох</t>
  </si>
  <si>
    <t>расх</t>
  </si>
  <si>
    <t>Оснащение объектов спортивной инфраструктуры спортивно-технологическим оборудованием</t>
  </si>
  <si>
    <t>851</t>
  </si>
  <si>
    <t>51 4 Р5 52280</t>
  </si>
  <si>
    <t>Благоустройство</t>
  </si>
  <si>
    <t>51 0 71 L2990</t>
  </si>
  <si>
    <t>Физическая культура</t>
  </si>
  <si>
    <t>71</t>
  </si>
  <si>
    <t>L2990</t>
  </si>
  <si>
    <t>52280</t>
  </si>
  <si>
    <t>Обустройство мест захоронения останков погибших при защите Отечества, обнаруженных в ходе проведений поисковых работ, восстановление (ремонт, реставрация, благоустройство) воинских захоронений на территории Клетнянского района, нанесение имен погибших при защите Отечества на мемориальные сооружения воинских захоронений по месту захоронения</t>
  </si>
  <si>
    <t>Приложение 2</t>
  </si>
  <si>
    <t>Приложение 3</t>
  </si>
  <si>
    <t>Приложение 4</t>
  </si>
  <si>
    <t>Р5</t>
  </si>
  <si>
    <t>Региональный проект "Спорт - норма жизни"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</si>
  <si>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</si>
  <si>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персоналу государственных (муниципальных) органов</t>
  </si>
  <si>
    <t>Информационное обеспечение деятельности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</si>
  <si>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</si>
  <si>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</si>
  <si>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</si>
  <si>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</si>
  <si>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</si>
  <si>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Софинансирование объектов капитальных вложений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</si>
  <si>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</si>
  <si>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</si>
  <si>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51 5 11 82450</t>
  </si>
  <si>
    <t>Бюджетные инвестиции в объекты капитального строительства муниципальной собственности</t>
  </si>
  <si>
    <t>51 4 12 81680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</si>
  <si>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</si>
  <si>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51 4 P5 52280</t>
  </si>
  <si>
    <t>Замена оконных блоков муниципальных образовательных организаций Брянской области</t>
  </si>
  <si>
    <t>52 0 12 S4860</t>
  </si>
  <si>
    <t>Дополнительное образование детей</t>
  </si>
  <si>
    <t>Компенсация части родительской платы за присмотр и уход за детьми в образовательных организациях. реализующих образовательную программу дошкольного образования</t>
  </si>
  <si>
    <t>52 0 21 16723</t>
  </si>
  <si>
    <t>52 0 21 16721</t>
  </si>
  <si>
    <t>52 0 21 16722</t>
  </si>
  <si>
    <t>Резервный фонд местной администрации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</si>
  <si>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</si>
  <si>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 поселений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</si>
  <si>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</si>
  <si>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52 0 12 14722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</si>
  <si>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</si>
  <si>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52 0 13 14723</t>
  </si>
  <si>
    <t>52 0 12 14721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</si>
  <si>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</si>
  <si>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14721</t>
  </si>
  <si>
    <t>14722</t>
  </si>
  <si>
    <t>S4860</t>
  </si>
  <si>
    <t>82430</t>
  </si>
  <si>
    <t>Отдельные мероприятия по развитию спорта</t>
  </si>
  <si>
    <t>52 0 12 S7640</t>
  </si>
  <si>
    <t>S7640</t>
  </si>
  <si>
    <t>52 0 12 S4910</t>
  </si>
  <si>
    <t>S4910</t>
  </si>
  <si>
    <t>52 0 12 S4900</t>
  </si>
  <si>
    <t>S4900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</si>
  <si>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</si>
  <si>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Реализация федеральной целевой программы "Увековечение памяти погибших при защите Отечества на 2019 - 2024 годы"</t>
  </si>
  <si>
    <t>51 0 11 54690</t>
  </si>
  <si>
    <t>Проведение Всероссийской переписи населения 2020 года</t>
  </si>
  <si>
    <t>54690</t>
  </si>
  <si>
    <t>52 0 12 53030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</si>
  <si>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</si>
  <si>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</si>
  <si>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</si>
  <si>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52 0 12 L3040</t>
  </si>
  <si>
    <t>L3040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</si>
  <si>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</si>
  <si>
    <t>51 0 31 13300</t>
  </si>
  <si>
    <t>14823</t>
  </si>
  <si>
    <t>53 0 12 82610</t>
  </si>
  <si>
    <t>Обеспечение функционирования модели персонифицированного финансирования дополнительного образования детей</t>
  </si>
  <si>
    <t>82610</t>
  </si>
  <si>
    <t>51 0 11 80100</t>
  </si>
  <si>
    <t>51 0 81 80320</t>
  </si>
  <si>
    <t>51 0 81 82330</t>
  </si>
  <si>
    <t>51 0 82 14723</t>
  </si>
  <si>
    <t>Повышение доступности и качества предоставления дополнительного образования детей</t>
  </si>
  <si>
    <t>81</t>
  </si>
  <si>
    <t>14723</t>
  </si>
  <si>
    <t>82</t>
  </si>
  <si>
    <t>80100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</si>
  <si>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2021 год и на плановый период 2022 и 2023 годов 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</si>
  <si>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</si>
  <si>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Приведение в соответствии с брендбуком "Точка роста" помещений муниципальных общеобразовательных организаций</t>
  </si>
  <si>
    <t>Защита населения и территории от чрезвычайных ситуаций природного и техногенного характера, пожарная безопасность</t>
  </si>
  <si>
    <t>Опубликование нормативных правовых актов муниципальных образований и иной официальной информации</t>
  </si>
  <si>
    <t>51 0 81 82610</t>
  </si>
  <si>
    <t>52 0 12 82610</t>
  </si>
  <si>
    <t>Государственная поддержка отрасли культуры</t>
  </si>
  <si>
    <t>51 2 А2 55190</t>
  </si>
  <si>
    <t>А2</t>
  </si>
  <si>
    <t>55190</t>
  </si>
  <si>
    <t>Региональный проект "Творческие люди (Брянская область)"</t>
  </si>
  <si>
    <t>Мероприятия, направленные на укрепление здоровья населения</t>
  </si>
  <si>
    <t>51 4 11 82500</t>
  </si>
  <si>
    <t>82500</t>
  </si>
  <si>
    <t>51 0 F5 52430</t>
  </si>
  <si>
    <t>F5</t>
  </si>
  <si>
    <t>Региональный проект "Чистая вода (Брянская область)"</t>
  </si>
  <si>
    <t>Процент исполнения к уточненной бюджетной росписи</t>
  </si>
  <si>
    <t>Утверждено на 2021 год</t>
  </si>
  <si>
    <t>Уточненная бюджетная роспись на 2021 год</t>
  </si>
  <si>
    <t>Кассовое исполнение за 1 квартал 2021 года</t>
  </si>
  <si>
    <t>Расходы бюджета Клетнянского муниципального района Брянской области по  ведомственной  структуре за 1 квартал 2021 года</t>
  </si>
  <si>
    <t>к постановлению администрации Клетнянского района                                                                                                                     от 22 апреля 2021 года №207</t>
  </si>
  <si>
    <t>Расходы бюджета Клетнянского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за 1 квартал 2021 года</t>
  </si>
  <si>
    <t>к постановлению администрации Клетнянского района от 22 апреля 2021 года №207</t>
  </si>
  <si>
    <t>внутреннего финансирования дефицита бюджета Клетнянского муниципального района Брянской области за 1 квартал 2021 года</t>
  </si>
  <si>
    <t>Уточненные назначения</t>
  </si>
  <si>
    <t>(в рублях)</t>
  </si>
  <si>
    <t>к постановлению администрации Клетнянского района                                                                                                                       от  ____апреля 2021 года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</si>
</sst>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.5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5" fillId="0" borderId="6">
      <alignment horizontal="left" wrapText="1" indent="2"/>
    </xf>
    <xf numFmtId="49" fontId="15" fillId="0" borderId="4">
      <alignment horizontal="center"/>
    </xf>
  </cellStyleXfs>
  <cellXfs count="146">
    <xf numFmtId="0" fontId="0" fillId="0" borderId="0" xfId="0"/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4" fontId="5" fillId="0" borderId="2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4" fontId="5" fillId="0" borderId="2" xfId="0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top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9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164" fontId="10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4" fontId="2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/>
    </xf>
    <xf numFmtId="4" fontId="12" fillId="0" borderId="2" xfId="0" applyNumberFormat="1" applyFont="1" applyFill="1" applyBorder="1" applyAlignment="1">
      <alignment vertical="top"/>
    </xf>
    <xf numFmtId="49" fontId="12" fillId="0" borderId="2" xfId="0" applyNumberFormat="1" applyFont="1" applyFill="1" applyBorder="1" applyAlignment="1">
      <alignment horizontal="center" vertical="top" wrapText="1"/>
    </xf>
    <xf numFmtId="4" fontId="13" fillId="0" borderId="2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top"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4" fontId="13" fillId="0" borderId="2" xfId="0" applyNumberFormat="1" applyFont="1" applyFill="1" applyBorder="1" applyAlignment="1">
      <alignment horizontal="right" vertical="top" wrapText="1"/>
    </xf>
    <xf numFmtId="4" fontId="1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center" vertical="top"/>
    </xf>
    <xf numFmtId="4" fontId="12" fillId="0" borderId="4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166" fontId="3" fillId="0" borderId="0" xfId="0" applyNumberFormat="1" applyFont="1" applyFill="1" applyAlignment="1">
      <alignment vertical="top"/>
    </xf>
    <xf numFmtId="4" fontId="12" fillId="0" borderId="0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top"/>
    </xf>
    <xf numFmtId="49" fontId="13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vertical="top"/>
    </xf>
    <xf numFmtId="4" fontId="7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4" fontId="5" fillId="0" borderId="0" xfId="0" applyNumberFormat="1" applyFont="1" applyFill="1" applyAlignment="1">
      <alignment vertical="top"/>
    </xf>
    <xf numFmtId="4" fontId="2" fillId="0" borderId="0" xfId="0" applyNumberFormat="1" applyFont="1" applyFill="1" applyAlignment="1">
      <alignment vertical="top"/>
    </xf>
    <xf numFmtId="49" fontId="2" fillId="0" borderId="2" xfId="0" applyNumberFormat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top" wrapText="1"/>
    </xf>
    <xf numFmtId="49" fontId="17" fillId="0" borderId="2" xfId="0" applyNumberFormat="1" applyFont="1" applyFill="1" applyBorder="1" applyAlignment="1">
      <alignment horizontal="center" vertical="top" wrapText="1"/>
    </xf>
    <xf numFmtId="49" fontId="17" fillId="0" borderId="2" xfId="0" applyNumberFormat="1" applyFont="1" applyFill="1" applyBorder="1" applyAlignment="1">
      <alignment horizontal="center" vertical="top"/>
    </xf>
    <xf numFmtId="0" fontId="18" fillId="0" borderId="2" xfId="0" applyFont="1" applyFill="1" applyBorder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" fontId="16" fillId="0" borderId="0" xfId="0" applyNumberFormat="1" applyFont="1" applyFill="1" applyAlignment="1">
      <alignment horizontal="center" vertical="top"/>
    </xf>
    <xf numFmtId="3" fontId="16" fillId="0" borderId="0" xfId="0" applyNumberFormat="1" applyFont="1" applyFill="1" applyAlignment="1">
      <alignment horizontal="center" vertical="top"/>
    </xf>
    <xf numFmtId="2" fontId="16" fillId="0" borderId="0" xfId="0" applyNumberFormat="1" applyFont="1" applyFill="1" applyAlignment="1">
      <alignment vertical="top"/>
    </xf>
    <xf numFmtId="0" fontId="19" fillId="0" borderId="0" xfId="0" applyFont="1" applyFill="1" applyAlignment="1">
      <alignment vertical="top"/>
    </xf>
    <xf numFmtId="2" fontId="19" fillId="0" borderId="0" xfId="0" applyNumberFormat="1" applyFont="1" applyFill="1" applyAlignment="1">
      <alignment vertical="top"/>
    </xf>
    <xf numFmtId="4" fontId="19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49" fontId="3" fillId="0" borderId="0" xfId="0" applyNumberFormat="1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3">
    <cellStyle name="xl31" xfId="1"/>
    <cellStyle name="xl43" xfId="2"/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66FFCC"/>
      <color rgb="FF0000FF"/>
      <color rgb="FFFF0066"/>
      <color rgb="FFFFCC99"/>
      <color rgb="FFCCFF99"/>
      <color rgb="FFFFCCFF"/>
      <color rgb="FFCCEC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M907"/>
  <sheetViews>
    <sheetView tabSelected="1" zoomScale="120" zoomScaleNormal="120" workbookViewId="0">
      <pane xSplit="9" ySplit="5" topLeftCell="J148" activePane="bottomRight" state="frozen"/>
      <selection pane="topRight" activeCell="J1" sqref="J1"/>
      <selection pane="bottomLeft" activeCell="A6" sqref="A6"/>
      <selection pane="bottomRight" activeCell="J2" sqref="J2:M2"/>
    </sheetView>
  </sheetViews>
  <sheetFormatPr defaultRowHeight="15.75" x14ac:dyDescent="0.25"/>
  <cols>
    <col min="1" max="1" width="25.28515625" style="2" customWidth="1"/>
    <col min="2" max="4" width="4" style="11" hidden="1" customWidth="1"/>
    <col min="5" max="5" width="4.5703125" style="126" customWidth="1"/>
    <col min="6" max="7" width="4.7109375" style="126" customWidth="1"/>
    <col min="8" max="8" width="14.5703125" style="17" customWidth="1"/>
    <col min="9" max="9" width="5.28515625" style="126" customWidth="1"/>
    <col min="10" max="11" width="15.5703125" style="111" customWidth="1"/>
    <col min="12" max="12" width="15" style="111" customWidth="1"/>
    <col min="13" max="13" width="8.85546875" style="111" customWidth="1"/>
    <col min="14" max="176" width="9.140625" style="11"/>
    <col min="177" max="177" width="1.42578125" style="11" customWidth="1"/>
    <col min="178" max="178" width="59.5703125" style="11" customWidth="1"/>
    <col min="179" max="179" width="9.140625" style="11" customWidth="1"/>
    <col min="180" max="181" width="3.85546875" style="11" customWidth="1"/>
    <col min="182" max="182" width="10.5703125" style="11" customWidth="1"/>
    <col min="183" max="183" width="3.85546875" style="11" customWidth="1"/>
    <col min="184" max="186" width="14.42578125" style="11" customWidth="1"/>
    <col min="187" max="187" width="4.140625" style="11" customWidth="1"/>
    <col min="188" max="188" width="15" style="11" customWidth="1"/>
    <col min="189" max="190" width="9.140625" style="11" customWidth="1"/>
    <col min="191" max="191" width="11.5703125" style="11" customWidth="1"/>
    <col min="192" max="192" width="18.140625" style="11" customWidth="1"/>
    <col min="193" max="193" width="13.140625" style="11" customWidth="1"/>
    <col min="194" max="194" width="12.28515625" style="11" customWidth="1"/>
    <col min="195" max="432" width="9.140625" style="11"/>
    <col min="433" max="433" width="1.42578125" style="11" customWidth="1"/>
    <col min="434" max="434" width="59.5703125" style="11" customWidth="1"/>
    <col min="435" max="435" width="9.140625" style="11" customWidth="1"/>
    <col min="436" max="437" width="3.85546875" style="11" customWidth="1"/>
    <col min="438" max="438" width="10.5703125" style="11" customWidth="1"/>
    <col min="439" max="439" width="3.85546875" style="11" customWidth="1"/>
    <col min="440" max="442" width="14.42578125" style="11" customWidth="1"/>
    <col min="443" max="443" width="4.140625" style="11" customWidth="1"/>
    <col min="444" max="444" width="15" style="11" customWidth="1"/>
    <col min="445" max="446" width="9.140625" style="11" customWidth="1"/>
    <col min="447" max="447" width="11.5703125" style="11" customWidth="1"/>
    <col min="448" max="448" width="18.140625" style="11" customWidth="1"/>
    <col min="449" max="449" width="13.140625" style="11" customWidth="1"/>
    <col min="450" max="450" width="12.28515625" style="11" customWidth="1"/>
    <col min="451" max="688" width="9.140625" style="11"/>
    <col min="689" max="689" width="1.42578125" style="11" customWidth="1"/>
    <col min="690" max="690" width="59.5703125" style="11" customWidth="1"/>
    <col min="691" max="691" width="9.140625" style="11" customWidth="1"/>
    <col min="692" max="693" width="3.85546875" style="11" customWidth="1"/>
    <col min="694" max="694" width="10.5703125" style="11" customWidth="1"/>
    <col min="695" max="695" width="3.85546875" style="11" customWidth="1"/>
    <col min="696" max="698" width="14.42578125" style="11" customWidth="1"/>
    <col min="699" max="699" width="4.140625" style="11" customWidth="1"/>
    <col min="700" max="700" width="15" style="11" customWidth="1"/>
    <col min="701" max="702" width="9.140625" style="11" customWidth="1"/>
    <col min="703" max="703" width="11.5703125" style="11" customWidth="1"/>
    <col min="704" max="704" width="18.140625" style="11" customWidth="1"/>
    <col min="705" max="705" width="13.140625" style="11" customWidth="1"/>
    <col min="706" max="706" width="12.28515625" style="11" customWidth="1"/>
    <col min="707" max="944" width="9.140625" style="11"/>
    <col min="945" max="945" width="1.42578125" style="11" customWidth="1"/>
    <col min="946" max="946" width="59.5703125" style="11" customWidth="1"/>
    <col min="947" max="947" width="9.140625" style="11" customWidth="1"/>
    <col min="948" max="949" width="3.85546875" style="11" customWidth="1"/>
    <col min="950" max="950" width="10.5703125" style="11" customWidth="1"/>
    <col min="951" max="951" width="3.85546875" style="11" customWidth="1"/>
    <col min="952" max="954" width="14.42578125" style="11" customWidth="1"/>
    <col min="955" max="955" width="4.140625" style="11" customWidth="1"/>
    <col min="956" max="956" width="15" style="11" customWidth="1"/>
    <col min="957" max="958" width="9.140625" style="11" customWidth="1"/>
    <col min="959" max="959" width="11.5703125" style="11" customWidth="1"/>
    <col min="960" max="960" width="18.140625" style="11" customWidth="1"/>
    <col min="961" max="961" width="13.140625" style="11" customWidth="1"/>
    <col min="962" max="962" width="12.28515625" style="11" customWidth="1"/>
    <col min="963" max="1200" width="9.140625" style="11"/>
    <col min="1201" max="1201" width="1.42578125" style="11" customWidth="1"/>
    <col min="1202" max="1202" width="59.5703125" style="11" customWidth="1"/>
    <col min="1203" max="1203" width="9.140625" style="11" customWidth="1"/>
    <col min="1204" max="1205" width="3.85546875" style="11" customWidth="1"/>
    <col min="1206" max="1206" width="10.5703125" style="11" customWidth="1"/>
    <col min="1207" max="1207" width="3.85546875" style="11" customWidth="1"/>
    <col min="1208" max="1210" width="14.42578125" style="11" customWidth="1"/>
    <col min="1211" max="1211" width="4.140625" style="11" customWidth="1"/>
    <col min="1212" max="1212" width="15" style="11" customWidth="1"/>
    <col min="1213" max="1214" width="9.140625" style="11" customWidth="1"/>
    <col min="1215" max="1215" width="11.5703125" style="11" customWidth="1"/>
    <col min="1216" max="1216" width="18.140625" style="11" customWidth="1"/>
    <col min="1217" max="1217" width="13.140625" style="11" customWidth="1"/>
    <col min="1218" max="1218" width="12.28515625" style="11" customWidth="1"/>
    <col min="1219" max="1456" width="9.140625" style="11"/>
    <col min="1457" max="1457" width="1.42578125" style="11" customWidth="1"/>
    <col min="1458" max="1458" width="59.5703125" style="11" customWidth="1"/>
    <col min="1459" max="1459" width="9.140625" style="11" customWidth="1"/>
    <col min="1460" max="1461" width="3.85546875" style="11" customWidth="1"/>
    <col min="1462" max="1462" width="10.5703125" style="11" customWidth="1"/>
    <col min="1463" max="1463" width="3.85546875" style="11" customWidth="1"/>
    <col min="1464" max="1466" width="14.42578125" style="11" customWidth="1"/>
    <col min="1467" max="1467" width="4.140625" style="11" customWidth="1"/>
    <col min="1468" max="1468" width="15" style="11" customWidth="1"/>
    <col min="1469" max="1470" width="9.140625" style="11" customWidth="1"/>
    <col min="1471" max="1471" width="11.5703125" style="11" customWidth="1"/>
    <col min="1472" max="1472" width="18.140625" style="11" customWidth="1"/>
    <col min="1473" max="1473" width="13.140625" style="11" customWidth="1"/>
    <col min="1474" max="1474" width="12.28515625" style="11" customWidth="1"/>
    <col min="1475" max="1712" width="9.140625" style="11"/>
    <col min="1713" max="1713" width="1.42578125" style="11" customWidth="1"/>
    <col min="1714" max="1714" width="59.5703125" style="11" customWidth="1"/>
    <col min="1715" max="1715" width="9.140625" style="11" customWidth="1"/>
    <col min="1716" max="1717" width="3.85546875" style="11" customWidth="1"/>
    <col min="1718" max="1718" width="10.5703125" style="11" customWidth="1"/>
    <col min="1719" max="1719" width="3.85546875" style="11" customWidth="1"/>
    <col min="1720" max="1722" width="14.42578125" style="11" customWidth="1"/>
    <col min="1723" max="1723" width="4.140625" style="11" customWidth="1"/>
    <col min="1724" max="1724" width="15" style="11" customWidth="1"/>
    <col min="1725" max="1726" width="9.140625" style="11" customWidth="1"/>
    <col min="1727" max="1727" width="11.5703125" style="11" customWidth="1"/>
    <col min="1728" max="1728" width="18.140625" style="11" customWidth="1"/>
    <col min="1729" max="1729" width="13.140625" style="11" customWidth="1"/>
    <col min="1730" max="1730" width="12.28515625" style="11" customWidth="1"/>
    <col min="1731" max="1968" width="9.140625" style="11"/>
    <col min="1969" max="1969" width="1.42578125" style="11" customWidth="1"/>
    <col min="1970" max="1970" width="59.5703125" style="11" customWidth="1"/>
    <col min="1971" max="1971" width="9.140625" style="11" customWidth="1"/>
    <col min="1972" max="1973" width="3.85546875" style="11" customWidth="1"/>
    <col min="1974" max="1974" width="10.5703125" style="11" customWidth="1"/>
    <col min="1975" max="1975" width="3.85546875" style="11" customWidth="1"/>
    <col min="1976" max="1978" width="14.42578125" style="11" customWidth="1"/>
    <col min="1979" max="1979" width="4.140625" style="11" customWidth="1"/>
    <col min="1980" max="1980" width="15" style="11" customWidth="1"/>
    <col min="1981" max="1982" width="9.140625" style="11" customWidth="1"/>
    <col min="1983" max="1983" width="11.5703125" style="11" customWidth="1"/>
    <col min="1984" max="1984" width="18.140625" style="11" customWidth="1"/>
    <col min="1985" max="1985" width="13.140625" style="11" customWidth="1"/>
    <col min="1986" max="1986" width="12.28515625" style="11" customWidth="1"/>
    <col min="1987" max="2224" width="9.140625" style="11"/>
    <col min="2225" max="2225" width="1.42578125" style="11" customWidth="1"/>
    <col min="2226" max="2226" width="59.5703125" style="11" customWidth="1"/>
    <col min="2227" max="2227" width="9.140625" style="11" customWidth="1"/>
    <col min="2228" max="2229" width="3.85546875" style="11" customWidth="1"/>
    <col min="2230" max="2230" width="10.5703125" style="11" customWidth="1"/>
    <col min="2231" max="2231" width="3.85546875" style="11" customWidth="1"/>
    <col min="2232" max="2234" width="14.42578125" style="11" customWidth="1"/>
    <col min="2235" max="2235" width="4.140625" style="11" customWidth="1"/>
    <col min="2236" max="2236" width="15" style="11" customWidth="1"/>
    <col min="2237" max="2238" width="9.140625" style="11" customWidth="1"/>
    <col min="2239" max="2239" width="11.5703125" style="11" customWidth="1"/>
    <col min="2240" max="2240" width="18.140625" style="11" customWidth="1"/>
    <col min="2241" max="2241" width="13.140625" style="11" customWidth="1"/>
    <col min="2242" max="2242" width="12.28515625" style="11" customWidth="1"/>
    <col min="2243" max="2480" width="9.140625" style="11"/>
    <col min="2481" max="2481" width="1.42578125" style="11" customWidth="1"/>
    <col min="2482" max="2482" width="59.5703125" style="11" customWidth="1"/>
    <col min="2483" max="2483" width="9.140625" style="11" customWidth="1"/>
    <col min="2484" max="2485" width="3.85546875" style="11" customWidth="1"/>
    <col min="2486" max="2486" width="10.5703125" style="11" customWidth="1"/>
    <col min="2487" max="2487" width="3.85546875" style="11" customWidth="1"/>
    <col min="2488" max="2490" width="14.42578125" style="11" customWidth="1"/>
    <col min="2491" max="2491" width="4.140625" style="11" customWidth="1"/>
    <col min="2492" max="2492" width="15" style="11" customWidth="1"/>
    <col min="2493" max="2494" width="9.140625" style="11" customWidth="1"/>
    <col min="2495" max="2495" width="11.5703125" style="11" customWidth="1"/>
    <col min="2496" max="2496" width="18.140625" style="11" customWidth="1"/>
    <col min="2497" max="2497" width="13.140625" style="11" customWidth="1"/>
    <col min="2498" max="2498" width="12.28515625" style="11" customWidth="1"/>
    <col min="2499" max="2736" width="9.140625" style="11"/>
    <col min="2737" max="2737" width="1.42578125" style="11" customWidth="1"/>
    <col min="2738" max="2738" width="59.5703125" style="11" customWidth="1"/>
    <col min="2739" max="2739" width="9.140625" style="11" customWidth="1"/>
    <col min="2740" max="2741" width="3.85546875" style="11" customWidth="1"/>
    <col min="2742" max="2742" width="10.5703125" style="11" customWidth="1"/>
    <col min="2743" max="2743" width="3.85546875" style="11" customWidth="1"/>
    <col min="2744" max="2746" width="14.42578125" style="11" customWidth="1"/>
    <col min="2747" max="2747" width="4.140625" style="11" customWidth="1"/>
    <col min="2748" max="2748" width="15" style="11" customWidth="1"/>
    <col min="2749" max="2750" width="9.140625" style="11" customWidth="1"/>
    <col min="2751" max="2751" width="11.5703125" style="11" customWidth="1"/>
    <col min="2752" max="2752" width="18.140625" style="11" customWidth="1"/>
    <col min="2753" max="2753" width="13.140625" style="11" customWidth="1"/>
    <col min="2754" max="2754" width="12.28515625" style="11" customWidth="1"/>
    <col min="2755" max="2992" width="9.140625" style="11"/>
    <col min="2993" max="2993" width="1.42578125" style="11" customWidth="1"/>
    <col min="2994" max="2994" width="59.5703125" style="11" customWidth="1"/>
    <col min="2995" max="2995" width="9.140625" style="11" customWidth="1"/>
    <col min="2996" max="2997" width="3.85546875" style="11" customWidth="1"/>
    <col min="2998" max="2998" width="10.5703125" style="11" customWidth="1"/>
    <col min="2999" max="2999" width="3.85546875" style="11" customWidth="1"/>
    <col min="3000" max="3002" width="14.42578125" style="11" customWidth="1"/>
    <col min="3003" max="3003" width="4.140625" style="11" customWidth="1"/>
    <col min="3004" max="3004" width="15" style="11" customWidth="1"/>
    <col min="3005" max="3006" width="9.140625" style="11" customWidth="1"/>
    <col min="3007" max="3007" width="11.5703125" style="11" customWidth="1"/>
    <col min="3008" max="3008" width="18.140625" style="11" customWidth="1"/>
    <col min="3009" max="3009" width="13.140625" style="11" customWidth="1"/>
    <col min="3010" max="3010" width="12.28515625" style="11" customWidth="1"/>
    <col min="3011" max="3248" width="9.140625" style="11"/>
    <col min="3249" max="3249" width="1.42578125" style="11" customWidth="1"/>
    <col min="3250" max="3250" width="59.5703125" style="11" customWidth="1"/>
    <col min="3251" max="3251" width="9.140625" style="11" customWidth="1"/>
    <col min="3252" max="3253" width="3.85546875" style="11" customWidth="1"/>
    <col min="3254" max="3254" width="10.5703125" style="11" customWidth="1"/>
    <col min="3255" max="3255" width="3.85546875" style="11" customWidth="1"/>
    <col min="3256" max="3258" width="14.42578125" style="11" customWidth="1"/>
    <col min="3259" max="3259" width="4.140625" style="11" customWidth="1"/>
    <col min="3260" max="3260" width="15" style="11" customWidth="1"/>
    <col min="3261" max="3262" width="9.140625" style="11" customWidth="1"/>
    <col min="3263" max="3263" width="11.5703125" style="11" customWidth="1"/>
    <col min="3264" max="3264" width="18.140625" style="11" customWidth="1"/>
    <col min="3265" max="3265" width="13.140625" style="11" customWidth="1"/>
    <col min="3266" max="3266" width="12.28515625" style="11" customWidth="1"/>
    <col min="3267" max="3504" width="9.140625" style="11"/>
    <col min="3505" max="3505" width="1.42578125" style="11" customWidth="1"/>
    <col min="3506" max="3506" width="59.5703125" style="11" customWidth="1"/>
    <col min="3507" max="3507" width="9.140625" style="11" customWidth="1"/>
    <col min="3508" max="3509" width="3.85546875" style="11" customWidth="1"/>
    <col min="3510" max="3510" width="10.5703125" style="11" customWidth="1"/>
    <col min="3511" max="3511" width="3.85546875" style="11" customWidth="1"/>
    <col min="3512" max="3514" width="14.42578125" style="11" customWidth="1"/>
    <col min="3515" max="3515" width="4.140625" style="11" customWidth="1"/>
    <col min="3516" max="3516" width="15" style="11" customWidth="1"/>
    <col min="3517" max="3518" width="9.140625" style="11" customWidth="1"/>
    <col min="3519" max="3519" width="11.5703125" style="11" customWidth="1"/>
    <col min="3520" max="3520" width="18.140625" style="11" customWidth="1"/>
    <col min="3521" max="3521" width="13.140625" style="11" customWidth="1"/>
    <col min="3522" max="3522" width="12.28515625" style="11" customWidth="1"/>
    <col min="3523" max="3760" width="9.140625" style="11"/>
    <col min="3761" max="3761" width="1.42578125" style="11" customWidth="1"/>
    <col min="3762" max="3762" width="59.5703125" style="11" customWidth="1"/>
    <col min="3763" max="3763" width="9.140625" style="11" customWidth="1"/>
    <col min="3764" max="3765" width="3.85546875" style="11" customWidth="1"/>
    <col min="3766" max="3766" width="10.5703125" style="11" customWidth="1"/>
    <col min="3767" max="3767" width="3.85546875" style="11" customWidth="1"/>
    <col min="3768" max="3770" width="14.42578125" style="11" customWidth="1"/>
    <col min="3771" max="3771" width="4.140625" style="11" customWidth="1"/>
    <col min="3772" max="3772" width="15" style="11" customWidth="1"/>
    <col min="3773" max="3774" width="9.140625" style="11" customWidth="1"/>
    <col min="3775" max="3775" width="11.5703125" style="11" customWidth="1"/>
    <col min="3776" max="3776" width="18.140625" style="11" customWidth="1"/>
    <col min="3777" max="3777" width="13.140625" style="11" customWidth="1"/>
    <col min="3778" max="3778" width="12.28515625" style="11" customWidth="1"/>
    <col min="3779" max="4016" width="9.140625" style="11"/>
    <col min="4017" max="4017" width="1.42578125" style="11" customWidth="1"/>
    <col min="4018" max="4018" width="59.5703125" style="11" customWidth="1"/>
    <col min="4019" max="4019" width="9.140625" style="11" customWidth="1"/>
    <col min="4020" max="4021" width="3.85546875" style="11" customWidth="1"/>
    <col min="4022" max="4022" width="10.5703125" style="11" customWidth="1"/>
    <col min="4023" max="4023" width="3.85546875" style="11" customWidth="1"/>
    <col min="4024" max="4026" width="14.42578125" style="11" customWidth="1"/>
    <col min="4027" max="4027" width="4.140625" style="11" customWidth="1"/>
    <col min="4028" max="4028" width="15" style="11" customWidth="1"/>
    <col min="4029" max="4030" width="9.140625" style="11" customWidth="1"/>
    <col min="4031" max="4031" width="11.5703125" style="11" customWidth="1"/>
    <col min="4032" max="4032" width="18.140625" style="11" customWidth="1"/>
    <col min="4033" max="4033" width="13.140625" style="11" customWidth="1"/>
    <col min="4034" max="4034" width="12.28515625" style="11" customWidth="1"/>
    <col min="4035" max="4272" width="9.140625" style="11"/>
    <col min="4273" max="4273" width="1.42578125" style="11" customWidth="1"/>
    <col min="4274" max="4274" width="59.5703125" style="11" customWidth="1"/>
    <col min="4275" max="4275" width="9.140625" style="11" customWidth="1"/>
    <col min="4276" max="4277" width="3.85546875" style="11" customWidth="1"/>
    <col min="4278" max="4278" width="10.5703125" style="11" customWidth="1"/>
    <col min="4279" max="4279" width="3.85546875" style="11" customWidth="1"/>
    <col min="4280" max="4282" width="14.42578125" style="11" customWidth="1"/>
    <col min="4283" max="4283" width="4.140625" style="11" customWidth="1"/>
    <col min="4284" max="4284" width="15" style="11" customWidth="1"/>
    <col min="4285" max="4286" width="9.140625" style="11" customWidth="1"/>
    <col min="4287" max="4287" width="11.5703125" style="11" customWidth="1"/>
    <col min="4288" max="4288" width="18.140625" style="11" customWidth="1"/>
    <col min="4289" max="4289" width="13.140625" style="11" customWidth="1"/>
    <col min="4290" max="4290" width="12.28515625" style="11" customWidth="1"/>
    <col min="4291" max="4528" width="9.140625" style="11"/>
    <col min="4529" max="4529" width="1.42578125" style="11" customWidth="1"/>
    <col min="4530" max="4530" width="59.5703125" style="11" customWidth="1"/>
    <col min="4531" max="4531" width="9.140625" style="11" customWidth="1"/>
    <col min="4532" max="4533" width="3.85546875" style="11" customWidth="1"/>
    <col min="4534" max="4534" width="10.5703125" style="11" customWidth="1"/>
    <col min="4535" max="4535" width="3.85546875" style="11" customWidth="1"/>
    <col min="4536" max="4538" width="14.42578125" style="11" customWidth="1"/>
    <col min="4539" max="4539" width="4.140625" style="11" customWidth="1"/>
    <col min="4540" max="4540" width="15" style="11" customWidth="1"/>
    <col min="4541" max="4542" width="9.140625" style="11" customWidth="1"/>
    <col min="4543" max="4543" width="11.5703125" style="11" customWidth="1"/>
    <col min="4544" max="4544" width="18.140625" style="11" customWidth="1"/>
    <col min="4545" max="4545" width="13.140625" style="11" customWidth="1"/>
    <col min="4546" max="4546" width="12.28515625" style="11" customWidth="1"/>
    <col min="4547" max="4784" width="9.140625" style="11"/>
    <col min="4785" max="4785" width="1.42578125" style="11" customWidth="1"/>
    <col min="4786" max="4786" width="59.5703125" style="11" customWidth="1"/>
    <col min="4787" max="4787" width="9.140625" style="11" customWidth="1"/>
    <col min="4788" max="4789" width="3.85546875" style="11" customWidth="1"/>
    <col min="4790" max="4790" width="10.5703125" style="11" customWidth="1"/>
    <col min="4791" max="4791" width="3.85546875" style="11" customWidth="1"/>
    <col min="4792" max="4794" width="14.42578125" style="11" customWidth="1"/>
    <col min="4795" max="4795" width="4.140625" style="11" customWidth="1"/>
    <col min="4796" max="4796" width="15" style="11" customWidth="1"/>
    <col min="4797" max="4798" width="9.140625" style="11" customWidth="1"/>
    <col min="4799" max="4799" width="11.5703125" style="11" customWidth="1"/>
    <col min="4800" max="4800" width="18.140625" style="11" customWidth="1"/>
    <col min="4801" max="4801" width="13.140625" style="11" customWidth="1"/>
    <col min="4802" max="4802" width="12.28515625" style="11" customWidth="1"/>
    <col min="4803" max="5040" width="9.140625" style="11"/>
    <col min="5041" max="5041" width="1.42578125" style="11" customWidth="1"/>
    <col min="5042" max="5042" width="59.5703125" style="11" customWidth="1"/>
    <col min="5043" max="5043" width="9.140625" style="11" customWidth="1"/>
    <col min="5044" max="5045" width="3.85546875" style="11" customWidth="1"/>
    <col min="5046" max="5046" width="10.5703125" style="11" customWidth="1"/>
    <col min="5047" max="5047" width="3.85546875" style="11" customWidth="1"/>
    <col min="5048" max="5050" width="14.42578125" style="11" customWidth="1"/>
    <col min="5051" max="5051" width="4.140625" style="11" customWidth="1"/>
    <col min="5052" max="5052" width="15" style="11" customWidth="1"/>
    <col min="5053" max="5054" width="9.140625" style="11" customWidth="1"/>
    <col min="5055" max="5055" width="11.5703125" style="11" customWidth="1"/>
    <col min="5056" max="5056" width="18.140625" style="11" customWidth="1"/>
    <col min="5057" max="5057" width="13.140625" style="11" customWidth="1"/>
    <col min="5058" max="5058" width="12.28515625" style="11" customWidth="1"/>
    <col min="5059" max="5296" width="9.140625" style="11"/>
    <col min="5297" max="5297" width="1.42578125" style="11" customWidth="1"/>
    <col min="5298" max="5298" width="59.5703125" style="11" customWidth="1"/>
    <col min="5299" max="5299" width="9.140625" style="11" customWidth="1"/>
    <col min="5300" max="5301" width="3.85546875" style="11" customWidth="1"/>
    <col min="5302" max="5302" width="10.5703125" style="11" customWidth="1"/>
    <col min="5303" max="5303" width="3.85546875" style="11" customWidth="1"/>
    <col min="5304" max="5306" width="14.42578125" style="11" customWidth="1"/>
    <col min="5307" max="5307" width="4.140625" style="11" customWidth="1"/>
    <col min="5308" max="5308" width="15" style="11" customWidth="1"/>
    <col min="5309" max="5310" width="9.140625" style="11" customWidth="1"/>
    <col min="5311" max="5311" width="11.5703125" style="11" customWidth="1"/>
    <col min="5312" max="5312" width="18.140625" style="11" customWidth="1"/>
    <col min="5313" max="5313" width="13.140625" style="11" customWidth="1"/>
    <col min="5314" max="5314" width="12.28515625" style="11" customWidth="1"/>
    <col min="5315" max="5552" width="9.140625" style="11"/>
    <col min="5553" max="5553" width="1.42578125" style="11" customWidth="1"/>
    <col min="5554" max="5554" width="59.5703125" style="11" customWidth="1"/>
    <col min="5555" max="5555" width="9.140625" style="11" customWidth="1"/>
    <col min="5556" max="5557" width="3.85546875" style="11" customWidth="1"/>
    <col min="5558" max="5558" width="10.5703125" style="11" customWidth="1"/>
    <col min="5559" max="5559" width="3.85546875" style="11" customWidth="1"/>
    <col min="5560" max="5562" width="14.42578125" style="11" customWidth="1"/>
    <col min="5563" max="5563" width="4.140625" style="11" customWidth="1"/>
    <col min="5564" max="5564" width="15" style="11" customWidth="1"/>
    <col min="5565" max="5566" width="9.140625" style="11" customWidth="1"/>
    <col min="5567" max="5567" width="11.5703125" style="11" customWidth="1"/>
    <col min="5568" max="5568" width="18.140625" style="11" customWidth="1"/>
    <col min="5569" max="5569" width="13.140625" style="11" customWidth="1"/>
    <col min="5570" max="5570" width="12.28515625" style="11" customWidth="1"/>
    <col min="5571" max="5808" width="9.140625" style="11"/>
    <col min="5809" max="5809" width="1.42578125" style="11" customWidth="1"/>
    <col min="5810" max="5810" width="59.5703125" style="11" customWidth="1"/>
    <col min="5811" max="5811" width="9.140625" style="11" customWidth="1"/>
    <col min="5812" max="5813" width="3.85546875" style="11" customWidth="1"/>
    <col min="5814" max="5814" width="10.5703125" style="11" customWidth="1"/>
    <col min="5815" max="5815" width="3.85546875" style="11" customWidth="1"/>
    <col min="5816" max="5818" width="14.42578125" style="11" customWidth="1"/>
    <col min="5819" max="5819" width="4.140625" style="11" customWidth="1"/>
    <col min="5820" max="5820" width="15" style="11" customWidth="1"/>
    <col min="5821" max="5822" width="9.140625" style="11" customWidth="1"/>
    <col min="5823" max="5823" width="11.5703125" style="11" customWidth="1"/>
    <col min="5824" max="5824" width="18.140625" style="11" customWidth="1"/>
    <col min="5825" max="5825" width="13.140625" style="11" customWidth="1"/>
    <col min="5826" max="5826" width="12.28515625" style="11" customWidth="1"/>
    <col min="5827" max="6064" width="9.140625" style="11"/>
    <col min="6065" max="6065" width="1.42578125" style="11" customWidth="1"/>
    <col min="6066" max="6066" width="59.5703125" style="11" customWidth="1"/>
    <col min="6067" max="6067" width="9.140625" style="11" customWidth="1"/>
    <col min="6068" max="6069" width="3.85546875" style="11" customWidth="1"/>
    <col min="6070" max="6070" width="10.5703125" style="11" customWidth="1"/>
    <col min="6071" max="6071" width="3.85546875" style="11" customWidth="1"/>
    <col min="6072" max="6074" width="14.42578125" style="11" customWidth="1"/>
    <col min="6075" max="6075" width="4.140625" style="11" customWidth="1"/>
    <col min="6076" max="6076" width="15" style="11" customWidth="1"/>
    <col min="6077" max="6078" width="9.140625" style="11" customWidth="1"/>
    <col min="6079" max="6079" width="11.5703125" style="11" customWidth="1"/>
    <col min="6080" max="6080" width="18.140625" style="11" customWidth="1"/>
    <col min="6081" max="6081" width="13.140625" style="11" customWidth="1"/>
    <col min="6082" max="6082" width="12.28515625" style="11" customWidth="1"/>
    <col min="6083" max="6320" width="9.140625" style="11"/>
    <col min="6321" max="6321" width="1.42578125" style="11" customWidth="1"/>
    <col min="6322" max="6322" width="59.5703125" style="11" customWidth="1"/>
    <col min="6323" max="6323" width="9.140625" style="11" customWidth="1"/>
    <col min="6324" max="6325" width="3.85546875" style="11" customWidth="1"/>
    <col min="6326" max="6326" width="10.5703125" style="11" customWidth="1"/>
    <col min="6327" max="6327" width="3.85546875" style="11" customWidth="1"/>
    <col min="6328" max="6330" width="14.42578125" style="11" customWidth="1"/>
    <col min="6331" max="6331" width="4.140625" style="11" customWidth="1"/>
    <col min="6332" max="6332" width="15" style="11" customWidth="1"/>
    <col min="6333" max="6334" width="9.140625" style="11" customWidth="1"/>
    <col min="6335" max="6335" width="11.5703125" style="11" customWidth="1"/>
    <col min="6336" max="6336" width="18.140625" style="11" customWidth="1"/>
    <col min="6337" max="6337" width="13.140625" style="11" customWidth="1"/>
    <col min="6338" max="6338" width="12.28515625" style="11" customWidth="1"/>
    <col min="6339" max="6576" width="9.140625" style="11"/>
    <col min="6577" max="6577" width="1.42578125" style="11" customWidth="1"/>
    <col min="6578" max="6578" width="59.5703125" style="11" customWidth="1"/>
    <col min="6579" max="6579" width="9.140625" style="11" customWidth="1"/>
    <col min="6580" max="6581" width="3.85546875" style="11" customWidth="1"/>
    <col min="6582" max="6582" width="10.5703125" style="11" customWidth="1"/>
    <col min="6583" max="6583" width="3.85546875" style="11" customWidth="1"/>
    <col min="6584" max="6586" width="14.42578125" style="11" customWidth="1"/>
    <col min="6587" max="6587" width="4.140625" style="11" customWidth="1"/>
    <col min="6588" max="6588" width="15" style="11" customWidth="1"/>
    <col min="6589" max="6590" width="9.140625" style="11" customWidth="1"/>
    <col min="6591" max="6591" width="11.5703125" style="11" customWidth="1"/>
    <col min="6592" max="6592" width="18.140625" style="11" customWidth="1"/>
    <col min="6593" max="6593" width="13.140625" style="11" customWidth="1"/>
    <col min="6594" max="6594" width="12.28515625" style="11" customWidth="1"/>
    <col min="6595" max="6832" width="9.140625" style="11"/>
    <col min="6833" max="6833" width="1.42578125" style="11" customWidth="1"/>
    <col min="6834" max="6834" width="59.5703125" style="11" customWidth="1"/>
    <col min="6835" max="6835" width="9.140625" style="11" customWidth="1"/>
    <col min="6836" max="6837" width="3.85546875" style="11" customWidth="1"/>
    <col min="6838" max="6838" width="10.5703125" style="11" customWidth="1"/>
    <col min="6839" max="6839" width="3.85546875" style="11" customWidth="1"/>
    <col min="6840" max="6842" width="14.42578125" style="11" customWidth="1"/>
    <col min="6843" max="6843" width="4.140625" style="11" customWidth="1"/>
    <col min="6844" max="6844" width="15" style="11" customWidth="1"/>
    <col min="6845" max="6846" width="9.140625" style="11" customWidth="1"/>
    <col min="6847" max="6847" width="11.5703125" style="11" customWidth="1"/>
    <col min="6848" max="6848" width="18.140625" style="11" customWidth="1"/>
    <col min="6849" max="6849" width="13.140625" style="11" customWidth="1"/>
    <col min="6850" max="6850" width="12.28515625" style="11" customWidth="1"/>
    <col min="6851" max="7088" width="9.140625" style="11"/>
    <col min="7089" max="7089" width="1.42578125" style="11" customWidth="1"/>
    <col min="7090" max="7090" width="59.5703125" style="11" customWidth="1"/>
    <col min="7091" max="7091" width="9.140625" style="11" customWidth="1"/>
    <col min="7092" max="7093" width="3.85546875" style="11" customWidth="1"/>
    <col min="7094" max="7094" width="10.5703125" style="11" customWidth="1"/>
    <col min="7095" max="7095" width="3.85546875" style="11" customWidth="1"/>
    <col min="7096" max="7098" width="14.42578125" style="11" customWidth="1"/>
    <col min="7099" max="7099" width="4.140625" style="11" customWidth="1"/>
    <col min="7100" max="7100" width="15" style="11" customWidth="1"/>
    <col min="7101" max="7102" width="9.140625" style="11" customWidth="1"/>
    <col min="7103" max="7103" width="11.5703125" style="11" customWidth="1"/>
    <col min="7104" max="7104" width="18.140625" style="11" customWidth="1"/>
    <col min="7105" max="7105" width="13.140625" style="11" customWidth="1"/>
    <col min="7106" max="7106" width="12.28515625" style="11" customWidth="1"/>
    <col min="7107" max="7344" width="9.140625" style="11"/>
    <col min="7345" max="7345" width="1.42578125" style="11" customWidth="1"/>
    <col min="7346" max="7346" width="59.5703125" style="11" customWidth="1"/>
    <col min="7347" max="7347" width="9.140625" style="11" customWidth="1"/>
    <col min="7348" max="7349" width="3.85546875" style="11" customWidth="1"/>
    <col min="7350" max="7350" width="10.5703125" style="11" customWidth="1"/>
    <col min="7351" max="7351" width="3.85546875" style="11" customWidth="1"/>
    <col min="7352" max="7354" width="14.42578125" style="11" customWidth="1"/>
    <col min="7355" max="7355" width="4.140625" style="11" customWidth="1"/>
    <col min="7356" max="7356" width="15" style="11" customWidth="1"/>
    <col min="7357" max="7358" width="9.140625" style="11" customWidth="1"/>
    <col min="7359" max="7359" width="11.5703125" style="11" customWidth="1"/>
    <col min="7360" max="7360" width="18.140625" style="11" customWidth="1"/>
    <col min="7361" max="7361" width="13.140625" style="11" customWidth="1"/>
    <col min="7362" max="7362" width="12.28515625" style="11" customWidth="1"/>
    <col min="7363" max="7600" width="9.140625" style="11"/>
    <col min="7601" max="7601" width="1.42578125" style="11" customWidth="1"/>
    <col min="7602" max="7602" width="59.5703125" style="11" customWidth="1"/>
    <col min="7603" max="7603" width="9.140625" style="11" customWidth="1"/>
    <col min="7604" max="7605" width="3.85546875" style="11" customWidth="1"/>
    <col min="7606" max="7606" width="10.5703125" style="11" customWidth="1"/>
    <col min="7607" max="7607" width="3.85546875" style="11" customWidth="1"/>
    <col min="7608" max="7610" width="14.42578125" style="11" customWidth="1"/>
    <col min="7611" max="7611" width="4.140625" style="11" customWidth="1"/>
    <col min="7612" max="7612" width="15" style="11" customWidth="1"/>
    <col min="7613" max="7614" width="9.140625" style="11" customWidth="1"/>
    <col min="7615" max="7615" width="11.5703125" style="11" customWidth="1"/>
    <col min="7616" max="7616" width="18.140625" style="11" customWidth="1"/>
    <col min="7617" max="7617" width="13.140625" style="11" customWidth="1"/>
    <col min="7618" max="7618" width="12.28515625" style="11" customWidth="1"/>
    <col min="7619" max="7856" width="9.140625" style="11"/>
    <col min="7857" max="7857" width="1.42578125" style="11" customWidth="1"/>
    <col min="7858" max="7858" width="59.5703125" style="11" customWidth="1"/>
    <col min="7859" max="7859" width="9.140625" style="11" customWidth="1"/>
    <col min="7860" max="7861" width="3.85546875" style="11" customWidth="1"/>
    <col min="7862" max="7862" width="10.5703125" style="11" customWidth="1"/>
    <col min="7863" max="7863" width="3.85546875" style="11" customWidth="1"/>
    <col min="7864" max="7866" width="14.42578125" style="11" customWidth="1"/>
    <col min="7867" max="7867" width="4.140625" style="11" customWidth="1"/>
    <col min="7868" max="7868" width="15" style="11" customWidth="1"/>
    <col min="7869" max="7870" width="9.140625" style="11" customWidth="1"/>
    <col min="7871" max="7871" width="11.5703125" style="11" customWidth="1"/>
    <col min="7872" max="7872" width="18.140625" style="11" customWidth="1"/>
    <col min="7873" max="7873" width="13.140625" style="11" customWidth="1"/>
    <col min="7874" max="7874" width="12.28515625" style="11" customWidth="1"/>
    <col min="7875" max="8112" width="9.140625" style="11"/>
    <col min="8113" max="8113" width="1.42578125" style="11" customWidth="1"/>
    <col min="8114" max="8114" width="59.5703125" style="11" customWidth="1"/>
    <col min="8115" max="8115" width="9.140625" style="11" customWidth="1"/>
    <col min="8116" max="8117" width="3.85546875" style="11" customWidth="1"/>
    <col min="8118" max="8118" width="10.5703125" style="11" customWidth="1"/>
    <col min="8119" max="8119" width="3.85546875" style="11" customWidth="1"/>
    <col min="8120" max="8122" width="14.42578125" style="11" customWidth="1"/>
    <col min="8123" max="8123" width="4.140625" style="11" customWidth="1"/>
    <col min="8124" max="8124" width="15" style="11" customWidth="1"/>
    <col min="8125" max="8126" width="9.140625" style="11" customWidth="1"/>
    <col min="8127" max="8127" width="11.5703125" style="11" customWidth="1"/>
    <col min="8128" max="8128" width="18.140625" style="11" customWidth="1"/>
    <col min="8129" max="8129" width="13.140625" style="11" customWidth="1"/>
    <col min="8130" max="8130" width="12.28515625" style="11" customWidth="1"/>
    <col min="8131" max="8368" width="9.140625" style="11"/>
    <col min="8369" max="8369" width="1.42578125" style="11" customWidth="1"/>
    <col min="8370" max="8370" width="59.5703125" style="11" customWidth="1"/>
    <col min="8371" max="8371" width="9.140625" style="11" customWidth="1"/>
    <col min="8372" max="8373" width="3.85546875" style="11" customWidth="1"/>
    <col min="8374" max="8374" width="10.5703125" style="11" customWidth="1"/>
    <col min="8375" max="8375" width="3.85546875" style="11" customWidth="1"/>
    <col min="8376" max="8378" width="14.42578125" style="11" customWidth="1"/>
    <col min="8379" max="8379" width="4.140625" style="11" customWidth="1"/>
    <col min="8380" max="8380" width="15" style="11" customWidth="1"/>
    <col min="8381" max="8382" width="9.140625" style="11" customWidth="1"/>
    <col min="8383" max="8383" width="11.5703125" style="11" customWidth="1"/>
    <col min="8384" max="8384" width="18.140625" style="11" customWidth="1"/>
    <col min="8385" max="8385" width="13.140625" style="11" customWidth="1"/>
    <col min="8386" max="8386" width="12.28515625" style="11" customWidth="1"/>
    <col min="8387" max="8624" width="9.140625" style="11"/>
    <col min="8625" max="8625" width="1.42578125" style="11" customWidth="1"/>
    <col min="8626" max="8626" width="59.5703125" style="11" customWidth="1"/>
    <col min="8627" max="8627" width="9.140625" style="11" customWidth="1"/>
    <col min="8628" max="8629" width="3.85546875" style="11" customWidth="1"/>
    <col min="8630" max="8630" width="10.5703125" style="11" customWidth="1"/>
    <col min="8631" max="8631" width="3.85546875" style="11" customWidth="1"/>
    <col min="8632" max="8634" width="14.42578125" style="11" customWidth="1"/>
    <col min="8635" max="8635" width="4.140625" style="11" customWidth="1"/>
    <col min="8636" max="8636" width="15" style="11" customWidth="1"/>
    <col min="8637" max="8638" width="9.140625" style="11" customWidth="1"/>
    <col min="8639" max="8639" width="11.5703125" style="11" customWidth="1"/>
    <col min="8640" max="8640" width="18.140625" style="11" customWidth="1"/>
    <col min="8641" max="8641" width="13.140625" style="11" customWidth="1"/>
    <col min="8642" max="8642" width="12.28515625" style="11" customWidth="1"/>
    <col min="8643" max="8880" width="9.140625" style="11"/>
    <col min="8881" max="8881" width="1.42578125" style="11" customWidth="1"/>
    <col min="8882" max="8882" width="59.5703125" style="11" customWidth="1"/>
    <col min="8883" max="8883" width="9.140625" style="11" customWidth="1"/>
    <col min="8884" max="8885" width="3.85546875" style="11" customWidth="1"/>
    <col min="8886" max="8886" width="10.5703125" style="11" customWidth="1"/>
    <col min="8887" max="8887" width="3.85546875" style="11" customWidth="1"/>
    <col min="8888" max="8890" width="14.42578125" style="11" customWidth="1"/>
    <col min="8891" max="8891" width="4.140625" style="11" customWidth="1"/>
    <col min="8892" max="8892" width="15" style="11" customWidth="1"/>
    <col min="8893" max="8894" width="9.140625" style="11" customWidth="1"/>
    <col min="8895" max="8895" width="11.5703125" style="11" customWidth="1"/>
    <col min="8896" max="8896" width="18.140625" style="11" customWidth="1"/>
    <col min="8897" max="8897" width="13.140625" style="11" customWidth="1"/>
    <col min="8898" max="8898" width="12.28515625" style="11" customWidth="1"/>
    <col min="8899" max="9136" width="9.140625" style="11"/>
    <col min="9137" max="9137" width="1.42578125" style="11" customWidth="1"/>
    <col min="9138" max="9138" width="59.5703125" style="11" customWidth="1"/>
    <col min="9139" max="9139" width="9.140625" style="11" customWidth="1"/>
    <col min="9140" max="9141" width="3.85546875" style="11" customWidth="1"/>
    <col min="9142" max="9142" width="10.5703125" style="11" customWidth="1"/>
    <col min="9143" max="9143" width="3.85546875" style="11" customWidth="1"/>
    <col min="9144" max="9146" width="14.42578125" style="11" customWidth="1"/>
    <col min="9147" max="9147" width="4.140625" style="11" customWidth="1"/>
    <col min="9148" max="9148" width="15" style="11" customWidth="1"/>
    <col min="9149" max="9150" width="9.140625" style="11" customWidth="1"/>
    <col min="9151" max="9151" width="11.5703125" style="11" customWidth="1"/>
    <col min="9152" max="9152" width="18.140625" style="11" customWidth="1"/>
    <col min="9153" max="9153" width="13.140625" style="11" customWidth="1"/>
    <col min="9154" max="9154" width="12.28515625" style="11" customWidth="1"/>
    <col min="9155" max="9392" width="9.140625" style="11"/>
    <col min="9393" max="9393" width="1.42578125" style="11" customWidth="1"/>
    <col min="9394" max="9394" width="59.5703125" style="11" customWidth="1"/>
    <col min="9395" max="9395" width="9.140625" style="11" customWidth="1"/>
    <col min="9396" max="9397" width="3.85546875" style="11" customWidth="1"/>
    <col min="9398" max="9398" width="10.5703125" style="11" customWidth="1"/>
    <col min="9399" max="9399" width="3.85546875" style="11" customWidth="1"/>
    <col min="9400" max="9402" width="14.42578125" style="11" customWidth="1"/>
    <col min="9403" max="9403" width="4.140625" style="11" customWidth="1"/>
    <col min="9404" max="9404" width="15" style="11" customWidth="1"/>
    <col min="9405" max="9406" width="9.140625" style="11" customWidth="1"/>
    <col min="9407" max="9407" width="11.5703125" style="11" customWidth="1"/>
    <col min="9408" max="9408" width="18.140625" style="11" customWidth="1"/>
    <col min="9409" max="9409" width="13.140625" style="11" customWidth="1"/>
    <col min="9410" max="9410" width="12.28515625" style="11" customWidth="1"/>
    <col min="9411" max="9648" width="9.140625" style="11"/>
    <col min="9649" max="9649" width="1.42578125" style="11" customWidth="1"/>
    <col min="9650" max="9650" width="59.5703125" style="11" customWidth="1"/>
    <col min="9651" max="9651" width="9.140625" style="11" customWidth="1"/>
    <col min="9652" max="9653" width="3.85546875" style="11" customWidth="1"/>
    <col min="9654" max="9654" width="10.5703125" style="11" customWidth="1"/>
    <col min="9655" max="9655" width="3.85546875" style="11" customWidth="1"/>
    <col min="9656" max="9658" width="14.42578125" style="11" customWidth="1"/>
    <col min="9659" max="9659" width="4.140625" style="11" customWidth="1"/>
    <col min="9660" max="9660" width="15" style="11" customWidth="1"/>
    <col min="9661" max="9662" width="9.140625" style="11" customWidth="1"/>
    <col min="9663" max="9663" width="11.5703125" style="11" customWidth="1"/>
    <col min="9664" max="9664" width="18.140625" style="11" customWidth="1"/>
    <col min="9665" max="9665" width="13.140625" style="11" customWidth="1"/>
    <col min="9666" max="9666" width="12.28515625" style="11" customWidth="1"/>
    <col min="9667" max="9904" width="9.140625" style="11"/>
    <col min="9905" max="9905" width="1.42578125" style="11" customWidth="1"/>
    <col min="9906" max="9906" width="59.5703125" style="11" customWidth="1"/>
    <col min="9907" max="9907" width="9.140625" style="11" customWidth="1"/>
    <col min="9908" max="9909" width="3.85546875" style="11" customWidth="1"/>
    <col min="9910" max="9910" width="10.5703125" style="11" customWidth="1"/>
    <col min="9911" max="9911" width="3.85546875" style="11" customWidth="1"/>
    <col min="9912" max="9914" width="14.42578125" style="11" customWidth="1"/>
    <col min="9915" max="9915" width="4.140625" style="11" customWidth="1"/>
    <col min="9916" max="9916" width="15" style="11" customWidth="1"/>
    <col min="9917" max="9918" width="9.140625" style="11" customWidth="1"/>
    <col min="9919" max="9919" width="11.5703125" style="11" customWidth="1"/>
    <col min="9920" max="9920" width="18.140625" style="11" customWidth="1"/>
    <col min="9921" max="9921" width="13.140625" style="11" customWidth="1"/>
    <col min="9922" max="9922" width="12.28515625" style="11" customWidth="1"/>
    <col min="9923" max="10160" width="9.140625" style="11"/>
    <col min="10161" max="10161" width="1.42578125" style="11" customWidth="1"/>
    <col min="10162" max="10162" width="59.5703125" style="11" customWidth="1"/>
    <col min="10163" max="10163" width="9.140625" style="11" customWidth="1"/>
    <col min="10164" max="10165" width="3.85546875" style="11" customWidth="1"/>
    <col min="10166" max="10166" width="10.5703125" style="11" customWidth="1"/>
    <col min="10167" max="10167" width="3.85546875" style="11" customWidth="1"/>
    <col min="10168" max="10170" width="14.42578125" style="11" customWidth="1"/>
    <col min="10171" max="10171" width="4.140625" style="11" customWidth="1"/>
    <col min="10172" max="10172" width="15" style="11" customWidth="1"/>
    <col min="10173" max="10174" width="9.140625" style="11" customWidth="1"/>
    <col min="10175" max="10175" width="11.5703125" style="11" customWidth="1"/>
    <col min="10176" max="10176" width="18.140625" style="11" customWidth="1"/>
    <col min="10177" max="10177" width="13.140625" style="11" customWidth="1"/>
    <col min="10178" max="10178" width="12.28515625" style="11" customWidth="1"/>
    <col min="10179" max="10416" width="9.140625" style="11"/>
    <col min="10417" max="10417" width="1.42578125" style="11" customWidth="1"/>
    <col min="10418" max="10418" width="59.5703125" style="11" customWidth="1"/>
    <col min="10419" max="10419" width="9.140625" style="11" customWidth="1"/>
    <col min="10420" max="10421" width="3.85546875" style="11" customWidth="1"/>
    <col min="10422" max="10422" width="10.5703125" style="11" customWidth="1"/>
    <col min="10423" max="10423" width="3.85546875" style="11" customWidth="1"/>
    <col min="10424" max="10426" width="14.42578125" style="11" customWidth="1"/>
    <col min="10427" max="10427" width="4.140625" style="11" customWidth="1"/>
    <col min="10428" max="10428" width="15" style="11" customWidth="1"/>
    <col min="10429" max="10430" width="9.140625" style="11" customWidth="1"/>
    <col min="10431" max="10431" width="11.5703125" style="11" customWidth="1"/>
    <col min="10432" max="10432" width="18.140625" style="11" customWidth="1"/>
    <col min="10433" max="10433" width="13.140625" style="11" customWidth="1"/>
    <col min="10434" max="10434" width="12.28515625" style="11" customWidth="1"/>
    <col min="10435" max="10672" width="9.140625" style="11"/>
    <col min="10673" max="10673" width="1.42578125" style="11" customWidth="1"/>
    <col min="10674" max="10674" width="59.5703125" style="11" customWidth="1"/>
    <col min="10675" max="10675" width="9.140625" style="11" customWidth="1"/>
    <col min="10676" max="10677" width="3.85546875" style="11" customWidth="1"/>
    <col min="10678" max="10678" width="10.5703125" style="11" customWidth="1"/>
    <col min="10679" max="10679" width="3.85546875" style="11" customWidth="1"/>
    <col min="10680" max="10682" width="14.42578125" style="11" customWidth="1"/>
    <col min="10683" max="10683" width="4.140625" style="11" customWidth="1"/>
    <col min="10684" max="10684" width="15" style="11" customWidth="1"/>
    <col min="10685" max="10686" width="9.140625" style="11" customWidth="1"/>
    <col min="10687" max="10687" width="11.5703125" style="11" customWidth="1"/>
    <col min="10688" max="10688" width="18.140625" style="11" customWidth="1"/>
    <col min="10689" max="10689" width="13.140625" style="11" customWidth="1"/>
    <col min="10690" max="10690" width="12.28515625" style="11" customWidth="1"/>
    <col min="10691" max="10928" width="9.140625" style="11"/>
    <col min="10929" max="10929" width="1.42578125" style="11" customWidth="1"/>
    <col min="10930" max="10930" width="59.5703125" style="11" customWidth="1"/>
    <col min="10931" max="10931" width="9.140625" style="11" customWidth="1"/>
    <col min="10932" max="10933" width="3.85546875" style="11" customWidth="1"/>
    <col min="10934" max="10934" width="10.5703125" style="11" customWidth="1"/>
    <col min="10935" max="10935" width="3.85546875" style="11" customWidth="1"/>
    <col min="10936" max="10938" width="14.42578125" style="11" customWidth="1"/>
    <col min="10939" max="10939" width="4.140625" style="11" customWidth="1"/>
    <col min="10940" max="10940" width="15" style="11" customWidth="1"/>
    <col min="10941" max="10942" width="9.140625" style="11" customWidth="1"/>
    <col min="10943" max="10943" width="11.5703125" style="11" customWidth="1"/>
    <col min="10944" max="10944" width="18.140625" style="11" customWidth="1"/>
    <col min="10945" max="10945" width="13.140625" style="11" customWidth="1"/>
    <col min="10946" max="10946" width="12.28515625" style="11" customWidth="1"/>
    <col min="10947" max="11184" width="9.140625" style="11"/>
    <col min="11185" max="11185" width="1.42578125" style="11" customWidth="1"/>
    <col min="11186" max="11186" width="59.5703125" style="11" customWidth="1"/>
    <col min="11187" max="11187" width="9.140625" style="11" customWidth="1"/>
    <col min="11188" max="11189" width="3.85546875" style="11" customWidth="1"/>
    <col min="11190" max="11190" width="10.5703125" style="11" customWidth="1"/>
    <col min="11191" max="11191" width="3.85546875" style="11" customWidth="1"/>
    <col min="11192" max="11194" width="14.42578125" style="11" customWidth="1"/>
    <col min="11195" max="11195" width="4.140625" style="11" customWidth="1"/>
    <col min="11196" max="11196" width="15" style="11" customWidth="1"/>
    <col min="11197" max="11198" width="9.140625" style="11" customWidth="1"/>
    <col min="11199" max="11199" width="11.5703125" style="11" customWidth="1"/>
    <col min="11200" max="11200" width="18.140625" style="11" customWidth="1"/>
    <col min="11201" max="11201" width="13.140625" style="11" customWidth="1"/>
    <col min="11202" max="11202" width="12.28515625" style="11" customWidth="1"/>
    <col min="11203" max="11440" width="9.140625" style="11"/>
    <col min="11441" max="11441" width="1.42578125" style="11" customWidth="1"/>
    <col min="11442" max="11442" width="59.5703125" style="11" customWidth="1"/>
    <col min="11443" max="11443" width="9.140625" style="11" customWidth="1"/>
    <col min="11444" max="11445" width="3.85546875" style="11" customWidth="1"/>
    <col min="11446" max="11446" width="10.5703125" style="11" customWidth="1"/>
    <col min="11447" max="11447" width="3.85546875" style="11" customWidth="1"/>
    <col min="11448" max="11450" width="14.42578125" style="11" customWidth="1"/>
    <col min="11451" max="11451" width="4.140625" style="11" customWidth="1"/>
    <col min="11452" max="11452" width="15" style="11" customWidth="1"/>
    <col min="11453" max="11454" width="9.140625" style="11" customWidth="1"/>
    <col min="11455" max="11455" width="11.5703125" style="11" customWidth="1"/>
    <col min="11456" max="11456" width="18.140625" style="11" customWidth="1"/>
    <col min="11457" max="11457" width="13.140625" style="11" customWidth="1"/>
    <col min="11458" max="11458" width="12.28515625" style="11" customWidth="1"/>
    <col min="11459" max="11696" width="9.140625" style="11"/>
    <col min="11697" max="11697" width="1.42578125" style="11" customWidth="1"/>
    <col min="11698" max="11698" width="59.5703125" style="11" customWidth="1"/>
    <col min="11699" max="11699" width="9.140625" style="11" customWidth="1"/>
    <col min="11700" max="11701" width="3.85546875" style="11" customWidth="1"/>
    <col min="11702" max="11702" width="10.5703125" style="11" customWidth="1"/>
    <col min="11703" max="11703" width="3.85546875" style="11" customWidth="1"/>
    <col min="11704" max="11706" width="14.42578125" style="11" customWidth="1"/>
    <col min="11707" max="11707" width="4.140625" style="11" customWidth="1"/>
    <col min="11708" max="11708" width="15" style="11" customWidth="1"/>
    <col min="11709" max="11710" width="9.140625" style="11" customWidth="1"/>
    <col min="11711" max="11711" width="11.5703125" style="11" customWidth="1"/>
    <col min="11712" max="11712" width="18.140625" style="11" customWidth="1"/>
    <col min="11713" max="11713" width="13.140625" style="11" customWidth="1"/>
    <col min="11714" max="11714" width="12.28515625" style="11" customWidth="1"/>
    <col min="11715" max="11952" width="9.140625" style="11"/>
    <col min="11953" max="11953" width="1.42578125" style="11" customWidth="1"/>
    <col min="11954" max="11954" width="59.5703125" style="11" customWidth="1"/>
    <col min="11955" max="11955" width="9.140625" style="11" customWidth="1"/>
    <col min="11956" max="11957" width="3.85546875" style="11" customWidth="1"/>
    <col min="11958" max="11958" width="10.5703125" style="11" customWidth="1"/>
    <col min="11959" max="11959" width="3.85546875" style="11" customWidth="1"/>
    <col min="11960" max="11962" width="14.42578125" style="11" customWidth="1"/>
    <col min="11963" max="11963" width="4.140625" style="11" customWidth="1"/>
    <col min="11964" max="11964" width="15" style="11" customWidth="1"/>
    <col min="11965" max="11966" width="9.140625" style="11" customWidth="1"/>
    <col min="11967" max="11967" width="11.5703125" style="11" customWidth="1"/>
    <col min="11968" max="11968" width="18.140625" style="11" customWidth="1"/>
    <col min="11969" max="11969" width="13.140625" style="11" customWidth="1"/>
    <col min="11970" max="11970" width="12.28515625" style="11" customWidth="1"/>
    <col min="11971" max="12208" width="9.140625" style="11"/>
    <col min="12209" max="12209" width="1.42578125" style="11" customWidth="1"/>
    <col min="12210" max="12210" width="59.5703125" style="11" customWidth="1"/>
    <col min="12211" max="12211" width="9.140625" style="11" customWidth="1"/>
    <col min="12212" max="12213" width="3.85546875" style="11" customWidth="1"/>
    <col min="12214" max="12214" width="10.5703125" style="11" customWidth="1"/>
    <col min="12215" max="12215" width="3.85546875" style="11" customWidth="1"/>
    <col min="12216" max="12218" width="14.42578125" style="11" customWidth="1"/>
    <col min="12219" max="12219" width="4.140625" style="11" customWidth="1"/>
    <col min="12220" max="12220" width="15" style="11" customWidth="1"/>
    <col min="12221" max="12222" width="9.140625" style="11" customWidth="1"/>
    <col min="12223" max="12223" width="11.5703125" style="11" customWidth="1"/>
    <col min="12224" max="12224" width="18.140625" style="11" customWidth="1"/>
    <col min="12225" max="12225" width="13.140625" style="11" customWidth="1"/>
    <col min="12226" max="12226" width="12.28515625" style="11" customWidth="1"/>
    <col min="12227" max="12464" width="9.140625" style="11"/>
    <col min="12465" max="12465" width="1.42578125" style="11" customWidth="1"/>
    <col min="12466" max="12466" width="59.5703125" style="11" customWidth="1"/>
    <col min="12467" max="12467" width="9.140625" style="11" customWidth="1"/>
    <col min="12468" max="12469" width="3.85546875" style="11" customWidth="1"/>
    <col min="12470" max="12470" width="10.5703125" style="11" customWidth="1"/>
    <col min="12471" max="12471" width="3.85546875" style="11" customWidth="1"/>
    <col min="12472" max="12474" width="14.42578125" style="11" customWidth="1"/>
    <col min="12475" max="12475" width="4.140625" style="11" customWidth="1"/>
    <col min="12476" max="12476" width="15" style="11" customWidth="1"/>
    <col min="12477" max="12478" width="9.140625" style="11" customWidth="1"/>
    <col min="12479" max="12479" width="11.5703125" style="11" customWidth="1"/>
    <col min="12480" max="12480" width="18.140625" style="11" customWidth="1"/>
    <col min="12481" max="12481" width="13.140625" style="11" customWidth="1"/>
    <col min="12482" max="12482" width="12.28515625" style="11" customWidth="1"/>
    <col min="12483" max="12720" width="9.140625" style="11"/>
    <col min="12721" max="12721" width="1.42578125" style="11" customWidth="1"/>
    <col min="12722" max="12722" width="59.5703125" style="11" customWidth="1"/>
    <col min="12723" max="12723" width="9.140625" style="11" customWidth="1"/>
    <col min="12724" max="12725" width="3.85546875" style="11" customWidth="1"/>
    <col min="12726" max="12726" width="10.5703125" style="11" customWidth="1"/>
    <col min="12727" max="12727" width="3.85546875" style="11" customWidth="1"/>
    <col min="12728" max="12730" width="14.42578125" style="11" customWidth="1"/>
    <col min="12731" max="12731" width="4.140625" style="11" customWidth="1"/>
    <col min="12732" max="12732" width="15" style="11" customWidth="1"/>
    <col min="12733" max="12734" width="9.140625" style="11" customWidth="1"/>
    <col min="12735" max="12735" width="11.5703125" style="11" customWidth="1"/>
    <col min="12736" max="12736" width="18.140625" style="11" customWidth="1"/>
    <col min="12737" max="12737" width="13.140625" style="11" customWidth="1"/>
    <col min="12738" max="12738" width="12.28515625" style="11" customWidth="1"/>
    <col min="12739" max="12976" width="9.140625" style="11"/>
    <col min="12977" max="12977" width="1.42578125" style="11" customWidth="1"/>
    <col min="12978" max="12978" width="59.5703125" style="11" customWidth="1"/>
    <col min="12979" max="12979" width="9.140625" style="11" customWidth="1"/>
    <col min="12980" max="12981" width="3.85546875" style="11" customWidth="1"/>
    <col min="12982" max="12982" width="10.5703125" style="11" customWidth="1"/>
    <col min="12983" max="12983" width="3.85546875" style="11" customWidth="1"/>
    <col min="12984" max="12986" width="14.42578125" style="11" customWidth="1"/>
    <col min="12987" max="12987" width="4.140625" style="11" customWidth="1"/>
    <col min="12988" max="12988" width="15" style="11" customWidth="1"/>
    <col min="12989" max="12990" width="9.140625" style="11" customWidth="1"/>
    <col min="12991" max="12991" width="11.5703125" style="11" customWidth="1"/>
    <col min="12992" max="12992" width="18.140625" style="11" customWidth="1"/>
    <col min="12993" max="12993" width="13.140625" style="11" customWidth="1"/>
    <col min="12994" max="12994" width="12.28515625" style="11" customWidth="1"/>
    <col min="12995" max="13232" width="9.140625" style="11"/>
    <col min="13233" max="13233" width="1.42578125" style="11" customWidth="1"/>
    <col min="13234" max="13234" width="59.5703125" style="11" customWidth="1"/>
    <col min="13235" max="13235" width="9.140625" style="11" customWidth="1"/>
    <col min="13236" max="13237" width="3.85546875" style="11" customWidth="1"/>
    <col min="13238" max="13238" width="10.5703125" style="11" customWidth="1"/>
    <col min="13239" max="13239" width="3.85546875" style="11" customWidth="1"/>
    <col min="13240" max="13242" width="14.42578125" style="11" customWidth="1"/>
    <col min="13243" max="13243" width="4.140625" style="11" customWidth="1"/>
    <col min="13244" max="13244" width="15" style="11" customWidth="1"/>
    <col min="13245" max="13246" width="9.140625" style="11" customWidth="1"/>
    <col min="13247" max="13247" width="11.5703125" style="11" customWidth="1"/>
    <col min="13248" max="13248" width="18.140625" style="11" customWidth="1"/>
    <col min="13249" max="13249" width="13.140625" style="11" customWidth="1"/>
    <col min="13250" max="13250" width="12.28515625" style="11" customWidth="1"/>
    <col min="13251" max="13488" width="9.140625" style="11"/>
    <col min="13489" max="13489" width="1.42578125" style="11" customWidth="1"/>
    <col min="13490" max="13490" width="59.5703125" style="11" customWidth="1"/>
    <col min="13491" max="13491" width="9.140625" style="11" customWidth="1"/>
    <col min="13492" max="13493" width="3.85546875" style="11" customWidth="1"/>
    <col min="13494" max="13494" width="10.5703125" style="11" customWidth="1"/>
    <col min="13495" max="13495" width="3.85546875" style="11" customWidth="1"/>
    <col min="13496" max="13498" width="14.42578125" style="11" customWidth="1"/>
    <col min="13499" max="13499" width="4.140625" style="11" customWidth="1"/>
    <col min="13500" max="13500" width="15" style="11" customWidth="1"/>
    <col min="13501" max="13502" width="9.140625" style="11" customWidth="1"/>
    <col min="13503" max="13503" width="11.5703125" style="11" customWidth="1"/>
    <col min="13504" max="13504" width="18.140625" style="11" customWidth="1"/>
    <col min="13505" max="13505" width="13.140625" style="11" customWidth="1"/>
    <col min="13506" max="13506" width="12.28515625" style="11" customWidth="1"/>
    <col min="13507" max="13744" width="9.140625" style="11"/>
    <col min="13745" max="13745" width="1.42578125" style="11" customWidth="1"/>
    <col min="13746" max="13746" width="59.5703125" style="11" customWidth="1"/>
    <col min="13747" max="13747" width="9.140625" style="11" customWidth="1"/>
    <col min="13748" max="13749" width="3.85546875" style="11" customWidth="1"/>
    <col min="13750" max="13750" width="10.5703125" style="11" customWidth="1"/>
    <col min="13751" max="13751" width="3.85546875" style="11" customWidth="1"/>
    <col min="13752" max="13754" width="14.42578125" style="11" customWidth="1"/>
    <col min="13755" max="13755" width="4.140625" style="11" customWidth="1"/>
    <col min="13756" max="13756" width="15" style="11" customWidth="1"/>
    <col min="13757" max="13758" width="9.140625" style="11" customWidth="1"/>
    <col min="13759" max="13759" width="11.5703125" style="11" customWidth="1"/>
    <col min="13760" max="13760" width="18.140625" style="11" customWidth="1"/>
    <col min="13761" max="13761" width="13.140625" style="11" customWidth="1"/>
    <col min="13762" max="13762" width="12.28515625" style="11" customWidth="1"/>
    <col min="13763" max="14000" width="9.140625" style="11"/>
    <col min="14001" max="14001" width="1.42578125" style="11" customWidth="1"/>
    <col min="14002" max="14002" width="59.5703125" style="11" customWidth="1"/>
    <col min="14003" max="14003" width="9.140625" style="11" customWidth="1"/>
    <col min="14004" max="14005" width="3.85546875" style="11" customWidth="1"/>
    <col min="14006" max="14006" width="10.5703125" style="11" customWidth="1"/>
    <col min="14007" max="14007" width="3.85546875" style="11" customWidth="1"/>
    <col min="14008" max="14010" width="14.42578125" style="11" customWidth="1"/>
    <col min="14011" max="14011" width="4.140625" style="11" customWidth="1"/>
    <col min="14012" max="14012" width="15" style="11" customWidth="1"/>
    <col min="14013" max="14014" width="9.140625" style="11" customWidth="1"/>
    <col min="14015" max="14015" width="11.5703125" style="11" customWidth="1"/>
    <col min="14016" max="14016" width="18.140625" style="11" customWidth="1"/>
    <col min="14017" max="14017" width="13.140625" style="11" customWidth="1"/>
    <col min="14018" max="14018" width="12.28515625" style="11" customWidth="1"/>
    <col min="14019" max="14256" width="9.140625" style="11"/>
    <col min="14257" max="14257" width="1.42578125" style="11" customWidth="1"/>
    <col min="14258" max="14258" width="59.5703125" style="11" customWidth="1"/>
    <col min="14259" max="14259" width="9.140625" style="11" customWidth="1"/>
    <col min="14260" max="14261" width="3.85546875" style="11" customWidth="1"/>
    <col min="14262" max="14262" width="10.5703125" style="11" customWidth="1"/>
    <col min="14263" max="14263" width="3.85546875" style="11" customWidth="1"/>
    <col min="14264" max="14266" width="14.42578125" style="11" customWidth="1"/>
    <col min="14267" max="14267" width="4.140625" style="11" customWidth="1"/>
    <col min="14268" max="14268" width="15" style="11" customWidth="1"/>
    <col min="14269" max="14270" width="9.140625" style="11" customWidth="1"/>
    <col min="14271" max="14271" width="11.5703125" style="11" customWidth="1"/>
    <col min="14272" max="14272" width="18.140625" style="11" customWidth="1"/>
    <col min="14273" max="14273" width="13.140625" style="11" customWidth="1"/>
    <col min="14274" max="14274" width="12.28515625" style="11" customWidth="1"/>
    <col min="14275" max="14512" width="9.140625" style="11"/>
    <col min="14513" max="14513" width="1.42578125" style="11" customWidth="1"/>
    <col min="14514" max="14514" width="59.5703125" style="11" customWidth="1"/>
    <col min="14515" max="14515" width="9.140625" style="11" customWidth="1"/>
    <col min="14516" max="14517" width="3.85546875" style="11" customWidth="1"/>
    <col min="14518" max="14518" width="10.5703125" style="11" customWidth="1"/>
    <col min="14519" max="14519" width="3.85546875" style="11" customWidth="1"/>
    <col min="14520" max="14522" width="14.42578125" style="11" customWidth="1"/>
    <col min="14523" max="14523" width="4.140625" style="11" customWidth="1"/>
    <col min="14524" max="14524" width="15" style="11" customWidth="1"/>
    <col min="14525" max="14526" width="9.140625" style="11" customWidth="1"/>
    <col min="14527" max="14527" width="11.5703125" style="11" customWidth="1"/>
    <col min="14528" max="14528" width="18.140625" style="11" customWidth="1"/>
    <col min="14529" max="14529" width="13.140625" style="11" customWidth="1"/>
    <col min="14530" max="14530" width="12.28515625" style="11" customWidth="1"/>
    <col min="14531" max="14768" width="9.140625" style="11"/>
    <col min="14769" max="14769" width="1.42578125" style="11" customWidth="1"/>
    <col min="14770" max="14770" width="59.5703125" style="11" customWidth="1"/>
    <col min="14771" max="14771" width="9.140625" style="11" customWidth="1"/>
    <col min="14772" max="14773" width="3.85546875" style="11" customWidth="1"/>
    <col min="14774" max="14774" width="10.5703125" style="11" customWidth="1"/>
    <col min="14775" max="14775" width="3.85546875" style="11" customWidth="1"/>
    <col min="14776" max="14778" width="14.42578125" style="11" customWidth="1"/>
    <col min="14779" max="14779" width="4.140625" style="11" customWidth="1"/>
    <col min="14780" max="14780" width="15" style="11" customWidth="1"/>
    <col min="14781" max="14782" width="9.140625" style="11" customWidth="1"/>
    <col min="14783" max="14783" width="11.5703125" style="11" customWidth="1"/>
    <col min="14784" max="14784" width="18.140625" style="11" customWidth="1"/>
    <col min="14785" max="14785" width="13.140625" style="11" customWidth="1"/>
    <col min="14786" max="14786" width="12.28515625" style="11" customWidth="1"/>
    <col min="14787" max="15024" width="9.140625" style="11"/>
    <col min="15025" max="15025" width="1.42578125" style="11" customWidth="1"/>
    <col min="15026" max="15026" width="59.5703125" style="11" customWidth="1"/>
    <col min="15027" max="15027" width="9.140625" style="11" customWidth="1"/>
    <col min="15028" max="15029" width="3.85546875" style="11" customWidth="1"/>
    <col min="15030" max="15030" width="10.5703125" style="11" customWidth="1"/>
    <col min="15031" max="15031" width="3.85546875" style="11" customWidth="1"/>
    <col min="15032" max="15034" width="14.42578125" style="11" customWidth="1"/>
    <col min="15035" max="15035" width="4.140625" style="11" customWidth="1"/>
    <col min="15036" max="15036" width="15" style="11" customWidth="1"/>
    <col min="15037" max="15038" width="9.140625" style="11" customWidth="1"/>
    <col min="15039" max="15039" width="11.5703125" style="11" customWidth="1"/>
    <col min="15040" max="15040" width="18.140625" style="11" customWidth="1"/>
    <col min="15041" max="15041" width="13.140625" style="11" customWidth="1"/>
    <col min="15042" max="15042" width="12.28515625" style="11" customWidth="1"/>
    <col min="15043" max="15280" width="9.140625" style="11"/>
    <col min="15281" max="15281" width="1.42578125" style="11" customWidth="1"/>
    <col min="15282" max="15282" width="59.5703125" style="11" customWidth="1"/>
    <col min="15283" max="15283" width="9.140625" style="11" customWidth="1"/>
    <col min="15284" max="15285" width="3.85546875" style="11" customWidth="1"/>
    <col min="15286" max="15286" width="10.5703125" style="11" customWidth="1"/>
    <col min="15287" max="15287" width="3.85546875" style="11" customWidth="1"/>
    <col min="15288" max="15290" width="14.42578125" style="11" customWidth="1"/>
    <col min="15291" max="15291" width="4.140625" style="11" customWidth="1"/>
    <col min="15292" max="15292" width="15" style="11" customWidth="1"/>
    <col min="15293" max="15294" width="9.140625" style="11" customWidth="1"/>
    <col min="15295" max="15295" width="11.5703125" style="11" customWidth="1"/>
    <col min="15296" max="15296" width="18.140625" style="11" customWidth="1"/>
    <col min="15297" max="15297" width="13.140625" style="11" customWidth="1"/>
    <col min="15298" max="15298" width="12.28515625" style="11" customWidth="1"/>
    <col min="15299" max="15536" width="9.140625" style="11"/>
    <col min="15537" max="15537" width="1.42578125" style="11" customWidth="1"/>
    <col min="15538" max="15538" width="59.5703125" style="11" customWidth="1"/>
    <col min="15539" max="15539" width="9.140625" style="11" customWidth="1"/>
    <col min="15540" max="15541" width="3.85546875" style="11" customWidth="1"/>
    <col min="15542" max="15542" width="10.5703125" style="11" customWidth="1"/>
    <col min="15543" max="15543" width="3.85546875" style="11" customWidth="1"/>
    <col min="15544" max="15546" width="14.42578125" style="11" customWidth="1"/>
    <col min="15547" max="15547" width="4.140625" style="11" customWidth="1"/>
    <col min="15548" max="15548" width="15" style="11" customWidth="1"/>
    <col min="15549" max="15550" width="9.140625" style="11" customWidth="1"/>
    <col min="15551" max="15551" width="11.5703125" style="11" customWidth="1"/>
    <col min="15552" max="15552" width="18.140625" style="11" customWidth="1"/>
    <col min="15553" max="15553" width="13.140625" style="11" customWidth="1"/>
    <col min="15554" max="15554" width="12.28515625" style="11" customWidth="1"/>
    <col min="15555" max="15792" width="9.140625" style="11"/>
    <col min="15793" max="15793" width="1.42578125" style="11" customWidth="1"/>
    <col min="15794" max="15794" width="59.5703125" style="11" customWidth="1"/>
    <col min="15795" max="15795" width="9.140625" style="11" customWidth="1"/>
    <col min="15796" max="15797" width="3.85546875" style="11" customWidth="1"/>
    <col min="15798" max="15798" width="10.5703125" style="11" customWidth="1"/>
    <col min="15799" max="15799" width="3.85546875" style="11" customWidth="1"/>
    <col min="15800" max="15802" width="14.42578125" style="11" customWidth="1"/>
    <col min="15803" max="15803" width="4.140625" style="11" customWidth="1"/>
    <col min="15804" max="15804" width="15" style="11" customWidth="1"/>
    <col min="15805" max="15806" width="9.140625" style="11" customWidth="1"/>
    <col min="15807" max="15807" width="11.5703125" style="11" customWidth="1"/>
    <col min="15808" max="15808" width="18.140625" style="11" customWidth="1"/>
    <col min="15809" max="15809" width="13.140625" style="11" customWidth="1"/>
    <col min="15810" max="15810" width="12.28515625" style="11" customWidth="1"/>
    <col min="15811" max="16384" width="9.140625" style="11"/>
  </cols>
  <sheetData>
    <row r="1" spans="1:13" ht="15.75" customHeight="1" x14ac:dyDescent="0.25">
      <c r="A1" s="114"/>
      <c r="E1" s="34"/>
      <c r="F1" s="34"/>
      <c r="G1" s="34"/>
      <c r="I1" s="34"/>
      <c r="J1" s="139" t="s">
        <v>387</v>
      </c>
      <c r="K1" s="139"/>
      <c r="L1" s="139"/>
      <c r="M1" s="139"/>
    </row>
    <row r="2" spans="1:13" ht="35.25" customHeight="1" x14ac:dyDescent="0.25">
      <c r="E2" s="34"/>
      <c r="F2" s="17"/>
      <c r="G2" s="17"/>
      <c r="I2" s="17"/>
      <c r="J2" s="138" t="s">
        <v>490</v>
      </c>
      <c r="K2" s="138"/>
      <c r="L2" s="138"/>
      <c r="M2" s="138"/>
    </row>
    <row r="3" spans="1:13" ht="32.25" customHeight="1" x14ac:dyDescent="0.25">
      <c r="A3" s="137" t="s">
        <v>483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s="34" customFormat="1" ht="14.25" customHeight="1" x14ac:dyDescent="0.25">
      <c r="A4" s="46"/>
      <c r="B4" s="32"/>
      <c r="C4" s="32"/>
      <c r="D4" s="32"/>
      <c r="E4" s="33"/>
      <c r="F4" s="33"/>
      <c r="G4" s="33"/>
      <c r="H4" s="46"/>
      <c r="I4" s="33"/>
      <c r="J4" s="127"/>
      <c r="K4" s="127"/>
      <c r="L4" s="128"/>
      <c r="M4" s="61" t="s">
        <v>489</v>
      </c>
    </row>
    <row r="5" spans="1:13" ht="75.75" customHeight="1" x14ac:dyDescent="0.25">
      <c r="A5" s="70" t="s">
        <v>0</v>
      </c>
      <c r="B5" s="70"/>
      <c r="C5" s="70"/>
      <c r="D5" s="70"/>
      <c r="E5" s="73" t="s">
        <v>1</v>
      </c>
      <c r="F5" s="71" t="s">
        <v>2</v>
      </c>
      <c r="G5" s="71" t="s">
        <v>3</v>
      </c>
      <c r="H5" s="73" t="s">
        <v>4</v>
      </c>
      <c r="I5" s="71" t="s">
        <v>5</v>
      </c>
      <c r="J5" s="70" t="s">
        <v>480</v>
      </c>
      <c r="K5" s="70" t="s">
        <v>481</v>
      </c>
      <c r="L5" s="70" t="s">
        <v>482</v>
      </c>
      <c r="M5" s="70" t="s">
        <v>479</v>
      </c>
    </row>
    <row r="6" spans="1:13" ht="28.5" x14ac:dyDescent="0.25">
      <c r="A6" s="57" t="s">
        <v>6</v>
      </c>
      <c r="B6" s="63"/>
      <c r="C6" s="63"/>
      <c r="D6" s="63"/>
      <c r="E6" s="21">
        <v>851</v>
      </c>
      <c r="F6" s="3"/>
      <c r="G6" s="3"/>
      <c r="H6" s="120" t="s">
        <v>61</v>
      </c>
      <c r="I6" s="3"/>
      <c r="J6" s="22">
        <f>J7+J58+J67+J79+J101+J124+J138+J175+J200</f>
        <v>107249463.77</v>
      </c>
      <c r="K6" s="22">
        <f>K7+K58+K67+K79+K101+K124+K138+K175+K200</f>
        <v>112891486.27</v>
      </c>
      <c r="L6" s="22">
        <f>L7+L58+L67+L79+L101+L124+L138+L175+L200</f>
        <v>17634180.440000001</v>
      </c>
      <c r="M6" s="91">
        <f t="shared" ref="M6:M63" si="0">L6/K6*100</f>
        <v>15.620469729510633</v>
      </c>
    </row>
    <row r="7" spans="1:13" s="25" customFormat="1" ht="28.5" x14ac:dyDescent="0.25">
      <c r="A7" s="6" t="s">
        <v>10</v>
      </c>
      <c r="B7" s="57"/>
      <c r="C7" s="57"/>
      <c r="D7" s="57"/>
      <c r="E7" s="4">
        <v>851</v>
      </c>
      <c r="F7" s="21" t="s">
        <v>11</v>
      </c>
      <c r="G7" s="21"/>
      <c r="H7" s="4" t="s">
        <v>61</v>
      </c>
      <c r="I7" s="21"/>
      <c r="J7" s="24">
        <f>J8+J31+J35</f>
        <v>26246083</v>
      </c>
      <c r="K7" s="24">
        <f>K8+K31+K35</f>
        <v>26246083</v>
      </c>
      <c r="L7" s="24">
        <f>L8+L31+L35</f>
        <v>5954469.3199999994</v>
      </c>
      <c r="M7" s="91">
        <f t="shared" si="0"/>
        <v>22.68707799179024</v>
      </c>
    </row>
    <row r="8" spans="1:13" s="25" customFormat="1" ht="156.75" x14ac:dyDescent="0.25">
      <c r="A8" s="6" t="s">
        <v>12</v>
      </c>
      <c r="B8" s="57"/>
      <c r="C8" s="57"/>
      <c r="D8" s="57"/>
      <c r="E8" s="4">
        <v>851</v>
      </c>
      <c r="F8" s="21" t="s">
        <v>11</v>
      </c>
      <c r="G8" s="21" t="s">
        <v>13</v>
      </c>
      <c r="H8" s="4" t="s">
        <v>61</v>
      </c>
      <c r="I8" s="21"/>
      <c r="J8" s="24">
        <f>J9+J12+J28+J19+J22+J25</f>
        <v>22090200</v>
      </c>
      <c r="K8" s="24">
        <f>K9+K12+K28+K19+K22+K25</f>
        <v>22090200</v>
      </c>
      <c r="L8" s="24">
        <f>L9+L12+L28+L19+L22+L25</f>
        <v>5115193.0299999993</v>
      </c>
      <c r="M8" s="91">
        <f t="shared" si="0"/>
        <v>23.155938063032472</v>
      </c>
    </row>
    <row r="9" spans="1:13" ht="105" x14ac:dyDescent="0.25">
      <c r="A9" s="117" t="s">
        <v>392</v>
      </c>
      <c r="B9" s="117"/>
      <c r="C9" s="117"/>
      <c r="D9" s="117"/>
      <c r="E9" s="4">
        <v>851</v>
      </c>
      <c r="F9" s="3" t="s">
        <v>11</v>
      </c>
      <c r="G9" s="3" t="s">
        <v>13</v>
      </c>
      <c r="H9" s="4" t="s">
        <v>15</v>
      </c>
      <c r="I9" s="3"/>
      <c r="J9" s="23">
        <f t="shared" ref="J9:L10" si="1">J10</f>
        <v>1490700</v>
      </c>
      <c r="K9" s="23">
        <f t="shared" si="1"/>
        <v>1490700</v>
      </c>
      <c r="L9" s="23">
        <f t="shared" si="1"/>
        <v>282825.75</v>
      </c>
      <c r="M9" s="91">
        <f t="shared" si="0"/>
        <v>18.972680619843025</v>
      </c>
    </row>
    <row r="10" spans="1:13" ht="165" x14ac:dyDescent="0.25">
      <c r="A10" s="117" t="s">
        <v>16</v>
      </c>
      <c r="B10" s="117"/>
      <c r="C10" s="117"/>
      <c r="D10" s="117"/>
      <c r="E10" s="4">
        <v>851</v>
      </c>
      <c r="F10" s="3" t="s">
        <v>17</v>
      </c>
      <c r="G10" s="3" t="s">
        <v>13</v>
      </c>
      <c r="H10" s="4" t="s">
        <v>15</v>
      </c>
      <c r="I10" s="3" t="s">
        <v>18</v>
      </c>
      <c r="J10" s="23">
        <f t="shared" si="1"/>
        <v>1490700</v>
      </c>
      <c r="K10" s="23">
        <f t="shared" si="1"/>
        <v>1490700</v>
      </c>
      <c r="L10" s="23">
        <f t="shared" si="1"/>
        <v>282825.75</v>
      </c>
      <c r="M10" s="91">
        <f t="shared" si="0"/>
        <v>18.972680619843025</v>
      </c>
    </row>
    <row r="11" spans="1:13" ht="60" x14ac:dyDescent="0.25">
      <c r="A11" s="117" t="s">
        <v>393</v>
      </c>
      <c r="B11" s="115"/>
      <c r="C11" s="115"/>
      <c r="D11" s="115"/>
      <c r="E11" s="4">
        <v>851</v>
      </c>
      <c r="F11" s="3" t="s">
        <v>11</v>
      </c>
      <c r="G11" s="3" t="s">
        <v>13</v>
      </c>
      <c r="H11" s="4" t="s">
        <v>15</v>
      </c>
      <c r="I11" s="3" t="s">
        <v>19</v>
      </c>
      <c r="J11" s="23">
        <v>1490700</v>
      </c>
      <c r="K11" s="23">
        <v>1490700</v>
      </c>
      <c r="L11" s="23">
        <f>223486.74+59339.01</f>
        <v>282825.75</v>
      </c>
      <c r="M11" s="91">
        <f t="shared" si="0"/>
        <v>18.972680619843025</v>
      </c>
    </row>
    <row r="12" spans="1:13" ht="60" x14ac:dyDescent="0.25">
      <c r="A12" s="117" t="s">
        <v>20</v>
      </c>
      <c r="B12" s="115"/>
      <c r="C12" s="113"/>
      <c r="D12" s="113"/>
      <c r="E12" s="4">
        <v>851</v>
      </c>
      <c r="F12" s="3" t="s">
        <v>17</v>
      </c>
      <c r="G12" s="3" t="s">
        <v>13</v>
      </c>
      <c r="H12" s="4" t="s">
        <v>21</v>
      </c>
      <c r="I12" s="3"/>
      <c r="J12" s="23">
        <f>J13+J15+J17</f>
        <v>20332000</v>
      </c>
      <c r="K12" s="23">
        <f t="shared" ref="K12:L12" si="2">K13+K15+K17</f>
        <v>20332000</v>
      </c>
      <c r="L12" s="23">
        <f t="shared" si="2"/>
        <v>4719643.3299999991</v>
      </c>
      <c r="M12" s="91">
        <f t="shared" si="0"/>
        <v>23.212882795593149</v>
      </c>
    </row>
    <row r="13" spans="1:13" ht="165" x14ac:dyDescent="0.25">
      <c r="A13" s="117" t="s">
        <v>16</v>
      </c>
      <c r="B13" s="113"/>
      <c r="C13" s="113"/>
      <c r="D13" s="113"/>
      <c r="E13" s="4">
        <v>851</v>
      </c>
      <c r="F13" s="3" t="s">
        <v>11</v>
      </c>
      <c r="G13" s="3" t="s">
        <v>13</v>
      </c>
      <c r="H13" s="4" t="s">
        <v>21</v>
      </c>
      <c r="I13" s="3" t="s">
        <v>18</v>
      </c>
      <c r="J13" s="23">
        <f t="shared" ref="J13:L13" si="3">J14</f>
        <v>15561100</v>
      </c>
      <c r="K13" s="23">
        <f t="shared" si="3"/>
        <v>15561100</v>
      </c>
      <c r="L13" s="23">
        <f t="shared" si="3"/>
        <v>3126710.6999999997</v>
      </c>
      <c r="M13" s="91">
        <f t="shared" si="0"/>
        <v>20.093121308904895</v>
      </c>
    </row>
    <row r="14" spans="1:13" ht="60" x14ac:dyDescent="0.25">
      <c r="A14" s="117" t="s">
        <v>393</v>
      </c>
      <c r="B14" s="113"/>
      <c r="C14" s="113"/>
      <c r="D14" s="113"/>
      <c r="E14" s="4">
        <v>851</v>
      </c>
      <c r="F14" s="3" t="s">
        <v>11</v>
      </c>
      <c r="G14" s="3" t="s">
        <v>13</v>
      </c>
      <c r="H14" s="4" t="s">
        <v>21</v>
      </c>
      <c r="I14" s="3" t="s">
        <v>19</v>
      </c>
      <c r="J14" s="23">
        <v>15561100</v>
      </c>
      <c r="K14" s="23">
        <v>15561100</v>
      </c>
      <c r="L14" s="23">
        <f>2537938.76+588771.94</f>
        <v>3126710.6999999997</v>
      </c>
      <c r="M14" s="91">
        <f t="shared" si="0"/>
        <v>20.093121308904895</v>
      </c>
    </row>
    <row r="15" spans="1:13" ht="60" x14ac:dyDescent="0.25">
      <c r="A15" s="117" t="s">
        <v>22</v>
      </c>
      <c r="B15" s="113"/>
      <c r="C15" s="113"/>
      <c r="D15" s="113"/>
      <c r="E15" s="4">
        <v>851</v>
      </c>
      <c r="F15" s="3" t="s">
        <v>11</v>
      </c>
      <c r="G15" s="3" t="s">
        <v>13</v>
      </c>
      <c r="H15" s="4" t="s">
        <v>21</v>
      </c>
      <c r="I15" s="3" t="s">
        <v>23</v>
      </c>
      <c r="J15" s="23">
        <f t="shared" ref="J15:L15" si="4">J16</f>
        <v>4670900</v>
      </c>
      <c r="K15" s="23">
        <f t="shared" si="4"/>
        <v>4670900</v>
      </c>
      <c r="L15" s="23">
        <f t="shared" si="4"/>
        <v>1580995.92</v>
      </c>
      <c r="M15" s="91">
        <f t="shared" si="0"/>
        <v>33.847779228842406</v>
      </c>
    </row>
    <row r="16" spans="1:13" ht="75" x14ac:dyDescent="0.25">
      <c r="A16" s="117" t="s">
        <v>9</v>
      </c>
      <c r="B16" s="113"/>
      <c r="C16" s="113"/>
      <c r="D16" s="113"/>
      <c r="E16" s="4">
        <v>851</v>
      </c>
      <c r="F16" s="3" t="s">
        <v>11</v>
      </c>
      <c r="G16" s="3" t="s">
        <v>13</v>
      </c>
      <c r="H16" s="4" t="s">
        <v>21</v>
      </c>
      <c r="I16" s="3" t="s">
        <v>24</v>
      </c>
      <c r="J16" s="23">
        <v>4670900</v>
      </c>
      <c r="K16" s="23">
        <v>4670900</v>
      </c>
      <c r="L16" s="23">
        <f>797978.72+783017.2</f>
        <v>1580995.92</v>
      </c>
      <c r="M16" s="91">
        <f t="shared" si="0"/>
        <v>33.847779228842406</v>
      </c>
    </row>
    <row r="17" spans="1:13" ht="30" x14ac:dyDescent="0.25">
      <c r="A17" s="117" t="s">
        <v>25</v>
      </c>
      <c r="B17" s="113"/>
      <c r="C17" s="113"/>
      <c r="D17" s="113"/>
      <c r="E17" s="4">
        <v>851</v>
      </c>
      <c r="F17" s="3" t="s">
        <v>11</v>
      </c>
      <c r="G17" s="3" t="s">
        <v>13</v>
      </c>
      <c r="H17" s="4" t="s">
        <v>21</v>
      </c>
      <c r="I17" s="3" t="s">
        <v>26</v>
      </c>
      <c r="J17" s="23">
        <f t="shared" ref="J17:L17" si="5">J18</f>
        <v>100000</v>
      </c>
      <c r="K17" s="23">
        <f t="shared" si="5"/>
        <v>100000</v>
      </c>
      <c r="L17" s="23">
        <f t="shared" si="5"/>
        <v>11936.71</v>
      </c>
      <c r="M17" s="91">
        <f t="shared" si="0"/>
        <v>11.93671</v>
      </c>
    </row>
    <row r="18" spans="1:13" ht="30" x14ac:dyDescent="0.25">
      <c r="A18" s="117" t="s">
        <v>27</v>
      </c>
      <c r="B18" s="113"/>
      <c r="C18" s="113"/>
      <c r="D18" s="113"/>
      <c r="E18" s="4">
        <v>851</v>
      </c>
      <c r="F18" s="3" t="s">
        <v>11</v>
      </c>
      <c r="G18" s="3" t="s">
        <v>13</v>
      </c>
      <c r="H18" s="4" t="s">
        <v>21</v>
      </c>
      <c r="I18" s="3" t="s">
        <v>28</v>
      </c>
      <c r="J18" s="23">
        <v>100000</v>
      </c>
      <c r="K18" s="23">
        <v>100000</v>
      </c>
      <c r="L18" s="23">
        <f>5893+6026+17.71</f>
        <v>11936.71</v>
      </c>
      <c r="M18" s="91">
        <f t="shared" si="0"/>
        <v>11.93671</v>
      </c>
    </row>
    <row r="19" spans="1:13" ht="60" x14ac:dyDescent="0.25">
      <c r="A19" s="117" t="s">
        <v>394</v>
      </c>
      <c r="B19" s="115"/>
      <c r="C19" s="117"/>
      <c r="D19" s="117"/>
      <c r="E19" s="4">
        <v>851</v>
      </c>
      <c r="F19" s="3" t="s">
        <v>11</v>
      </c>
      <c r="G19" s="3" t="s">
        <v>13</v>
      </c>
      <c r="H19" s="4" t="s">
        <v>31</v>
      </c>
      <c r="I19" s="3"/>
      <c r="J19" s="23">
        <f t="shared" ref="J19:L23" si="6">J20</f>
        <v>100000</v>
      </c>
      <c r="K19" s="23">
        <f t="shared" si="6"/>
        <v>100000</v>
      </c>
      <c r="L19" s="23">
        <f t="shared" si="6"/>
        <v>22494.240000000002</v>
      </c>
      <c r="M19" s="91">
        <f t="shared" si="0"/>
        <v>22.494240000000001</v>
      </c>
    </row>
    <row r="20" spans="1:13" ht="60" x14ac:dyDescent="0.25">
      <c r="A20" s="117" t="s">
        <v>22</v>
      </c>
      <c r="B20" s="117"/>
      <c r="C20" s="117"/>
      <c r="D20" s="117"/>
      <c r="E20" s="4">
        <v>851</v>
      </c>
      <c r="F20" s="3" t="s">
        <v>11</v>
      </c>
      <c r="G20" s="3" t="s">
        <v>13</v>
      </c>
      <c r="H20" s="4" t="s">
        <v>31</v>
      </c>
      <c r="I20" s="3" t="s">
        <v>23</v>
      </c>
      <c r="J20" s="23">
        <f t="shared" si="6"/>
        <v>100000</v>
      </c>
      <c r="K20" s="23">
        <f t="shared" si="6"/>
        <v>100000</v>
      </c>
      <c r="L20" s="23">
        <f t="shared" si="6"/>
        <v>22494.240000000002</v>
      </c>
      <c r="M20" s="91">
        <f t="shared" si="0"/>
        <v>22.494240000000001</v>
      </c>
    </row>
    <row r="21" spans="1:13" ht="75" x14ac:dyDescent="0.25">
      <c r="A21" s="117" t="s">
        <v>9</v>
      </c>
      <c r="B21" s="117"/>
      <c r="C21" s="117"/>
      <c r="D21" s="117"/>
      <c r="E21" s="4">
        <v>851</v>
      </c>
      <c r="F21" s="3" t="s">
        <v>11</v>
      </c>
      <c r="G21" s="3" t="s">
        <v>13</v>
      </c>
      <c r="H21" s="4" t="s">
        <v>31</v>
      </c>
      <c r="I21" s="3" t="s">
        <v>24</v>
      </c>
      <c r="J21" s="23">
        <v>100000</v>
      </c>
      <c r="K21" s="23">
        <v>100000</v>
      </c>
      <c r="L21" s="23">
        <v>22494.240000000002</v>
      </c>
      <c r="M21" s="91">
        <f t="shared" si="0"/>
        <v>22.494240000000001</v>
      </c>
    </row>
    <row r="22" spans="1:13" ht="75" x14ac:dyDescent="0.25">
      <c r="A22" s="115" t="s">
        <v>465</v>
      </c>
      <c r="B22" s="115"/>
      <c r="C22" s="115"/>
      <c r="D22" s="115"/>
      <c r="E22" s="4">
        <v>851</v>
      </c>
      <c r="F22" s="3" t="s">
        <v>11</v>
      </c>
      <c r="G22" s="3" t="s">
        <v>13</v>
      </c>
      <c r="H22" s="4" t="s">
        <v>452</v>
      </c>
      <c r="I22" s="3"/>
      <c r="J22" s="23">
        <f t="shared" si="6"/>
        <v>100000</v>
      </c>
      <c r="K22" s="23">
        <f t="shared" si="6"/>
        <v>100000</v>
      </c>
      <c r="L22" s="23">
        <f t="shared" si="6"/>
        <v>25229.71</v>
      </c>
      <c r="M22" s="91">
        <f t="shared" si="0"/>
        <v>25.229710000000001</v>
      </c>
    </row>
    <row r="23" spans="1:13" ht="60" x14ac:dyDescent="0.25">
      <c r="A23" s="117" t="s">
        <v>22</v>
      </c>
      <c r="B23" s="117"/>
      <c r="C23" s="117"/>
      <c r="D23" s="117"/>
      <c r="E23" s="4">
        <v>851</v>
      </c>
      <c r="F23" s="3" t="s">
        <v>11</v>
      </c>
      <c r="G23" s="3" t="s">
        <v>13</v>
      </c>
      <c r="H23" s="4" t="s">
        <v>452</v>
      </c>
      <c r="I23" s="3" t="s">
        <v>23</v>
      </c>
      <c r="J23" s="23">
        <f t="shared" si="6"/>
        <v>100000</v>
      </c>
      <c r="K23" s="23">
        <f t="shared" si="6"/>
        <v>100000</v>
      </c>
      <c r="L23" s="23">
        <f t="shared" si="6"/>
        <v>25229.71</v>
      </c>
      <c r="M23" s="91">
        <f t="shared" si="0"/>
        <v>25.229710000000001</v>
      </c>
    </row>
    <row r="24" spans="1:13" ht="75" x14ac:dyDescent="0.25">
      <c r="A24" s="117" t="s">
        <v>9</v>
      </c>
      <c r="B24" s="117"/>
      <c r="C24" s="117"/>
      <c r="D24" s="117"/>
      <c r="E24" s="4">
        <v>851</v>
      </c>
      <c r="F24" s="3" t="s">
        <v>11</v>
      </c>
      <c r="G24" s="3" t="s">
        <v>13</v>
      </c>
      <c r="H24" s="4" t="s">
        <v>452</v>
      </c>
      <c r="I24" s="3" t="s">
        <v>24</v>
      </c>
      <c r="J24" s="23">
        <v>100000</v>
      </c>
      <c r="K24" s="23">
        <v>100000</v>
      </c>
      <c r="L24" s="23">
        <v>25229.71</v>
      </c>
      <c r="M24" s="91">
        <f t="shared" si="0"/>
        <v>25.229710000000001</v>
      </c>
    </row>
    <row r="25" spans="1:13" ht="45" x14ac:dyDescent="0.25">
      <c r="A25" s="117" t="s">
        <v>32</v>
      </c>
      <c r="B25" s="115"/>
      <c r="C25" s="117"/>
      <c r="D25" s="117"/>
      <c r="E25" s="4">
        <v>851</v>
      </c>
      <c r="F25" s="3" t="s">
        <v>11</v>
      </c>
      <c r="G25" s="3" t="s">
        <v>13</v>
      </c>
      <c r="H25" s="4" t="s">
        <v>33</v>
      </c>
      <c r="I25" s="3"/>
      <c r="J25" s="23">
        <f t="shared" ref="J25:L26" si="7">J26</f>
        <v>65000</v>
      </c>
      <c r="K25" s="23">
        <f t="shared" si="7"/>
        <v>65000</v>
      </c>
      <c r="L25" s="23">
        <f t="shared" si="7"/>
        <v>65000</v>
      </c>
      <c r="M25" s="91">
        <f t="shared" si="0"/>
        <v>100</v>
      </c>
    </row>
    <row r="26" spans="1:13" ht="30" x14ac:dyDescent="0.25">
      <c r="A26" s="117" t="s">
        <v>25</v>
      </c>
      <c r="B26" s="117"/>
      <c r="C26" s="117"/>
      <c r="D26" s="117"/>
      <c r="E26" s="4">
        <v>851</v>
      </c>
      <c r="F26" s="3" t="s">
        <v>11</v>
      </c>
      <c r="G26" s="3" t="s">
        <v>13</v>
      </c>
      <c r="H26" s="4" t="s">
        <v>33</v>
      </c>
      <c r="I26" s="3" t="s">
        <v>26</v>
      </c>
      <c r="J26" s="23">
        <f t="shared" si="7"/>
        <v>65000</v>
      </c>
      <c r="K26" s="23">
        <f t="shared" si="7"/>
        <v>65000</v>
      </c>
      <c r="L26" s="23">
        <f t="shared" si="7"/>
        <v>65000</v>
      </c>
      <c r="M26" s="91">
        <f t="shared" si="0"/>
        <v>100</v>
      </c>
    </row>
    <row r="27" spans="1:13" ht="30" x14ac:dyDescent="0.25">
      <c r="A27" s="117" t="s">
        <v>27</v>
      </c>
      <c r="B27" s="117"/>
      <c r="C27" s="117"/>
      <c r="D27" s="117"/>
      <c r="E27" s="4">
        <v>851</v>
      </c>
      <c r="F27" s="3" t="s">
        <v>11</v>
      </c>
      <c r="G27" s="3" t="s">
        <v>13</v>
      </c>
      <c r="H27" s="4" t="s">
        <v>33</v>
      </c>
      <c r="I27" s="3" t="s">
        <v>28</v>
      </c>
      <c r="J27" s="23">
        <v>65000</v>
      </c>
      <c r="K27" s="23">
        <v>65000</v>
      </c>
      <c r="L27" s="23">
        <v>65000</v>
      </c>
      <c r="M27" s="91">
        <f t="shared" si="0"/>
        <v>100</v>
      </c>
    </row>
    <row r="28" spans="1:13" ht="135" x14ac:dyDescent="0.25">
      <c r="A28" s="117" t="s">
        <v>29</v>
      </c>
      <c r="B28" s="115"/>
      <c r="C28" s="117"/>
      <c r="D28" s="117"/>
      <c r="E28" s="4">
        <v>851</v>
      </c>
      <c r="F28" s="3" t="s">
        <v>11</v>
      </c>
      <c r="G28" s="3" t="s">
        <v>13</v>
      </c>
      <c r="H28" s="4" t="s">
        <v>30</v>
      </c>
      <c r="I28" s="3"/>
      <c r="J28" s="23">
        <f t="shared" ref="J28:L29" si="8">J29</f>
        <v>2500</v>
      </c>
      <c r="K28" s="23">
        <f t="shared" si="8"/>
        <v>2500</v>
      </c>
      <c r="L28" s="23">
        <f t="shared" si="8"/>
        <v>0</v>
      </c>
      <c r="M28" s="91">
        <f t="shared" si="0"/>
        <v>0</v>
      </c>
    </row>
    <row r="29" spans="1:13" ht="60" x14ac:dyDescent="0.25">
      <c r="A29" s="117" t="s">
        <v>22</v>
      </c>
      <c r="B29" s="115"/>
      <c r="C29" s="115"/>
      <c r="D29" s="115"/>
      <c r="E29" s="4">
        <v>851</v>
      </c>
      <c r="F29" s="3" t="s">
        <v>11</v>
      </c>
      <c r="G29" s="3" t="s">
        <v>13</v>
      </c>
      <c r="H29" s="4" t="s">
        <v>30</v>
      </c>
      <c r="I29" s="3" t="s">
        <v>23</v>
      </c>
      <c r="J29" s="23">
        <f t="shared" si="8"/>
        <v>2500</v>
      </c>
      <c r="K29" s="23">
        <f t="shared" si="8"/>
        <v>2500</v>
      </c>
      <c r="L29" s="23">
        <f t="shared" si="8"/>
        <v>0</v>
      </c>
      <c r="M29" s="91">
        <f t="shared" si="0"/>
        <v>0</v>
      </c>
    </row>
    <row r="30" spans="1:13" ht="75" x14ac:dyDescent="0.25">
      <c r="A30" s="117" t="s">
        <v>9</v>
      </c>
      <c r="B30" s="117"/>
      <c r="C30" s="117"/>
      <c r="D30" s="117"/>
      <c r="E30" s="4">
        <v>851</v>
      </c>
      <c r="F30" s="3" t="s">
        <v>11</v>
      </c>
      <c r="G30" s="3" t="s">
        <v>13</v>
      </c>
      <c r="H30" s="4" t="s">
        <v>30</v>
      </c>
      <c r="I30" s="3" t="s">
        <v>24</v>
      </c>
      <c r="J30" s="23">
        <v>2500</v>
      </c>
      <c r="K30" s="23">
        <v>2500</v>
      </c>
      <c r="L30" s="23">
        <v>0</v>
      </c>
      <c r="M30" s="91">
        <f t="shared" si="0"/>
        <v>0</v>
      </c>
    </row>
    <row r="31" spans="1:13" ht="15" x14ac:dyDescent="0.25">
      <c r="A31" s="6" t="s">
        <v>34</v>
      </c>
      <c r="B31" s="117"/>
      <c r="C31" s="117"/>
      <c r="D31" s="117"/>
      <c r="E31" s="26">
        <v>851</v>
      </c>
      <c r="F31" s="21" t="s">
        <v>11</v>
      </c>
      <c r="G31" s="21" t="s">
        <v>35</v>
      </c>
      <c r="H31" s="4" t="s">
        <v>61</v>
      </c>
      <c r="I31" s="21"/>
      <c r="J31" s="24">
        <f t="shared" ref="J31:L33" si="9">J32</f>
        <v>7421</v>
      </c>
      <c r="K31" s="24">
        <f t="shared" si="9"/>
        <v>7421</v>
      </c>
      <c r="L31" s="24">
        <f t="shared" si="9"/>
        <v>0</v>
      </c>
      <c r="M31" s="91">
        <f t="shared" si="0"/>
        <v>0</v>
      </c>
    </row>
    <row r="32" spans="1:13" ht="120" x14ac:dyDescent="0.25">
      <c r="A32" s="117" t="s">
        <v>219</v>
      </c>
      <c r="B32" s="117"/>
      <c r="C32" s="117"/>
      <c r="D32" s="117"/>
      <c r="E32" s="4">
        <v>851</v>
      </c>
      <c r="F32" s="3" t="s">
        <v>11</v>
      </c>
      <c r="G32" s="3" t="s">
        <v>35</v>
      </c>
      <c r="H32" s="4" t="s">
        <v>37</v>
      </c>
      <c r="I32" s="3"/>
      <c r="J32" s="23">
        <f t="shared" si="9"/>
        <v>7421</v>
      </c>
      <c r="K32" s="23">
        <f t="shared" si="9"/>
        <v>7421</v>
      </c>
      <c r="L32" s="23">
        <f t="shared" si="9"/>
        <v>0</v>
      </c>
      <c r="M32" s="91">
        <f t="shared" si="0"/>
        <v>0</v>
      </c>
    </row>
    <row r="33" spans="1:13" ht="60" x14ac:dyDescent="0.25">
      <c r="A33" s="117" t="s">
        <v>22</v>
      </c>
      <c r="B33" s="115"/>
      <c r="C33" s="115"/>
      <c r="D33" s="115"/>
      <c r="E33" s="4">
        <v>851</v>
      </c>
      <c r="F33" s="3" t="s">
        <v>11</v>
      </c>
      <c r="G33" s="3" t="s">
        <v>35</v>
      </c>
      <c r="H33" s="4" t="s">
        <v>37</v>
      </c>
      <c r="I33" s="3" t="s">
        <v>23</v>
      </c>
      <c r="J33" s="23">
        <f t="shared" si="9"/>
        <v>7421</v>
      </c>
      <c r="K33" s="23">
        <f t="shared" si="9"/>
        <v>7421</v>
      </c>
      <c r="L33" s="23">
        <f t="shared" si="9"/>
        <v>0</v>
      </c>
      <c r="M33" s="91">
        <f t="shared" si="0"/>
        <v>0</v>
      </c>
    </row>
    <row r="34" spans="1:13" ht="75" x14ac:dyDescent="0.25">
      <c r="A34" s="117" t="s">
        <v>9</v>
      </c>
      <c r="B34" s="117"/>
      <c r="C34" s="117"/>
      <c r="D34" s="117"/>
      <c r="E34" s="4">
        <v>851</v>
      </c>
      <c r="F34" s="3" t="s">
        <v>11</v>
      </c>
      <c r="G34" s="3" t="s">
        <v>35</v>
      </c>
      <c r="H34" s="4" t="s">
        <v>37</v>
      </c>
      <c r="I34" s="3" t="s">
        <v>24</v>
      </c>
      <c r="J34" s="23">
        <v>7421</v>
      </c>
      <c r="K34" s="23">
        <v>7421</v>
      </c>
      <c r="L34" s="23"/>
      <c r="M34" s="91">
        <f t="shared" si="0"/>
        <v>0</v>
      </c>
    </row>
    <row r="35" spans="1:13" s="25" customFormat="1" ht="42.75" x14ac:dyDescent="0.25">
      <c r="A35" s="6" t="s">
        <v>38</v>
      </c>
      <c r="B35" s="57"/>
      <c r="C35" s="57"/>
      <c r="D35" s="57"/>
      <c r="E35" s="4">
        <v>851</v>
      </c>
      <c r="F35" s="21" t="s">
        <v>11</v>
      </c>
      <c r="G35" s="21" t="s">
        <v>39</v>
      </c>
      <c r="H35" s="4" t="s">
        <v>61</v>
      </c>
      <c r="I35" s="21"/>
      <c r="J35" s="24">
        <f>J36+J43+J46+J49+J52+J55</f>
        <v>4148462</v>
      </c>
      <c r="K35" s="24">
        <f t="shared" ref="K35:L35" si="10">K36+K43+K46+K49+K52+K55</f>
        <v>4148462</v>
      </c>
      <c r="L35" s="24">
        <f t="shared" si="10"/>
        <v>839276.29</v>
      </c>
      <c r="M35" s="91">
        <f t="shared" si="0"/>
        <v>20.231022726012675</v>
      </c>
    </row>
    <row r="36" spans="1:13" ht="210" x14ac:dyDescent="0.25">
      <c r="A36" s="117" t="s">
        <v>395</v>
      </c>
      <c r="B36" s="113"/>
      <c r="C36" s="113"/>
      <c r="D36" s="113"/>
      <c r="E36" s="4">
        <v>851</v>
      </c>
      <c r="F36" s="3" t="s">
        <v>11</v>
      </c>
      <c r="G36" s="3" t="s">
        <v>39</v>
      </c>
      <c r="H36" s="4" t="s">
        <v>41</v>
      </c>
      <c r="I36" s="3"/>
      <c r="J36" s="23">
        <f t="shared" ref="J36:K36" si="11">J37+J39+J41</f>
        <v>478168</v>
      </c>
      <c r="K36" s="23">
        <f t="shared" si="11"/>
        <v>478168</v>
      </c>
      <c r="L36" s="23">
        <f t="shared" ref="L36" si="12">L37+L39+L41</f>
        <v>24976.29</v>
      </c>
      <c r="M36" s="91">
        <f t="shared" si="0"/>
        <v>5.2233294574291884</v>
      </c>
    </row>
    <row r="37" spans="1:13" ht="165" x14ac:dyDescent="0.25">
      <c r="A37" s="117" t="s">
        <v>16</v>
      </c>
      <c r="B37" s="113"/>
      <c r="C37" s="113"/>
      <c r="D37" s="113"/>
      <c r="E37" s="4">
        <v>851</v>
      </c>
      <c r="F37" s="3" t="s">
        <v>11</v>
      </c>
      <c r="G37" s="3" t="s">
        <v>39</v>
      </c>
      <c r="H37" s="4" t="s">
        <v>41</v>
      </c>
      <c r="I37" s="3" t="s">
        <v>18</v>
      </c>
      <c r="J37" s="23">
        <f t="shared" ref="J37:L37" si="13">J38</f>
        <v>284200</v>
      </c>
      <c r="K37" s="23">
        <f t="shared" si="13"/>
        <v>284200</v>
      </c>
      <c r="L37" s="23">
        <f t="shared" si="13"/>
        <v>20721.75</v>
      </c>
      <c r="M37" s="91">
        <f t="shared" si="0"/>
        <v>7.2912561576354671</v>
      </c>
    </row>
    <row r="38" spans="1:13" ht="60" x14ac:dyDescent="0.25">
      <c r="A38" s="117" t="s">
        <v>393</v>
      </c>
      <c r="B38" s="113"/>
      <c r="C38" s="113"/>
      <c r="D38" s="113"/>
      <c r="E38" s="4">
        <v>851</v>
      </c>
      <c r="F38" s="3" t="s">
        <v>11</v>
      </c>
      <c r="G38" s="3" t="s">
        <v>39</v>
      </c>
      <c r="H38" s="4" t="s">
        <v>41</v>
      </c>
      <c r="I38" s="3" t="s">
        <v>19</v>
      </c>
      <c r="J38" s="23">
        <v>284200</v>
      </c>
      <c r="K38" s="23">
        <v>284200</v>
      </c>
      <c r="L38" s="23">
        <f>17321.23+3400.52</f>
        <v>20721.75</v>
      </c>
      <c r="M38" s="91">
        <f t="shared" si="0"/>
        <v>7.2912561576354671</v>
      </c>
    </row>
    <row r="39" spans="1:13" ht="60" x14ac:dyDescent="0.25">
      <c r="A39" s="117" t="s">
        <v>22</v>
      </c>
      <c r="B39" s="113"/>
      <c r="C39" s="113"/>
      <c r="D39" s="113"/>
      <c r="E39" s="4">
        <v>851</v>
      </c>
      <c r="F39" s="3" t="s">
        <v>11</v>
      </c>
      <c r="G39" s="3" t="s">
        <v>39</v>
      </c>
      <c r="H39" s="4" t="s">
        <v>41</v>
      </c>
      <c r="I39" s="3" t="s">
        <v>23</v>
      </c>
      <c r="J39" s="23">
        <f t="shared" ref="J39:L39" si="14">J40</f>
        <v>193768</v>
      </c>
      <c r="K39" s="23">
        <f t="shared" si="14"/>
        <v>193768</v>
      </c>
      <c r="L39" s="23">
        <f t="shared" si="14"/>
        <v>4254.54</v>
      </c>
      <c r="M39" s="91">
        <f t="shared" si="0"/>
        <v>2.1956876264398661</v>
      </c>
    </row>
    <row r="40" spans="1:13" ht="75" x14ac:dyDescent="0.25">
      <c r="A40" s="117" t="s">
        <v>9</v>
      </c>
      <c r="B40" s="113"/>
      <c r="C40" s="113"/>
      <c r="D40" s="113"/>
      <c r="E40" s="4">
        <v>851</v>
      </c>
      <c r="F40" s="3" t="s">
        <v>11</v>
      </c>
      <c r="G40" s="3" t="s">
        <v>39</v>
      </c>
      <c r="H40" s="4" t="s">
        <v>41</v>
      </c>
      <c r="I40" s="3" t="s">
        <v>24</v>
      </c>
      <c r="J40" s="23">
        <v>193768</v>
      </c>
      <c r="K40" s="23">
        <v>193768</v>
      </c>
      <c r="L40" s="23">
        <v>4254.54</v>
      </c>
      <c r="M40" s="91">
        <f t="shared" si="0"/>
        <v>2.1956876264398661</v>
      </c>
    </row>
    <row r="41" spans="1:13" ht="30" x14ac:dyDescent="0.25">
      <c r="A41" s="117" t="s">
        <v>42</v>
      </c>
      <c r="B41" s="115"/>
      <c r="C41" s="115"/>
      <c r="D41" s="115"/>
      <c r="E41" s="4">
        <v>851</v>
      </c>
      <c r="F41" s="3" t="s">
        <v>11</v>
      </c>
      <c r="G41" s="4" t="s">
        <v>39</v>
      </c>
      <c r="H41" s="4" t="s">
        <v>41</v>
      </c>
      <c r="I41" s="3" t="s">
        <v>43</v>
      </c>
      <c r="J41" s="23">
        <f t="shared" ref="J41:L41" si="15">J42</f>
        <v>200</v>
      </c>
      <c r="K41" s="23">
        <f t="shared" si="15"/>
        <v>200</v>
      </c>
      <c r="L41" s="23">
        <f t="shared" si="15"/>
        <v>0</v>
      </c>
      <c r="M41" s="91">
        <f t="shared" si="0"/>
        <v>0</v>
      </c>
    </row>
    <row r="42" spans="1:13" ht="30" x14ac:dyDescent="0.25">
      <c r="A42" s="117" t="s">
        <v>44</v>
      </c>
      <c r="B42" s="115"/>
      <c r="C42" s="115"/>
      <c r="D42" s="115"/>
      <c r="E42" s="4">
        <v>851</v>
      </c>
      <c r="F42" s="3" t="s">
        <v>11</v>
      </c>
      <c r="G42" s="4" t="s">
        <v>39</v>
      </c>
      <c r="H42" s="4" t="s">
        <v>41</v>
      </c>
      <c r="I42" s="3" t="s">
        <v>45</v>
      </c>
      <c r="J42" s="23">
        <v>200</v>
      </c>
      <c r="K42" s="23">
        <v>200</v>
      </c>
      <c r="L42" s="23"/>
      <c r="M42" s="91">
        <f t="shared" si="0"/>
        <v>0</v>
      </c>
    </row>
    <row r="43" spans="1:13" ht="45" x14ac:dyDescent="0.25">
      <c r="A43" s="117" t="s">
        <v>438</v>
      </c>
      <c r="B43" s="117"/>
      <c r="C43" s="117"/>
      <c r="D43" s="117"/>
      <c r="E43" s="4">
        <v>851</v>
      </c>
      <c r="F43" s="3" t="s">
        <v>11</v>
      </c>
      <c r="G43" s="4" t="s">
        <v>39</v>
      </c>
      <c r="H43" s="4" t="s">
        <v>437</v>
      </c>
      <c r="I43" s="3"/>
      <c r="J43" s="23">
        <f>J44</f>
        <v>313884</v>
      </c>
      <c r="K43" s="23">
        <f>K44</f>
        <v>313884</v>
      </c>
      <c r="L43" s="23">
        <f t="shared" ref="L43:L44" si="16">L44</f>
        <v>0</v>
      </c>
      <c r="M43" s="91">
        <f t="shared" si="0"/>
        <v>0</v>
      </c>
    </row>
    <row r="44" spans="1:13" ht="60" x14ac:dyDescent="0.25">
      <c r="A44" s="117" t="s">
        <v>22</v>
      </c>
      <c r="B44" s="117"/>
      <c r="C44" s="117"/>
      <c r="D44" s="117"/>
      <c r="E44" s="4">
        <v>851</v>
      </c>
      <c r="F44" s="3" t="s">
        <v>11</v>
      </c>
      <c r="G44" s="4" t="s">
        <v>39</v>
      </c>
      <c r="H44" s="4" t="s">
        <v>437</v>
      </c>
      <c r="I44" s="3" t="s">
        <v>23</v>
      </c>
      <c r="J44" s="23">
        <f>J45</f>
        <v>313884</v>
      </c>
      <c r="K44" s="23">
        <f>K45</f>
        <v>313884</v>
      </c>
      <c r="L44" s="23">
        <f t="shared" si="16"/>
        <v>0</v>
      </c>
      <c r="M44" s="91">
        <f t="shared" si="0"/>
        <v>0</v>
      </c>
    </row>
    <row r="45" spans="1:13" ht="75" x14ac:dyDescent="0.25">
      <c r="A45" s="117" t="s">
        <v>9</v>
      </c>
      <c r="B45" s="117"/>
      <c r="C45" s="117"/>
      <c r="D45" s="117"/>
      <c r="E45" s="4">
        <v>851</v>
      </c>
      <c r="F45" s="3" t="s">
        <v>11</v>
      </c>
      <c r="G45" s="4" t="s">
        <v>39</v>
      </c>
      <c r="H45" s="4" t="s">
        <v>437</v>
      </c>
      <c r="I45" s="3" t="s">
        <v>24</v>
      </c>
      <c r="J45" s="23">
        <v>313884</v>
      </c>
      <c r="K45" s="23">
        <v>313884</v>
      </c>
      <c r="L45" s="23"/>
      <c r="M45" s="91">
        <f t="shared" si="0"/>
        <v>0</v>
      </c>
    </row>
    <row r="46" spans="1:13" ht="75" x14ac:dyDescent="0.25">
      <c r="A46" s="117" t="s">
        <v>46</v>
      </c>
      <c r="B46" s="117"/>
      <c r="C46" s="117"/>
      <c r="D46" s="117"/>
      <c r="E46" s="4">
        <v>851</v>
      </c>
      <c r="F46" s="3" t="s">
        <v>17</v>
      </c>
      <c r="G46" s="4" t="s">
        <v>39</v>
      </c>
      <c r="H46" s="4" t="s">
        <v>47</v>
      </c>
      <c r="I46" s="3"/>
      <c r="J46" s="23">
        <f t="shared" ref="J46:L47" si="17">J47</f>
        <v>265510</v>
      </c>
      <c r="K46" s="23">
        <f t="shared" si="17"/>
        <v>265510</v>
      </c>
      <c r="L46" s="23">
        <f t="shared" si="17"/>
        <v>8500</v>
      </c>
      <c r="M46" s="91">
        <f t="shared" si="0"/>
        <v>3.2013860118262967</v>
      </c>
    </row>
    <row r="47" spans="1:13" ht="60" x14ac:dyDescent="0.25">
      <c r="A47" s="117" t="s">
        <v>22</v>
      </c>
      <c r="B47" s="115"/>
      <c r="C47" s="115"/>
      <c r="D47" s="115"/>
      <c r="E47" s="4">
        <v>851</v>
      </c>
      <c r="F47" s="3" t="s">
        <v>11</v>
      </c>
      <c r="G47" s="3" t="s">
        <v>39</v>
      </c>
      <c r="H47" s="4" t="s">
        <v>47</v>
      </c>
      <c r="I47" s="3" t="s">
        <v>23</v>
      </c>
      <c r="J47" s="23">
        <f t="shared" si="17"/>
        <v>265510</v>
      </c>
      <c r="K47" s="23">
        <f t="shared" si="17"/>
        <v>265510</v>
      </c>
      <c r="L47" s="23">
        <f t="shared" si="17"/>
        <v>8500</v>
      </c>
      <c r="M47" s="91">
        <f t="shared" si="0"/>
        <v>3.2013860118262967</v>
      </c>
    </row>
    <row r="48" spans="1:13" ht="75" x14ac:dyDescent="0.25">
      <c r="A48" s="117" t="s">
        <v>9</v>
      </c>
      <c r="B48" s="117"/>
      <c r="C48" s="117"/>
      <c r="D48" s="117"/>
      <c r="E48" s="4">
        <v>851</v>
      </c>
      <c r="F48" s="3" t="s">
        <v>11</v>
      </c>
      <c r="G48" s="3" t="s">
        <v>39</v>
      </c>
      <c r="H48" s="4" t="s">
        <v>47</v>
      </c>
      <c r="I48" s="3" t="s">
        <v>24</v>
      </c>
      <c r="J48" s="23">
        <f>326000-55190-5300</f>
        <v>265510</v>
      </c>
      <c r="K48" s="23">
        <f>326000-55190-5300</f>
        <v>265510</v>
      </c>
      <c r="L48" s="23">
        <v>8500</v>
      </c>
      <c r="M48" s="91">
        <f t="shared" si="0"/>
        <v>3.2013860118262967</v>
      </c>
    </row>
    <row r="49" spans="1:13" ht="60" x14ac:dyDescent="0.25">
      <c r="A49" s="117" t="s">
        <v>48</v>
      </c>
      <c r="B49" s="117"/>
      <c r="C49" s="117"/>
      <c r="D49" s="117"/>
      <c r="E49" s="4">
        <v>851</v>
      </c>
      <c r="F49" s="3" t="s">
        <v>11</v>
      </c>
      <c r="G49" s="3" t="s">
        <v>39</v>
      </c>
      <c r="H49" s="4" t="s">
        <v>49</v>
      </c>
      <c r="I49" s="3"/>
      <c r="J49" s="23">
        <f t="shared" ref="J49:L50" si="18">J50</f>
        <v>70100</v>
      </c>
      <c r="K49" s="23">
        <f t="shared" si="18"/>
        <v>70100</v>
      </c>
      <c r="L49" s="23">
        <f t="shared" si="18"/>
        <v>0</v>
      </c>
      <c r="M49" s="91">
        <f t="shared" si="0"/>
        <v>0</v>
      </c>
    </row>
    <row r="50" spans="1:13" ht="60" x14ac:dyDescent="0.25">
      <c r="A50" s="117" t="s">
        <v>22</v>
      </c>
      <c r="B50" s="115"/>
      <c r="C50" s="115"/>
      <c r="D50" s="115"/>
      <c r="E50" s="4">
        <v>851</v>
      </c>
      <c r="F50" s="3" t="s">
        <v>11</v>
      </c>
      <c r="G50" s="3" t="s">
        <v>39</v>
      </c>
      <c r="H50" s="4" t="s">
        <v>49</v>
      </c>
      <c r="I50" s="3" t="s">
        <v>23</v>
      </c>
      <c r="J50" s="23">
        <f t="shared" si="18"/>
        <v>70100</v>
      </c>
      <c r="K50" s="23">
        <f t="shared" si="18"/>
        <v>70100</v>
      </c>
      <c r="L50" s="23">
        <f t="shared" si="18"/>
        <v>0</v>
      </c>
      <c r="M50" s="91">
        <f t="shared" si="0"/>
        <v>0</v>
      </c>
    </row>
    <row r="51" spans="1:13" ht="75" x14ac:dyDescent="0.25">
      <c r="A51" s="117" t="s">
        <v>9</v>
      </c>
      <c r="B51" s="117"/>
      <c r="C51" s="117"/>
      <c r="D51" s="117"/>
      <c r="E51" s="4">
        <v>851</v>
      </c>
      <c r="F51" s="3" t="s">
        <v>11</v>
      </c>
      <c r="G51" s="3" t="s">
        <v>39</v>
      </c>
      <c r="H51" s="4" t="s">
        <v>49</v>
      </c>
      <c r="I51" s="3" t="s">
        <v>24</v>
      </c>
      <c r="J51" s="23">
        <v>70100</v>
      </c>
      <c r="K51" s="23">
        <v>70100</v>
      </c>
      <c r="L51" s="23"/>
      <c r="M51" s="91">
        <f t="shared" si="0"/>
        <v>0</v>
      </c>
    </row>
    <row r="52" spans="1:13" ht="75" x14ac:dyDescent="0.25">
      <c r="A52" s="117" t="s">
        <v>328</v>
      </c>
      <c r="B52" s="117"/>
      <c r="C52" s="117"/>
      <c r="D52" s="117"/>
      <c r="E52" s="4">
        <v>851</v>
      </c>
      <c r="F52" s="3" t="s">
        <v>11</v>
      </c>
      <c r="G52" s="4" t="s">
        <v>39</v>
      </c>
      <c r="H52" s="4" t="s">
        <v>50</v>
      </c>
      <c r="I52" s="3"/>
      <c r="J52" s="23">
        <f t="shared" ref="J52:L53" si="19">J53</f>
        <v>35500</v>
      </c>
      <c r="K52" s="23">
        <f t="shared" si="19"/>
        <v>35500</v>
      </c>
      <c r="L52" s="23">
        <f t="shared" si="19"/>
        <v>0</v>
      </c>
      <c r="M52" s="91">
        <f t="shared" si="0"/>
        <v>0</v>
      </c>
    </row>
    <row r="53" spans="1:13" ht="60" x14ac:dyDescent="0.25">
      <c r="A53" s="117" t="s">
        <v>22</v>
      </c>
      <c r="B53" s="115"/>
      <c r="C53" s="115"/>
      <c r="D53" s="115"/>
      <c r="E53" s="4">
        <v>851</v>
      </c>
      <c r="F53" s="3" t="s">
        <v>11</v>
      </c>
      <c r="G53" s="4" t="s">
        <v>39</v>
      </c>
      <c r="H53" s="4" t="s">
        <v>50</v>
      </c>
      <c r="I53" s="3" t="s">
        <v>23</v>
      </c>
      <c r="J53" s="23">
        <f t="shared" si="19"/>
        <v>35500</v>
      </c>
      <c r="K53" s="23">
        <f t="shared" si="19"/>
        <v>35500</v>
      </c>
      <c r="L53" s="23">
        <f t="shared" si="19"/>
        <v>0</v>
      </c>
      <c r="M53" s="91">
        <f t="shared" si="0"/>
        <v>0</v>
      </c>
    </row>
    <row r="54" spans="1:13" ht="75" x14ac:dyDescent="0.25">
      <c r="A54" s="117" t="s">
        <v>9</v>
      </c>
      <c r="B54" s="117"/>
      <c r="C54" s="117"/>
      <c r="D54" s="117"/>
      <c r="E54" s="4">
        <v>851</v>
      </c>
      <c r="F54" s="3" t="s">
        <v>11</v>
      </c>
      <c r="G54" s="4" t="s">
        <v>39</v>
      </c>
      <c r="H54" s="4" t="s">
        <v>50</v>
      </c>
      <c r="I54" s="3" t="s">
        <v>24</v>
      </c>
      <c r="J54" s="23">
        <v>35500</v>
      </c>
      <c r="K54" s="23">
        <v>35500</v>
      </c>
      <c r="L54" s="23"/>
      <c r="M54" s="91">
        <f t="shared" si="0"/>
        <v>0</v>
      </c>
    </row>
    <row r="55" spans="1:13" s="2" customFormat="1" ht="60" x14ac:dyDescent="0.25">
      <c r="A55" s="117" t="s">
        <v>51</v>
      </c>
      <c r="B55" s="113"/>
      <c r="C55" s="113"/>
      <c r="D55" s="113"/>
      <c r="E55" s="4">
        <v>851</v>
      </c>
      <c r="F55" s="4" t="s">
        <v>11</v>
      </c>
      <c r="G55" s="4" t="s">
        <v>39</v>
      </c>
      <c r="H55" s="4" t="s">
        <v>52</v>
      </c>
      <c r="I55" s="4"/>
      <c r="J55" s="23">
        <f t="shared" ref="J55:L56" si="20">J56</f>
        <v>2985300</v>
      </c>
      <c r="K55" s="23">
        <f t="shared" si="20"/>
        <v>2985300</v>
      </c>
      <c r="L55" s="23">
        <f t="shared" si="20"/>
        <v>805800</v>
      </c>
      <c r="M55" s="91">
        <f t="shared" si="0"/>
        <v>26.992262084212644</v>
      </c>
    </row>
    <row r="56" spans="1:13" ht="75" x14ac:dyDescent="0.25">
      <c r="A56" s="117" t="s">
        <v>53</v>
      </c>
      <c r="B56" s="117"/>
      <c r="C56" s="117"/>
      <c r="D56" s="117"/>
      <c r="E56" s="4">
        <v>851</v>
      </c>
      <c r="F56" s="3" t="s">
        <v>11</v>
      </c>
      <c r="G56" s="3" t="s">
        <v>39</v>
      </c>
      <c r="H56" s="4" t="s">
        <v>52</v>
      </c>
      <c r="I56" s="3">
        <v>600</v>
      </c>
      <c r="J56" s="23">
        <f t="shared" si="20"/>
        <v>2985300</v>
      </c>
      <c r="K56" s="23">
        <f t="shared" si="20"/>
        <v>2985300</v>
      </c>
      <c r="L56" s="23">
        <f t="shared" si="20"/>
        <v>805800</v>
      </c>
      <c r="M56" s="91">
        <f t="shared" si="0"/>
        <v>26.992262084212644</v>
      </c>
    </row>
    <row r="57" spans="1:13" ht="30" x14ac:dyDescent="0.25">
      <c r="A57" s="117" t="s">
        <v>104</v>
      </c>
      <c r="B57" s="117"/>
      <c r="C57" s="117"/>
      <c r="D57" s="117"/>
      <c r="E57" s="4">
        <v>851</v>
      </c>
      <c r="F57" s="3" t="s">
        <v>11</v>
      </c>
      <c r="G57" s="3" t="s">
        <v>39</v>
      </c>
      <c r="H57" s="4" t="s">
        <v>52</v>
      </c>
      <c r="I57" s="3">
        <v>610</v>
      </c>
      <c r="J57" s="23">
        <v>2985300</v>
      </c>
      <c r="K57" s="23">
        <v>2985300</v>
      </c>
      <c r="L57" s="23">
        <v>805800</v>
      </c>
      <c r="M57" s="91">
        <f t="shared" si="0"/>
        <v>26.992262084212644</v>
      </c>
    </row>
    <row r="58" spans="1:13" s="25" customFormat="1" ht="15" x14ac:dyDescent="0.25">
      <c r="A58" s="6" t="s">
        <v>55</v>
      </c>
      <c r="B58" s="57"/>
      <c r="C58" s="57"/>
      <c r="D58" s="57"/>
      <c r="E58" s="3">
        <v>851</v>
      </c>
      <c r="F58" s="21" t="s">
        <v>56</v>
      </c>
      <c r="G58" s="21"/>
      <c r="H58" s="4" t="s">
        <v>61</v>
      </c>
      <c r="I58" s="21"/>
      <c r="J58" s="24">
        <f t="shared" ref="J58:L59" si="21">J59</f>
        <v>1776714</v>
      </c>
      <c r="K58" s="24">
        <f t="shared" si="21"/>
        <v>1776714</v>
      </c>
      <c r="L58" s="24">
        <f t="shared" si="21"/>
        <v>458059.2</v>
      </c>
      <c r="M58" s="91">
        <f t="shared" si="0"/>
        <v>25.781256859573347</v>
      </c>
    </row>
    <row r="59" spans="1:13" s="37" customFormat="1" ht="42.75" x14ac:dyDescent="0.25">
      <c r="A59" s="6" t="s">
        <v>57</v>
      </c>
      <c r="B59" s="6"/>
      <c r="C59" s="6"/>
      <c r="D59" s="6"/>
      <c r="E59" s="3">
        <v>851</v>
      </c>
      <c r="F59" s="21" t="s">
        <v>56</v>
      </c>
      <c r="G59" s="21" t="s">
        <v>58</v>
      </c>
      <c r="H59" s="4" t="s">
        <v>61</v>
      </c>
      <c r="I59" s="21"/>
      <c r="J59" s="24">
        <f t="shared" si="21"/>
        <v>1776714</v>
      </c>
      <c r="K59" s="24">
        <f t="shared" si="21"/>
        <v>1776714</v>
      </c>
      <c r="L59" s="24">
        <f t="shared" si="21"/>
        <v>458059.2</v>
      </c>
      <c r="M59" s="91">
        <f t="shared" si="0"/>
        <v>25.781256859573347</v>
      </c>
    </row>
    <row r="60" spans="1:13" s="2" customFormat="1" ht="75" x14ac:dyDescent="0.25">
      <c r="A60" s="117" t="s">
        <v>59</v>
      </c>
      <c r="B60" s="115"/>
      <c r="C60" s="115"/>
      <c r="D60" s="115"/>
      <c r="E60" s="3">
        <v>851</v>
      </c>
      <c r="F60" s="4" t="s">
        <v>56</v>
      </c>
      <c r="G60" s="4" t="s">
        <v>58</v>
      </c>
      <c r="H60" s="4" t="s">
        <v>60</v>
      </c>
      <c r="I60" s="4" t="s">
        <v>61</v>
      </c>
      <c r="J60" s="23">
        <f t="shared" ref="J60:K60" si="22">J61+J63+J65</f>
        <v>1776714</v>
      </c>
      <c r="K60" s="23">
        <f t="shared" si="22"/>
        <v>1776714</v>
      </c>
      <c r="L60" s="23">
        <f t="shared" ref="L60" si="23">L61+L63+L65</f>
        <v>458059.2</v>
      </c>
      <c r="M60" s="91">
        <f t="shared" si="0"/>
        <v>25.781256859573347</v>
      </c>
    </row>
    <row r="61" spans="1:13" ht="165" x14ac:dyDescent="0.25">
      <c r="A61" s="117" t="s">
        <v>16</v>
      </c>
      <c r="B61" s="113"/>
      <c r="C61" s="113"/>
      <c r="D61" s="113"/>
      <c r="E61" s="4">
        <v>851</v>
      </c>
      <c r="F61" s="3" t="s">
        <v>56</v>
      </c>
      <c r="G61" s="3" t="s">
        <v>58</v>
      </c>
      <c r="H61" s="4" t="s">
        <v>60</v>
      </c>
      <c r="I61" s="3" t="s">
        <v>18</v>
      </c>
      <c r="J61" s="23">
        <f t="shared" ref="J61:L61" si="24">J62</f>
        <v>633800</v>
      </c>
      <c r="K61" s="23">
        <f t="shared" si="24"/>
        <v>633800</v>
      </c>
      <c r="L61" s="23">
        <f t="shared" si="24"/>
        <v>163655.25</v>
      </c>
      <c r="M61" s="91">
        <f t="shared" si="0"/>
        <v>25.821276427895235</v>
      </c>
    </row>
    <row r="62" spans="1:13" ht="60" x14ac:dyDescent="0.25">
      <c r="A62" s="117" t="s">
        <v>393</v>
      </c>
      <c r="B62" s="113"/>
      <c r="C62" s="113"/>
      <c r="D62" s="113"/>
      <c r="E62" s="4">
        <v>851</v>
      </c>
      <c r="F62" s="3" t="s">
        <v>56</v>
      </c>
      <c r="G62" s="3" t="s">
        <v>58</v>
      </c>
      <c r="H62" s="4" t="s">
        <v>60</v>
      </c>
      <c r="I62" s="3" t="s">
        <v>19</v>
      </c>
      <c r="J62" s="23">
        <v>633800</v>
      </c>
      <c r="K62" s="23">
        <v>633800</v>
      </c>
      <c r="L62" s="23">
        <f>126905.25+500+36250</f>
        <v>163655.25</v>
      </c>
      <c r="M62" s="91">
        <f t="shared" si="0"/>
        <v>25.821276427895235</v>
      </c>
    </row>
    <row r="63" spans="1:13" ht="60" x14ac:dyDescent="0.25">
      <c r="A63" s="117" t="s">
        <v>22</v>
      </c>
      <c r="B63" s="113"/>
      <c r="C63" s="113"/>
      <c r="D63" s="113"/>
      <c r="E63" s="4">
        <v>851</v>
      </c>
      <c r="F63" s="3" t="s">
        <v>56</v>
      </c>
      <c r="G63" s="3" t="s">
        <v>58</v>
      </c>
      <c r="H63" s="4" t="s">
        <v>60</v>
      </c>
      <c r="I63" s="3" t="s">
        <v>23</v>
      </c>
      <c r="J63" s="23">
        <f t="shared" ref="J63:L63" si="25">J64</f>
        <v>32467</v>
      </c>
      <c r="K63" s="23">
        <f t="shared" si="25"/>
        <v>32467</v>
      </c>
      <c r="L63" s="23">
        <f t="shared" si="25"/>
        <v>8116.75</v>
      </c>
      <c r="M63" s="91">
        <f t="shared" si="0"/>
        <v>25</v>
      </c>
    </row>
    <row r="64" spans="1:13" ht="75" x14ac:dyDescent="0.25">
      <c r="A64" s="117" t="s">
        <v>9</v>
      </c>
      <c r="B64" s="113"/>
      <c r="C64" s="113"/>
      <c r="D64" s="113"/>
      <c r="E64" s="4">
        <v>851</v>
      </c>
      <c r="F64" s="3" t="s">
        <v>56</v>
      </c>
      <c r="G64" s="3" t="s">
        <v>58</v>
      </c>
      <c r="H64" s="4" t="s">
        <v>60</v>
      </c>
      <c r="I64" s="3" t="s">
        <v>24</v>
      </c>
      <c r="J64" s="23">
        <v>32467</v>
      </c>
      <c r="K64" s="23">
        <v>32467</v>
      </c>
      <c r="L64" s="23">
        <v>8116.75</v>
      </c>
      <c r="M64" s="91">
        <f t="shared" ref="M64:M121" si="26">L64/K64*100</f>
        <v>25</v>
      </c>
    </row>
    <row r="65" spans="1:13" ht="30" x14ac:dyDescent="0.25">
      <c r="A65" s="117" t="s">
        <v>42</v>
      </c>
      <c r="B65" s="115"/>
      <c r="C65" s="115"/>
      <c r="D65" s="115"/>
      <c r="E65" s="4">
        <v>851</v>
      </c>
      <c r="F65" s="4" t="s">
        <v>56</v>
      </c>
      <c r="G65" s="4" t="s">
        <v>58</v>
      </c>
      <c r="H65" s="4" t="s">
        <v>60</v>
      </c>
      <c r="I65" s="4" t="s">
        <v>43</v>
      </c>
      <c r="J65" s="23">
        <f t="shared" ref="J65:L65" si="27">J66</f>
        <v>1110447</v>
      </c>
      <c r="K65" s="23">
        <f t="shared" si="27"/>
        <v>1110447</v>
      </c>
      <c r="L65" s="23">
        <f t="shared" si="27"/>
        <v>286287.2</v>
      </c>
      <c r="M65" s="91">
        <f t="shared" si="26"/>
        <v>25.781257457582395</v>
      </c>
    </row>
    <row r="66" spans="1:13" ht="30" x14ac:dyDescent="0.25">
      <c r="A66" s="117" t="s">
        <v>44</v>
      </c>
      <c r="B66" s="115"/>
      <c r="C66" s="115"/>
      <c r="D66" s="115"/>
      <c r="E66" s="4">
        <v>851</v>
      </c>
      <c r="F66" s="4" t="s">
        <v>56</v>
      </c>
      <c r="G66" s="4" t="s">
        <v>58</v>
      </c>
      <c r="H66" s="4" t="s">
        <v>60</v>
      </c>
      <c r="I66" s="4" t="s">
        <v>45</v>
      </c>
      <c r="J66" s="23">
        <v>1110447</v>
      </c>
      <c r="K66" s="23">
        <v>1110447</v>
      </c>
      <c r="L66" s="23">
        <v>286287.2</v>
      </c>
      <c r="M66" s="91">
        <f t="shared" si="26"/>
        <v>25.781257457582395</v>
      </c>
    </row>
    <row r="67" spans="1:13" s="25" customFormat="1" ht="57" x14ac:dyDescent="0.25">
      <c r="A67" s="6" t="s">
        <v>62</v>
      </c>
      <c r="B67" s="57"/>
      <c r="C67" s="57"/>
      <c r="D67" s="57"/>
      <c r="E67" s="4">
        <v>851</v>
      </c>
      <c r="F67" s="21" t="s">
        <v>58</v>
      </c>
      <c r="G67" s="21"/>
      <c r="H67" s="4" t="s">
        <v>61</v>
      </c>
      <c r="I67" s="21"/>
      <c r="J67" s="24">
        <f t="shared" ref="J67:L67" si="28">J68</f>
        <v>3245670</v>
      </c>
      <c r="K67" s="24">
        <f t="shared" si="28"/>
        <v>3245670</v>
      </c>
      <c r="L67" s="24">
        <f t="shared" si="28"/>
        <v>605269.76000000001</v>
      </c>
      <c r="M67" s="91">
        <f t="shared" si="26"/>
        <v>18.648530503717261</v>
      </c>
    </row>
    <row r="68" spans="1:13" s="25" customFormat="1" ht="99.75" x14ac:dyDescent="0.25">
      <c r="A68" s="6" t="s">
        <v>464</v>
      </c>
      <c r="B68" s="57"/>
      <c r="C68" s="57"/>
      <c r="D68" s="57"/>
      <c r="E68" s="4">
        <v>851</v>
      </c>
      <c r="F68" s="21" t="s">
        <v>58</v>
      </c>
      <c r="G68" s="21" t="s">
        <v>118</v>
      </c>
      <c r="H68" s="4" t="s">
        <v>61</v>
      </c>
      <c r="I68" s="21"/>
      <c r="J68" s="24">
        <f t="shared" ref="J68:K68" si="29">J69+J76</f>
        <v>3245670</v>
      </c>
      <c r="K68" s="24">
        <f t="shared" si="29"/>
        <v>3245670</v>
      </c>
      <c r="L68" s="24">
        <f t="shared" ref="L68" si="30">L69+L76</f>
        <v>605269.76000000001</v>
      </c>
      <c r="M68" s="91">
        <f t="shared" si="26"/>
        <v>18.648530503717261</v>
      </c>
    </row>
    <row r="69" spans="1:13" ht="30" x14ac:dyDescent="0.25">
      <c r="A69" s="117" t="s">
        <v>64</v>
      </c>
      <c r="B69" s="117"/>
      <c r="C69" s="117"/>
      <c r="D69" s="117"/>
      <c r="E69" s="4">
        <v>851</v>
      </c>
      <c r="F69" s="3" t="s">
        <v>58</v>
      </c>
      <c r="G69" s="3" t="s">
        <v>118</v>
      </c>
      <c r="H69" s="4" t="s">
        <v>65</v>
      </c>
      <c r="I69" s="3"/>
      <c r="J69" s="23">
        <f t="shared" ref="J69:K69" si="31">J70+J72+J74</f>
        <v>3123900</v>
      </c>
      <c r="K69" s="23">
        <f t="shared" si="31"/>
        <v>3123900</v>
      </c>
      <c r="L69" s="23">
        <f t="shared" ref="L69" si="32">L70+L72+L74</f>
        <v>577669.76</v>
      </c>
      <c r="M69" s="91">
        <f t="shared" si="26"/>
        <v>18.491941483402158</v>
      </c>
    </row>
    <row r="70" spans="1:13" ht="165" x14ac:dyDescent="0.25">
      <c r="A70" s="117" t="s">
        <v>16</v>
      </c>
      <c r="B70" s="117"/>
      <c r="C70" s="117"/>
      <c r="D70" s="117"/>
      <c r="E70" s="4">
        <v>851</v>
      </c>
      <c r="F70" s="3" t="s">
        <v>58</v>
      </c>
      <c r="G70" s="4" t="s">
        <v>118</v>
      </c>
      <c r="H70" s="4" t="s">
        <v>65</v>
      </c>
      <c r="I70" s="3" t="s">
        <v>18</v>
      </c>
      <c r="J70" s="23">
        <f t="shared" ref="J70:L70" si="33">J71</f>
        <v>2170500</v>
      </c>
      <c r="K70" s="23">
        <f t="shared" si="33"/>
        <v>2170500</v>
      </c>
      <c r="L70" s="23">
        <f t="shared" si="33"/>
        <v>460033</v>
      </c>
      <c r="M70" s="91">
        <f t="shared" si="26"/>
        <v>21.194793826307304</v>
      </c>
    </row>
    <row r="71" spans="1:13" ht="45" x14ac:dyDescent="0.25">
      <c r="A71" s="117" t="s">
        <v>7</v>
      </c>
      <c r="B71" s="117"/>
      <c r="C71" s="117"/>
      <c r="D71" s="117"/>
      <c r="E71" s="4">
        <v>851</v>
      </c>
      <c r="F71" s="3" t="s">
        <v>58</v>
      </c>
      <c r="G71" s="4" t="s">
        <v>118</v>
      </c>
      <c r="H71" s="4" t="s">
        <v>65</v>
      </c>
      <c r="I71" s="3" t="s">
        <v>66</v>
      </c>
      <c r="J71" s="23">
        <v>2170500</v>
      </c>
      <c r="K71" s="23">
        <v>2170500</v>
      </c>
      <c r="L71" s="23">
        <f>375842.07+84190.93</f>
        <v>460033</v>
      </c>
      <c r="M71" s="91">
        <f t="shared" si="26"/>
        <v>21.194793826307304</v>
      </c>
    </row>
    <row r="72" spans="1:13" ht="60" x14ac:dyDescent="0.25">
      <c r="A72" s="117" t="s">
        <v>22</v>
      </c>
      <c r="B72" s="115"/>
      <c r="C72" s="115"/>
      <c r="D72" s="115"/>
      <c r="E72" s="4">
        <v>851</v>
      </c>
      <c r="F72" s="3" t="s">
        <v>58</v>
      </c>
      <c r="G72" s="4" t="s">
        <v>118</v>
      </c>
      <c r="H72" s="4" t="s">
        <v>65</v>
      </c>
      <c r="I72" s="3" t="s">
        <v>23</v>
      </c>
      <c r="J72" s="23">
        <f t="shared" ref="J72:L72" si="34">J73</f>
        <v>919800</v>
      </c>
      <c r="K72" s="23">
        <f t="shared" si="34"/>
        <v>919800</v>
      </c>
      <c r="L72" s="23">
        <f t="shared" si="34"/>
        <v>113819.76</v>
      </c>
      <c r="M72" s="91">
        <f t="shared" si="26"/>
        <v>12.374403131115459</v>
      </c>
    </row>
    <row r="73" spans="1:13" ht="75" x14ac:dyDescent="0.25">
      <c r="A73" s="117" t="s">
        <v>9</v>
      </c>
      <c r="B73" s="117"/>
      <c r="C73" s="117"/>
      <c r="D73" s="117"/>
      <c r="E73" s="4">
        <v>851</v>
      </c>
      <c r="F73" s="3" t="s">
        <v>58</v>
      </c>
      <c r="G73" s="4" t="s">
        <v>118</v>
      </c>
      <c r="H73" s="4" t="s">
        <v>65</v>
      </c>
      <c r="I73" s="3" t="s">
        <v>24</v>
      </c>
      <c r="J73" s="23">
        <v>919800</v>
      </c>
      <c r="K73" s="23">
        <v>919800</v>
      </c>
      <c r="L73" s="23">
        <v>113819.76</v>
      </c>
      <c r="M73" s="91">
        <f t="shared" si="26"/>
        <v>12.374403131115459</v>
      </c>
    </row>
    <row r="74" spans="1:13" ht="30" x14ac:dyDescent="0.25">
      <c r="A74" s="117" t="s">
        <v>25</v>
      </c>
      <c r="B74" s="117"/>
      <c r="C74" s="117"/>
      <c r="D74" s="117"/>
      <c r="E74" s="4">
        <v>851</v>
      </c>
      <c r="F74" s="3" t="s">
        <v>58</v>
      </c>
      <c r="G74" s="4" t="s">
        <v>118</v>
      </c>
      <c r="H74" s="4" t="s">
        <v>65</v>
      </c>
      <c r="I74" s="3" t="s">
        <v>26</v>
      </c>
      <c r="J74" s="23">
        <f t="shared" ref="J74:L74" si="35">J75</f>
        <v>33600</v>
      </c>
      <c r="K74" s="23">
        <f t="shared" si="35"/>
        <v>33600</v>
      </c>
      <c r="L74" s="23">
        <f t="shared" si="35"/>
        <v>3817</v>
      </c>
      <c r="M74" s="91">
        <f t="shared" si="26"/>
        <v>11.360119047619047</v>
      </c>
    </row>
    <row r="75" spans="1:13" ht="30" x14ac:dyDescent="0.25">
      <c r="A75" s="117" t="s">
        <v>27</v>
      </c>
      <c r="B75" s="117"/>
      <c r="C75" s="117"/>
      <c r="D75" s="117"/>
      <c r="E75" s="4">
        <v>851</v>
      </c>
      <c r="F75" s="3" t="s">
        <v>58</v>
      </c>
      <c r="G75" s="4" t="s">
        <v>118</v>
      </c>
      <c r="H75" s="4" t="s">
        <v>65</v>
      </c>
      <c r="I75" s="3" t="s">
        <v>28</v>
      </c>
      <c r="J75" s="23">
        <v>33600</v>
      </c>
      <c r="K75" s="23">
        <v>33600</v>
      </c>
      <c r="L75" s="23">
        <v>3817</v>
      </c>
      <c r="M75" s="91">
        <f t="shared" si="26"/>
        <v>11.360119047619047</v>
      </c>
    </row>
    <row r="76" spans="1:13" ht="75" x14ac:dyDescent="0.25">
      <c r="A76" s="117" t="s">
        <v>354</v>
      </c>
      <c r="B76" s="117"/>
      <c r="C76" s="117"/>
      <c r="D76" s="117"/>
      <c r="E76" s="4">
        <v>851</v>
      </c>
      <c r="F76" s="3" t="s">
        <v>58</v>
      </c>
      <c r="G76" s="3" t="s">
        <v>118</v>
      </c>
      <c r="H76" s="4" t="s">
        <v>355</v>
      </c>
      <c r="I76" s="3"/>
      <c r="J76" s="23">
        <f t="shared" ref="J76:L77" si="36">J77</f>
        <v>121770</v>
      </c>
      <c r="K76" s="23">
        <f t="shared" si="36"/>
        <v>121770</v>
      </c>
      <c r="L76" s="23">
        <f t="shared" si="36"/>
        <v>27600</v>
      </c>
      <c r="M76" s="91">
        <f t="shared" si="26"/>
        <v>22.665681202266569</v>
      </c>
    </row>
    <row r="77" spans="1:13" ht="60" x14ac:dyDescent="0.25">
      <c r="A77" s="117" t="s">
        <v>22</v>
      </c>
      <c r="B77" s="115"/>
      <c r="C77" s="115"/>
      <c r="D77" s="115"/>
      <c r="E77" s="4">
        <v>851</v>
      </c>
      <c r="F77" s="3" t="s">
        <v>58</v>
      </c>
      <c r="G77" s="4" t="s">
        <v>118</v>
      </c>
      <c r="H77" s="4" t="s">
        <v>355</v>
      </c>
      <c r="I77" s="3" t="s">
        <v>23</v>
      </c>
      <c r="J77" s="23">
        <f t="shared" si="36"/>
        <v>121770</v>
      </c>
      <c r="K77" s="23">
        <f t="shared" si="36"/>
        <v>121770</v>
      </c>
      <c r="L77" s="23">
        <f t="shared" si="36"/>
        <v>27600</v>
      </c>
      <c r="M77" s="91">
        <f t="shared" si="26"/>
        <v>22.665681202266569</v>
      </c>
    </row>
    <row r="78" spans="1:13" ht="75" x14ac:dyDescent="0.25">
      <c r="A78" s="117" t="s">
        <v>9</v>
      </c>
      <c r="B78" s="117"/>
      <c r="C78" s="117"/>
      <c r="D78" s="117"/>
      <c r="E78" s="4">
        <v>851</v>
      </c>
      <c r="F78" s="3" t="s">
        <v>58</v>
      </c>
      <c r="G78" s="4" t="s">
        <v>118</v>
      </c>
      <c r="H78" s="4" t="s">
        <v>355</v>
      </c>
      <c r="I78" s="3" t="s">
        <v>24</v>
      </c>
      <c r="J78" s="23">
        <v>121770</v>
      </c>
      <c r="K78" s="23">
        <v>121770</v>
      </c>
      <c r="L78" s="23">
        <v>27600</v>
      </c>
      <c r="M78" s="91">
        <f t="shared" si="26"/>
        <v>22.665681202266569</v>
      </c>
    </row>
    <row r="79" spans="1:13" s="25" customFormat="1" ht="28.5" x14ac:dyDescent="0.25">
      <c r="A79" s="6" t="s">
        <v>67</v>
      </c>
      <c r="B79" s="57"/>
      <c r="C79" s="57"/>
      <c r="D79" s="57"/>
      <c r="E79" s="4">
        <v>851</v>
      </c>
      <c r="F79" s="21" t="s">
        <v>13</v>
      </c>
      <c r="G79" s="21"/>
      <c r="H79" s="4" t="s">
        <v>61</v>
      </c>
      <c r="I79" s="21"/>
      <c r="J79" s="24">
        <f t="shared" ref="J79:K79" si="37">J80+J84+J91+J95</f>
        <v>8894380.0299999993</v>
      </c>
      <c r="K79" s="24">
        <f t="shared" si="37"/>
        <v>8894380.0299999993</v>
      </c>
      <c r="L79" s="24">
        <f t="shared" ref="L79" si="38">L80+L84+L91+L95</f>
        <v>1950233.17</v>
      </c>
      <c r="M79" s="91">
        <f t="shared" si="26"/>
        <v>21.926577944972294</v>
      </c>
    </row>
    <row r="80" spans="1:13" s="25" customFormat="1" ht="28.5" x14ac:dyDescent="0.25">
      <c r="A80" s="6" t="s">
        <v>68</v>
      </c>
      <c r="B80" s="57"/>
      <c r="C80" s="57"/>
      <c r="D80" s="57"/>
      <c r="E80" s="4">
        <v>851</v>
      </c>
      <c r="F80" s="21" t="s">
        <v>13</v>
      </c>
      <c r="G80" s="21" t="s">
        <v>35</v>
      </c>
      <c r="H80" s="4" t="s">
        <v>61</v>
      </c>
      <c r="I80" s="21"/>
      <c r="J80" s="24">
        <f t="shared" ref="J80:L82" si="39">J81</f>
        <v>113596.03</v>
      </c>
      <c r="K80" s="24">
        <f t="shared" si="39"/>
        <v>113596.03</v>
      </c>
      <c r="L80" s="24">
        <f t="shared" si="39"/>
        <v>0</v>
      </c>
      <c r="M80" s="91">
        <f t="shared" si="26"/>
        <v>0</v>
      </c>
    </row>
    <row r="81" spans="1:13" s="25" customFormat="1" ht="270" x14ac:dyDescent="0.25">
      <c r="A81" s="117" t="s">
        <v>462</v>
      </c>
      <c r="B81" s="57"/>
      <c r="C81" s="57"/>
      <c r="D81" s="57"/>
      <c r="E81" s="4">
        <v>851</v>
      </c>
      <c r="F81" s="3" t="s">
        <v>13</v>
      </c>
      <c r="G81" s="3" t="s">
        <v>35</v>
      </c>
      <c r="H81" s="4" t="s">
        <v>69</v>
      </c>
      <c r="I81" s="3"/>
      <c r="J81" s="23">
        <f t="shared" si="39"/>
        <v>113596.03</v>
      </c>
      <c r="K81" s="23">
        <f t="shared" si="39"/>
        <v>113596.03</v>
      </c>
      <c r="L81" s="23">
        <f t="shared" si="39"/>
        <v>0</v>
      </c>
      <c r="M81" s="91">
        <f t="shared" si="26"/>
        <v>0</v>
      </c>
    </row>
    <row r="82" spans="1:13" s="25" customFormat="1" ht="60" x14ac:dyDescent="0.25">
      <c r="A82" s="117" t="s">
        <v>22</v>
      </c>
      <c r="B82" s="115"/>
      <c r="C82" s="115"/>
      <c r="D82" s="115"/>
      <c r="E82" s="4">
        <v>851</v>
      </c>
      <c r="F82" s="3" t="s">
        <v>13</v>
      </c>
      <c r="G82" s="3" t="s">
        <v>35</v>
      </c>
      <c r="H82" s="4" t="s">
        <v>69</v>
      </c>
      <c r="I82" s="3" t="s">
        <v>23</v>
      </c>
      <c r="J82" s="23">
        <f t="shared" si="39"/>
        <v>113596.03</v>
      </c>
      <c r="K82" s="23">
        <f t="shared" si="39"/>
        <v>113596.03</v>
      </c>
      <c r="L82" s="23">
        <f t="shared" si="39"/>
        <v>0</v>
      </c>
      <c r="M82" s="91">
        <f t="shared" si="26"/>
        <v>0</v>
      </c>
    </row>
    <row r="83" spans="1:13" s="25" customFormat="1" ht="75" x14ac:dyDescent="0.25">
      <c r="A83" s="117" t="s">
        <v>9</v>
      </c>
      <c r="B83" s="117"/>
      <c r="C83" s="117"/>
      <c r="D83" s="117"/>
      <c r="E83" s="4">
        <v>851</v>
      </c>
      <c r="F83" s="3" t="s">
        <v>13</v>
      </c>
      <c r="G83" s="3" t="s">
        <v>35</v>
      </c>
      <c r="H83" s="4" t="s">
        <v>69</v>
      </c>
      <c r="I83" s="3" t="s">
        <v>24</v>
      </c>
      <c r="J83" s="23">
        <f>70096.6+43499.43</f>
        <v>113596.03</v>
      </c>
      <c r="K83" s="23">
        <f>70096.6+43499.43</f>
        <v>113596.03</v>
      </c>
      <c r="L83" s="23">
        <v>0</v>
      </c>
      <c r="M83" s="91">
        <f t="shared" si="26"/>
        <v>0</v>
      </c>
    </row>
    <row r="84" spans="1:13" s="25" customFormat="1" ht="15" x14ac:dyDescent="0.25">
      <c r="A84" s="6" t="s">
        <v>72</v>
      </c>
      <c r="B84" s="57"/>
      <c r="C84" s="57"/>
      <c r="D84" s="57"/>
      <c r="E84" s="26">
        <v>851</v>
      </c>
      <c r="F84" s="21" t="s">
        <v>13</v>
      </c>
      <c r="G84" s="21" t="s">
        <v>73</v>
      </c>
      <c r="H84" s="4" t="s">
        <v>61</v>
      </c>
      <c r="I84" s="21"/>
      <c r="J84" s="24">
        <f t="shared" ref="J84:K84" si="40">J85+J88</f>
        <v>1091500</v>
      </c>
      <c r="K84" s="24">
        <f t="shared" si="40"/>
        <v>1091500</v>
      </c>
      <c r="L84" s="24">
        <f t="shared" ref="L84" si="41">L85+L88</f>
        <v>370027</v>
      </c>
      <c r="M84" s="91">
        <f t="shared" si="26"/>
        <v>33.900778744846541</v>
      </c>
    </row>
    <row r="85" spans="1:13" ht="195" x14ac:dyDescent="0.25">
      <c r="A85" s="117" t="s">
        <v>396</v>
      </c>
      <c r="B85" s="117"/>
      <c r="C85" s="117"/>
      <c r="D85" s="117"/>
      <c r="E85" s="4">
        <v>851</v>
      </c>
      <c r="F85" s="3" t="s">
        <v>13</v>
      </c>
      <c r="G85" s="3" t="s">
        <v>73</v>
      </c>
      <c r="H85" s="4" t="s">
        <v>74</v>
      </c>
      <c r="I85" s="3"/>
      <c r="J85" s="23">
        <f t="shared" ref="J85:L86" si="42">J86</f>
        <v>1033400</v>
      </c>
      <c r="K85" s="23">
        <f t="shared" si="42"/>
        <v>1033400</v>
      </c>
      <c r="L85" s="23">
        <f t="shared" si="42"/>
        <v>337824</v>
      </c>
      <c r="M85" s="91">
        <f t="shared" si="26"/>
        <v>32.69053609444552</v>
      </c>
    </row>
    <row r="86" spans="1:13" ht="30" x14ac:dyDescent="0.25">
      <c r="A86" s="117" t="s">
        <v>25</v>
      </c>
      <c r="B86" s="117"/>
      <c r="C86" s="117"/>
      <c r="D86" s="117"/>
      <c r="E86" s="4">
        <v>851</v>
      </c>
      <c r="F86" s="3" t="s">
        <v>13</v>
      </c>
      <c r="G86" s="3" t="s">
        <v>73</v>
      </c>
      <c r="H86" s="4" t="s">
        <v>74</v>
      </c>
      <c r="I86" s="3" t="s">
        <v>26</v>
      </c>
      <c r="J86" s="23">
        <f t="shared" si="42"/>
        <v>1033400</v>
      </c>
      <c r="K86" s="23">
        <f t="shared" si="42"/>
        <v>1033400</v>
      </c>
      <c r="L86" s="23">
        <f t="shared" si="42"/>
        <v>337824</v>
      </c>
      <c r="M86" s="91">
        <f t="shared" si="26"/>
        <v>32.69053609444552</v>
      </c>
    </row>
    <row r="87" spans="1:13" ht="135" x14ac:dyDescent="0.25">
      <c r="A87" s="117" t="s">
        <v>70</v>
      </c>
      <c r="B87" s="117"/>
      <c r="C87" s="117"/>
      <c r="D87" s="117"/>
      <c r="E87" s="4">
        <v>851</v>
      </c>
      <c r="F87" s="3" t="s">
        <v>13</v>
      </c>
      <c r="G87" s="3" t="s">
        <v>73</v>
      </c>
      <c r="H87" s="4" t="s">
        <v>74</v>
      </c>
      <c r="I87" s="3" t="s">
        <v>71</v>
      </c>
      <c r="J87" s="23">
        <v>1033400</v>
      </c>
      <c r="K87" s="23">
        <v>1033400</v>
      </c>
      <c r="L87" s="23">
        <v>337824</v>
      </c>
      <c r="M87" s="91">
        <f t="shared" si="26"/>
        <v>32.69053609444552</v>
      </c>
    </row>
    <row r="88" spans="1:13" ht="45" x14ac:dyDescent="0.25">
      <c r="A88" s="117" t="s">
        <v>397</v>
      </c>
      <c r="B88" s="117"/>
      <c r="C88" s="117"/>
      <c r="D88" s="117"/>
      <c r="E88" s="4">
        <v>851</v>
      </c>
      <c r="F88" s="3" t="s">
        <v>13</v>
      </c>
      <c r="G88" s="3" t="s">
        <v>73</v>
      </c>
      <c r="H88" s="4" t="s">
        <v>264</v>
      </c>
      <c r="I88" s="3"/>
      <c r="J88" s="23">
        <f t="shared" ref="J88:L89" si="43">J89</f>
        <v>58100</v>
      </c>
      <c r="K88" s="23">
        <f t="shared" si="43"/>
        <v>58100</v>
      </c>
      <c r="L88" s="23">
        <f t="shared" si="43"/>
        <v>32203</v>
      </c>
      <c r="M88" s="91">
        <f t="shared" si="26"/>
        <v>55.426850258175563</v>
      </c>
    </row>
    <row r="89" spans="1:13" ht="30" x14ac:dyDescent="0.25">
      <c r="A89" s="117" t="s">
        <v>25</v>
      </c>
      <c r="B89" s="117"/>
      <c r="C89" s="117"/>
      <c r="D89" s="117"/>
      <c r="E89" s="4">
        <v>851</v>
      </c>
      <c r="F89" s="3" t="s">
        <v>13</v>
      </c>
      <c r="G89" s="3" t="s">
        <v>73</v>
      </c>
      <c r="H89" s="4" t="s">
        <v>264</v>
      </c>
      <c r="I89" s="3" t="s">
        <v>26</v>
      </c>
      <c r="J89" s="23">
        <f t="shared" si="43"/>
        <v>58100</v>
      </c>
      <c r="K89" s="23">
        <f t="shared" si="43"/>
        <v>58100</v>
      </c>
      <c r="L89" s="23">
        <f t="shared" si="43"/>
        <v>32203</v>
      </c>
      <c r="M89" s="91">
        <f t="shared" si="26"/>
        <v>55.426850258175563</v>
      </c>
    </row>
    <row r="90" spans="1:13" ht="30" x14ac:dyDescent="0.25">
      <c r="A90" s="117" t="s">
        <v>27</v>
      </c>
      <c r="B90" s="117"/>
      <c r="C90" s="117"/>
      <c r="D90" s="117"/>
      <c r="E90" s="4">
        <v>851</v>
      </c>
      <c r="F90" s="3" t="s">
        <v>13</v>
      </c>
      <c r="G90" s="3" t="s">
        <v>73</v>
      </c>
      <c r="H90" s="4" t="s">
        <v>264</v>
      </c>
      <c r="I90" s="3" t="s">
        <v>28</v>
      </c>
      <c r="J90" s="23">
        <v>58100</v>
      </c>
      <c r="K90" s="23">
        <v>58100</v>
      </c>
      <c r="L90" s="23">
        <v>32203</v>
      </c>
      <c r="M90" s="91">
        <f t="shared" si="26"/>
        <v>55.426850258175563</v>
      </c>
    </row>
    <row r="91" spans="1:13" s="25" customFormat="1" ht="28.5" x14ac:dyDescent="0.25">
      <c r="A91" s="6" t="s">
        <v>76</v>
      </c>
      <c r="B91" s="57"/>
      <c r="C91" s="57"/>
      <c r="D91" s="57"/>
      <c r="E91" s="26">
        <v>851</v>
      </c>
      <c r="F91" s="21" t="s">
        <v>13</v>
      </c>
      <c r="G91" s="21" t="s">
        <v>63</v>
      </c>
      <c r="H91" s="4" t="s">
        <v>61</v>
      </c>
      <c r="I91" s="21"/>
      <c r="J91" s="24">
        <f t="shared" ref="J91:L93" si="44">J92</f>
        <v>7450400</v>
      </c>
      <c r="K91" s="24">
        <f t="shared" si="44"/>
        <v>7450400</v>
      </c>
      <c r="L91" s="24">
        <f t="shared" si="44"/>
        <v>1550924.22</v>
      </c>
      <c r="M91" s="91">
        <f t="shared" si="26"/>
        <v>20.816657092236657</v>
      </c>
    </row>
    <row r="92" spans="1:13" ht="409.5" x14ac:dyDescent="0.25">
      <c r="A92" s="117" t="s">
        <v>398</v>
      </c>
      <c r="B92" s="117"/>
      <c r="C92" s="117"/>
      <c r="D92" s="117"/>
      <c r="E92" s="4">
        <v>851</v>
      </c>
      <c r="F92" s="4" t="s">
        <v>13</v>
      </c>
      <c r="G92" s="4" t="s">
        <v>63</v>
      </c>
      <c r="H92" s="4" t="s">
        <v>266</v>
      </c>
      <c r="I92" s="4"/>
      <c r="J92" s="23">
        <f t="shared" si="44"/>
        <v>7450400</v>
      </c>
      <c r="K92" s="23">
        <f t="shared" si="44"/>
        <v>7450400</v>
      </c>
      <c r="L92" s="23">
        <f t="shared" si="44"/>
        <v>1550924.22</v>
      </c>
      <c r="M92" s="91">
        <f t="shared" si="26"/>
        <v>20.816657092236657</v>
      </c>
    </row>
    <row r="93" spans="1:13" ht="30" x14ac:dyDescent="0.25">
      <c r="A93" s="117" t="s">
        <v>42</v>
      </c>
      <c r="B93" s="117"/>
      <c r="C93" s="117"/>
      <c r="D93" s="117"/>
      <c r="E93" s="4">
        <v>851</v>
      </c>
      <c r="F93" s="4" t="s">
        <v>13</v>
      </c>
      <c r="G93" s="4" t="s">
        <v>63</v>
      </c>
      <c r="H93" s="4" t="s">
        <v>266</v>
      </c>
      <c r="I93" s="3" t="s">
        <v>43</v>
      </c>
      <c r="J93" s="23">
        <f t="shared" si="44"/>
        <v>7450400</v>
      </c>
      <c r="K93" s="23">
        <f t="shared" si="44"/>
        <v>7450400</v>
      </c>
      <c r="L93" s="23">
        <f t="shared" si="44"/>
        <v>1550924.22</v>
      </c>
      <c r="M93" s="91">
        <f t="shared" si="26"/>
        <v>20.816657092236657</v>
      </c>
    </row>
    <row r="94" spans="1:13" ht="30" x14ac:dyDescent="0.25">
      <c r="A94" s="117" t="s">
        <v>77</v>
      </c>
      <c r="B94" s="117"/>
      <c r="C94" s="117"/>
      <c r="D94" s="117"/>
      <c r="E94" s="4">
        <v>851</v>
      </c>
      <c r="F94" s="4" t="s">
        <v>13</v>
      </c>
      <c r="G94" s="4" t="s">
        <v>63</v>
      </c>
      <c r="H94" s="4" t="s">
        <v>266</v>
      </c>
      <c r="I94" s="3" t="s">
        <v>78</v>
      </c>
      <c r="J94" s="60">
        <v>7450400</v>
      </c>
      <c r="K94" s="60">
        <v>7450400</v>
      </c>
      <c r="L94" s="60">
        <v>1550924.22</v>
      </c>
      <c r="M94" s="91">
        <f t="shared" si="26"/>
        <v>20.816657092236657</v>
      </c>
    </row>
    <row r="95" spans="1:13" s="25" customFormat="1" ht="42.75" x14ac:dyDescent="0.25">
      <c r="A95" s="6" t="s">
        <v>79</v>
      </c>
      <c r="B95" s="57"/>
      <c r="C95" s="57"/>
      <c r="D95" s="57"/>
      <c r="E95" s="4">
        <v>851</v>
      </c>
      <c r="F95" s="21" t="s">
        <v>13</v>
      </c>
      <c r="G95" s="21" t="s">
        <v>80</v>
      </c>
      <c r="H95" s="4" t="s">
        <v>61</v>
      </c>
      <c r="I95" s="21"/>
      <c r="J95" s="24">
        <f>J96</f>
        <v>238884</v>
      </c>
      <c r="K95" s="24">
        <f t="shared" ref="K95:L95" si="45">K96</f>
        <v>238884</v>
      </c>
      <c r="L95" s="24">
        <f t="shared" si="45"/>
        <v>29281.95</v>
      </c>
      <c r="M95" s="91">
        <f t="shared" si="26"/>
        <v>12.257811322650324</v>
      </c>
    </row>
    <row r="96" spans="1:13" ht="120" x14ac:dyDescent="0.25">
      <c r="A96" s="117" t="s">
        <v>81</v>
      </c>
      <c r="B96" s="117"/>
      <c r="C96" s="117"/>
      <c r="D96" s="117"/>
      <c r="E96" s="4">
        <v>851</v>
      </c>
      <c r="F96" s="4" t="s">
        <v>13</v>
      </c>
      <c r="G96" s="4" t="s">
        <v>80</v>
      </c>
      <c r="H96" s="4" t="s">
        <v>82</v>
      </c>
      <c r="I96" s="4"/>
      <c r="J96" s="23">
        <f t="shared" ref="J96:K96" si="46">J97+J99</f>
        <v>238884</v>
      </c>
      <c r="K96" s="23">
        <f t="shared" si="46"/>
        <v>238884</v>
      </c>
      <c r="L96" s="23">
        <f t="shared" ref="L96" si="47">L97+L99</f>
        <v>29281.95</v>
      </c>
      <c r="M96" s="91">
        <f t="shared" si="26"/>
        <v>12.257811322650324</v>
      </c>
    </row>
    <row r="97" spans="1:13" ht="165" x14ac:dyDescent="0.25">
      <c r="A97" s="117" t="s">
        <v>16</v>
      </c>
      <c r="B97" s="117"/>
      <c r="C97" s="117"/>
      <c r="D97" s="117"/>
      <c r="E97" s="4">
        <v>851</v>
      </c>
      <c r="F97" s="4" t="s">
        <v>13</v>
      </c>
      <c r="G97" s="4" t="s">
        <v>80</v>
      </c>
      <c r="H97" s="4" t="s">
        <v>82</v>
      </c>
      <c r="I97" s="3" t="s">
        <v>18</v>
      </c>
      <c r="J97" s="23">
        <f t="shared" ref="J97:L97" si="48">J98</f>
        <v>141800</v>
      </c>
      <c r="K97" s="23">
        <f t="shared" si="48"/>
        <v>141800</v>
      </c>
      <c r="L97" s="23">
        <f t="shared" si="48"/>
        <v>28281.75</v>
      </c>
      <c r="M97" s="91">
        <f t="shared" si="26"/>
        <v>19.944816643159381</v>
      </c>
    </row>
    <row r="98" spans="1:13" ht="60" x14ac:dyDescent="0.25">
      <c r="A98" s="117" t="s">
        <v>393</v>
      </c>
      <c r="B98" s="115"/>
      <c r="C98" s="115"/>
      <c r="D98" s="115"/>
      <c r="E98" s="4">
        <v>851</v>
      </c>
      <c r="F98" s="4" t="s">
        <v>13</v>
      </c>
      <c r="G98" s="4" t="s">
        <v>80</v>
      </c>
      <c r="H98" s="4" t="s">
        <v>82</v>
      </c>
      <c r="I98" s="3" t="s">
        <v>19</v>
      </c>
      <c r="J98" s="23">
        <v>141800</v>
      </c>
      <c r="K98" s="23">
        <v>141800</v>
      </c>
      <c r="L98" s="23">
        <f>22576.75+5705</f>
        <v>28281.75</v>
      </c>
      <c r="M98" s="91">
        <f t="shared" si="26"/>
        <v>19.944816643159381</v>
      </c>
    </row>
    <row r="99" spans="1:13" ht="60" x14ac:dyDescent="0.25">
      <c r="A99" s="117" t="s">
        <v>22</v>
      </c>
      <c r="B99" s="115"/>
      <c r="C99" s="115"/>
      <c r="D99" s="115"/>
      <c r="E99" s="4">
        <v>851</v>
      </c>
      <c r="F99" s="4" t="s">
        <v>13</v>
      </c>
      <c r="G99" s="4" t="s">
        <v>80</v>
      </c>
      <c r="H99" s="4" t="s">
        <v>82</v>
      </c>
      <c r="I99" s="3" t="s">
        <v>23</v>
      </c>
      <c r="J99" s="23">
        <f t="shared" ref="J99:L99" si="49">J100</f>
        <v>97084</v>
      </c>
      <c r="K99" s="23">
        <f t="shared" si="49"/>
        <v>97084</v>
      </c>
      <c r="L99" s="23">
        <f t="shared" si="49"/>
        <v>1000.2</v>
      </c>
      <c r="M99" s="91">
        <f t="shared" si="26"/>
        <v>1.030241852416464</v>
      </c>
    </row>
    <row r="100" spans="1:13" ht="75" x14ac:dyDescent="0.25">
      <c r="A100" s="117" t="s">
        <v>9</v>
      </c>
      <c r="B100" s="117"/>
      <c r="C100" s="117"/>
      <c r="D100" s="117"/>
      <c r="E100" s="4">
        <v>851</v>
      </c>
      <c r="F100" s="4" t="s">
        <v>13</v>
      </c>
      <c r="G100" s="4" t="s">
        <v>80</v>
      </c>
      <c r="H100" s="4" t="s">
        <v>82</v>
      </c>
      <c r="I100" s="3" t="s">
        <v>24</v>
      </c>
      <c r="J100" s="23">
        <v>97084</v>
      </c>
      <c r="K100" s="23">
        <v>97084</v>
      </c>
      <c r="L100" s="23">
        <v>1000.2</v>
      </c>
      <c r="M100" s="91">
        <f t="shared" si="26"/>
        <v>1.030241852416464</v>
      </c>
    </row>
    <row r="101" spans="1:13" s="25" customFormat="1" ht="42.75" x14ac:dyDescent="0.25">
      <c r="A101" s="6" t="s">
        <v>83</v>
      </c>
      <c r="B101" s="57"/>
      <c r="C101" s="57"/>
      <c r="D101" s="29"/>
      <c r="E101" s="4">
        <v>851</v>
      </c>
      <c r="F101" s="26" t="s">
        <v>35</v>
      </c>
      <c r="G101" s="26"/>
      <c r="H101" s="4" t="s">
        <v>61</v>
      </c>
      <c r="I101" s="21"/>
      <c r="J101" s="24">
        <f>J102+J109+J116+J120</f>
        <v>20501601.739999998</v>
      </c>
      <c r="K101" s="24">
        <f>K102+K109+K116+K120</f>
        <v>25919233.239999998</v>
      </c>
      <c r="L101" s="24">
        <f>L102+L109+L116+L120</f>
        <v>19552.400000000001</v>
      </c>
      <c r="M101" s="91">
        <f t="shared" si="26"/>
        <v>7.543587350348642E-2</v>
      </c>
    </row>
    <row r="102" spans="1:13" s="25" customFormat="1" ht="15" x14ac:dyDescent="0.25">
      <c r="A102" s="6" t="s">
        <v>84</v>
      </c>
      <c r="B102" s="57"/>
      <c r="C102" s="57"/>
      <c r="D102" s="29"/>
      <c r="E102" s="4">
        <v>851</v>
      </c>
      <c r="F102" s="26" t="s">
        <v>35</v>
      </c>
      <c r="G102" s="26" t="s">
        <v>11</v>
      </c>
      <c r="H102" s="4" t="s">
        <v>61</v>
      </c>
      <c r="I102" s="21"/>
      <c r="J102" s="24">
        <f>J103+J106</f>
        <v>133749</v>
      </c>
      <c r="K102" s="24">
        <f t="shared" ref="K102:L102" si="50">K103+K106</f>
        <v>133749</v>
      </c>
      <c r="L102" s="24">
        <f t="shared" si="50"/>
        <v>19552.400000000001</v>
      </c>
      <c r="M102" s="91">
        <f t="shared" si="26"/>
        <v>14.618726121316797</v>
      </c>
    </row>
    <row r="103" spans="1:13" s="25" customFormat="1" ht="120" x14ac:dyDescent="0.25">
      <c r="A103" s="117" t="s">
        <v>85</v>
      </c>
      <c r="B103" s="117"/>
      <c r="C103" s="117"/>
      <c r="D103" s="27"/>
      <c r="E103" s="4">
        <v>851</v>
      </c>
      <c r="F103" s="4" t="s">
        <v>35</v>
      </c>
      <c r="G103" s="4" t="s">
        <v>11</v>
      </c>
      <c r="H103" s="4" t="s">
        <v>86</v>
      </c>
      <c r="I103" s="3"/>
      <c r="J103" s="23">
        <f t="shared" ref="J103:L107" si="51">J104</f>
        <v>74916</v>
      </c>
      <c r="K103" s="23">
        <f t="shared" si="51"/>
        <v>74916</v>
      </c>
      <c r="L103" s="23">
        <f t="shared" si="51"/>
        <v>9997.02</v>
      </c>
      <c r="M103" s="91">
        <f t="shared" si="26"/>
        <v>13.344305622296973</v>
      </c>
    </row>
    <row r="104" spans="1:13" s="25" customFormat="1" ht="60" x14ac:dyDescent="0.25">
      <c r="A104" s="117" t="s">
        <v>22</v>
      </c>
      <c r="B104" s="117"/>
      <c r="C104" s="117"/>
      <c r="D104" s="117"/>
      <c r="E104" s="4">
        <v>851</v>
      </c>
      <c r="F104" s="4" t="s">
        <v>35</v>
      </c>
      <c r="G104" s="4" t="s">
        <v>11</v>
      </c>
      <c r="H104" s="4" t="s">
        <v>86</v>
      </c>
      <c r="I104" s="3" t="s">
        <v>23</v>
      </c>
      <c r="J104" s="23">
        <f t="shared" si="51"/>
        <v>74916</v>
      </c>
      <c r="K104" s="23">
        <f t="shared" si="51"/>
        <v>74916</v>
      </c>
      <c r="L104" s="23">
        <f t="shared" si="51"/>
        <v>9997.02</v>
      </c>
      <c r="M104" s="91">
        <f t="shared" si="26"/>
        <v>13.344305622296973</v>
      </c>
    </row>
    <row r="105" spans="1:13" s="25" customFormat="1" ht="75" x14ac:dyDescent="0.25">
      <c r="A105" s="117" t="s">
        <v>9</v>
      </c>
      <c r="B105" s="117"/>
      <c r="C105" s="117"/>
      <c r="D105" s="117"/>
      <c r="E105" s="4">
        <v>851</v>
      </c>
      <c r="F105" s="4" t="s">
        <v>35</v>
      </c>
      <c r="G105" s="4" t="s">
        <v>11</v>
      </c>
      <c r="H105" s="4" t="s">
        <v>86</v>
      </c>
      <c r="I105" s="3" t="s">
        <v>24</v>
      </c>
      <c r="J105" s="23">
        <v>74916</v>
      </c>
      <c r="K105" s="23">
        <v>74916</v>
      </c>
      <c r="L105" s="23">
        <v>9997.02</v>
      </c>
      <c r="M105" s="91">
        <f t="shared" si="26"/>
        <v>13.344305622296973</v>
      </c>
    </row>
    <row r="106" spans="1:13" s="25" customFormat="1" ht="255" x14ac:dyDescent="0.25">
      <c r="A106" s="117" t="s">
        <v>87</v>
      </c>
      <c r="B106" s="117"/>
      <c r="C106" s="117"/>
      <c r="D106" s="117"/>
      <c r="E106" s="4">
        <v>851</v>
      </c>
      <c r="F106" s="4" t="s">
        <v>35</v>
      </c>
      <c r="G106" s="4" t="s">
        <v>11</v>
      </c>
      <c r="H106" s="4" t="s">
        <v>88</v>
      </c>
      <c r="I106" s="3"/>
      <c r="J106" s="23">
        <f t="shared" si="51"/>
        <v>58833</v>
      </c>
      <c r="K106" s="23">
        <f t="shared" si="51"/>
        <v>58833</v>
      </c>
      <c r="L106" s="23">
        <f t="shared" si="51"/>
        <v>9555.3799999999992</v>
      </c>
      <c r="M106" s="91">
        <f t="shared" si="26"/>
        <v>16.241531113490726</v>
      </c>
    </row>
    <row r="107" spans="1:13" s="25" customFormat="1" ht="30" x14ac:dyDescent="0.25">
      <c r="A107" s="117" t="s">
        <v>42</v>
      </c>
      <c r="B107" s="117"/>
      <c r="C107" s="117"/>
      <c r="D107" s="117"/>
      <c r="E107" s="4">
        <v>851</v>
      </c>
      <c r="F107" s="4" t="s">
        <v>35</v>
      </c>
      <c r="G107" s="4" t="s">
        <v>11</v>
      </c>
      <c r="H107" s="4" t="s">
        <v>88</v>
      </c>
      <c r="I107" s="3" t="s">
        <v>43</v>
      </c>
      <c r="J107" s="23">
        <f t="shared" si="51"/>
        <v>58833</v>
      </c>
      <c r="K107" s="23">
        <f t="shared" si="51"/>
        <v>58833</v>
      </c>
      <c r="L107" s="23">
        <f t="shared" si="51"/>
        <v>9555.3799999999992</v>
      </c>
      <c r="M107" s="91">
        <f t="shared" si="26"/>
        <v>16.241531113490726</v>
      </c>
    </row>
    <row r="108" spans="1:13" s="25" customFormat="1" ht="30" x14ac:dyDescent="0.25">
      <c r="A108" s="117" t="s">
        <v>77</v>
      </c>
      <c r="B108" s="117"/>
      <c r="C108" s="117"/>
      <c r="D108" s="117"/>
      <c r="E108" s="4">
        <v>851</v>
      </c>
      <c r="F108" s="4" t="s">
        <v>35</v>
      </c>
      <c r="G108" s="4" t="s">
        <v>11</v>
      </c>
      <c r="H108" s="4" t="s">
        <v>88</v>
      </c>
      <c r="I108" s="3" t="s">
        <v>78</v>
      </c>
      <c r="J108" s="23">
        <v>58833</v>
      </c>
      <c r="K108" s="23">
        <v>58833</v>
      </c>
      <c r="L108" s="23">
        <v>9555.3799999999992</v>
      </c>
      <c r="M108" s="91">
        <f t="shared" si="26"/>
        <v>16.241531113490726</v>
      </c>
    </row>
    <row r="109" spans="1:13" s="25" customFormat="1" ht="28.5" x14ac:dyDescent="0.25">
      <c r="A109" s="6" t="s">
        <v>89</v>
      </c>
      <c r="B109" s="57"/>
      <c r="C109" s="57"/>
      <c r="D109" s="29"/>
      <c r="E109" s="4">
        <v>851</v>
      </c>
      <c r="F109" s="26" t="s">
        <v>35</v>
      </c>
      <c r="G109" s="26" t="s">
        <v>56</v>
      </c>
      <c r="H109" s="4" t="s">
        <v>61</v>
      </c>
      <c r="I109" s="21"/>
      <c r="J109" s="24">
        <f>J110+J113</f>
        <v>600</v>
      </c>
      <c r="K109" s="24">
        <f t="shared" ref="K109:L109" si="52">K110+K113</f>
        <v>5418231.5</v>
      </c>
      <c r="L109" s="24">
        <f t="shared" si="52"/>
        <v>0</v>
      </c>
      <c r="M109" s="91">
        <f t="shared" si="26"/>
        <v>0</v>
      </c>
    </row>
    <row r="110" spans="1:13" s="25" customFormat="1" ht="180" x14ac:dyDescent="0.25">
      <c r="A110" s="117" t="s">
        <v>399</v>
      </c>
      <c r="B110" s="117"/>
      <c r="C110" s="117"/>
      <c r="D110" s="117"/>
      <c r="E110" s="4">
        <v>851</v>
      </c>
      <c r="F110" s="4" t="s">
        <v>35</v>
      </c>
      <c r="G110" s="4" t="s">
        <v>56</v>
      </c>
      <c r="H110" s="4" t="s">
        <v>282</v>
      </c>
      <c r="I110" s="3"/>
      <c r="J110" s="23">
        <f t="shared" ref="J110:L111" si="53">J111</f>
        <v>600</v>
      </c>
      <c r="K110" s="23">
        <f t="shared" si="53"/>
        <v>600</v>
      </c>
      <c r="L110" s="23">
        <f t="shared" si="53"/>
        <v>0</v>
      </c>
      <c r="M110" s="91">
        <f t="shared" si="26"/>
        <v>0</v>
      </c>
    </row>
    <row r="111" spans="1:13" s="25" customFormat="1" ht="30" x14ac:dyDescent="0.25">
      <c r="A111" s="117" t="s">
        <v>42</v>
      </c>
      <c r="B111" s="117"/>
      <c r="C111" s="117"/>
      <c r="D111" s="117"/>
      <c r="E111" s="4">
        <v>851</v>
      </c>
      <c r="F111" s="4" t="s">
        <v>35</v>
      </c>
      <c r="G111" s="4" t="s">
        <v>56</v>
      </c>
      <c r="H111" s="4" t="s">
        <v>282</v>
      </c>
      <c r="I111" s="3" t="s">
        <v>43</v>
      </c>
      <c r="J111" s="23">
        <f t="shared" si="53"/>
        <v>600</v>
      </c>
      <c r="K111" s="23">
        <f t="shared" si="53"/>
        <v>600</v>
      </c>
      <c r="L111" s="23">
        <f t="shared" si="53"/>
        <v>0</v>
      </c>
      <c r="M111" s="91">
        <f t="shared" si="26"/>
        <v>0</v>
      </c>
    </row>
    <row r="112" spans="1:13" s="25" customFormat="1" ht="30" x14ac:dyDescent="0.25">
      <c r="A112" s="117" t="s">
        <v>77</v>
      </c>
      <c r="B112" s="117"/>
      <c r="C112" s="117"/>
      <c r="D112" s="117"/>
      <c r="E112" s="4">
        <v>851</v>
      </c>
      <c r="F112" s="4" t="s">
        <v>35</v>
      </c>
      <c r="G112" s="4" t="s">
        <v>56</v>
      </c>
      <c r="H112" s="4" t="s">
        <v>282</v>
      </c>
      <c r="I112" s="3" t="s">
        <v>78</v>
      </c>
      <c r="J112" s="23">
        <v>600</v>
      </c>
      <c r="K112" s="23">
        <v>600</v>
      </c>
      <c r="L112" s="112"/>
      <c r="M112" s="91">
        <f t="shared" si="26"/>
        <v>0</v>
      </c>
    </row>
    <row r="113" spans="1:13" ht="60" x14ac:dyDescent="0.25">
      <c r="A113" s="117" t="s">
        <v>400</v>
      </c>
      <c r="B113" s="117"/>
      <c r="C113" s="117"/>
      <c r="D113" s="27"/>
      <c r="E113" s="4">
        <v>851</v>
      </c>
      <c r="F113" s="4" t="s">
        <v>35</v>
      </c>
      <c r="G113" s="4" t="s">
        <v>56</v>
      </c>
      <c r="H113" s="4" t="s">
        <v>95</v>
      </c>
      <c r="I113" s="3"/>
      <c r="J113" s="23">
        <f t="shared" ref="J113:L114" si="54">J114</f>
        <v>0</v>
      </c>
      <c r="K113" s="23">
        <f t="shared" si="54"/>
        <v>5417631.5</v>
      </c>
      <c r="L113" s="23">
        <f t="shared" si="54"/>
        <v>0</v>
      </c>
      <c r="M113" s="91">
        <f t="shared" si="26"/>
        <v>0</v>
      </c>
    </row>
    <row r="114" spans="1:13" ht="60" x14ac:dyDescent="0.25">
      <c r="A114" s="117" t="s">
        <v>90</v>
      </c>
      <c r="B114" s="117"/>
      <c r="C114" s="117"/>
      <c r="D114" s="27"/>
      <c r="E114" s="4">
        <v>851</v>
      </c>
      <c r="F114" s="4" t="s">
        <v>35</v>
      </c>
      <c r="G114" s="4" t="s">
        <v>56</v>
      </c>
      <c r="H114" s="4" t="s">
        <v>95</v>
      </c>
      <c r="I114" s="3" t="s">
        <v>91</v>
      </c>
      <c r="J114" s="23">
        <f t="shared" si="54"/>
        <v>0</v>
      </c>
      <c r="K114" s="23">
        <f t="shared" si="54"/>
        <v>5417631.5</v>
      </c>
      <c r="L114" s="23">
        <f t="shared" si="54"/>
        <v>0</v>
      </c>
      <c r="M114" s="91">
        <f t="shared" si="26"/>
        <v>0</v>
      </c>
    </row>
    <row r="115" spans="1:13" ht="30" x14ac:dyDescent="0.25">
      <c r="A115" s="117" t="s">
        <v>92</v>
      </c>
      <c r="B115" s="117"/>
      <c r="C115" s="117"/>
      <c r="D115" s="27"/>
      <c r="E115" s="4">
        <v>851</v>
      </c>
      <c r="F115" s="4" t="s">
        <v>35</v>
      </c>
      <c r="G115" s="4" t="s">
        <v>56</v>
      </c>
      <c r="H115" s="4" t="s">
        <v>95</v>
      </c>
      <c r="I115" s="3" t="s">
        <v>93</v>
      </c>
      <c r="J115" s="60"/>
      <c r="K115" s="60">
        <f>5417631.5</f>
        <v>5417631.5</v>
      </c>
      <c r="L115" s="60"/>
      <c r="M115" s="91">
        <f t="shared" si="26"/>
        <v>0</v>
      </c>
    </row>
    <row r="116" spans="1:13" s="25" customFormat="1" ht="15" x14ac:dyDescent="0.25">
      <c r="A116" s="6" t="s">
        <v>380</v>
      </c>
      <c r="B116" s="117"/>
      <c r="C116" s="117"/>
      <c r="D116" s="27"/>
      <c r="E116" s="26">
        <v>851</v>
      </c>
      <c r="F116" s="26" t="s">
        <v>35</v>
      </c>
      <c r="G116" s="26" t="s">
        <v>58</v>
      </c>
      <c r="H116" s="4" t="s">
        <v>61</v>
      </c>
      <c r="I116" s="21"/>
      <c r="J116" s="24">
        <f>J117</f>
        <v>277399</v>
      </c>
      <c r="K116" s="24">
        <f t="shared" ref="K116:L116" si="55">K117</f>
        <v>277399</v>
      </c>
      <c r="L116" s="24">
        <f t="shared" si="55"/>
        <v>0</v>
      </c>
      <c r="M116" s="91">
        <f t="shared" si="26"/>
        <v>0</v>
      </c>
    </row>
    <row r="117" spans="1:13" ht="76.5" customHeight="1" x14ac:dyDescent="0.25">
      <c r="A117" s="117" t="s">
        <v>436</v>
      </c>
      <c r="B117" s="117"/>
      <c r="C117" s="117"/>
      <c r="D117" s="27"/>
      <c r="E117" s="4">
        <v>851</v>
      </c>
      <c r="F117" s="3" t="s">
        <v>35</v>
      </c>
      <c r="G117" s="3" t="s">
        <v>58</v>
      </c>
      <c r="H117" s="4" t="s">
        <v>381</v>
      </c>
      <c r="I117" s="3"/>
      <c r="J117" s="23">
        <f t="shared" ref="J117:L118" si="56">J118</f>
        <v>277399</v>
      </c>
      <c r="K117" s="23">
        <f t="shared" si="56"/>
        <v>277399</v>
      </c>
      <c r="L117" s="23">
        <f t="shared" si="56"/>
        <v>0</v>
      </c>
      <c r="M117" s="91">
        <f t="shared" si="26"/>
        <v>0</v>
      </c>
    </row>
    <row r="118" spans="1:13" ht="60" x14ac:dyDescent="0.25">
      <c r="A118" s="117" t="s">
        <v>22</v>
      </c>
      <c r="B118" s="117"/>
      <c r="C118" s="117"/>
      <c r="D118" s="27"/>
      <c r="E118" s="4">
        <v>851</v>
      </c>
      <c r="F118" s="3" t="s">
        <v>35</v>
      </c>
      <c r="G118" s="3" t="s">
        <v>58</v>
      </c>
      <c r="H118" s="4" t="s">
        <v>381</v>
      </c>
      <c r="I118" s="3" t="s">
        <v>23</v>
      </c>
      <c r="J118" s="23">
        <f t="shared" si="56"/>
        <v>277399</v>
      </c>
      <c r="K118" s="23">
        <f t="shared" si="56"/>
        <v>277399</v>
      </c>
      <c r="L118" s="23">
        <f t="shared" si="56"/>
        <v>0</v>
      </c>
      <c r="M118" s="91">
        <f t="shared" si="26"/>
        <v>0</v>
      </c>
    </row>
    <row r="119" spans="1:13" ht="59.25" customHeight="1" x14ac:dyDescent="0.25">
      <c r="A119" s="117" t="s">
        <v>9</v>
      </c>
      <c r="B119" s="117"/>
      <c r="C119" s="117"/>
      <c r="D119" s="27"/>
      <c r="E119" s="4">
        <v>851</v>
      </c>
      <c r="F119" s="3" t="s">
        <v>35</v>
      </c>
      <c r="G119" s="3" t="s">
        <v>58</v>
      </c>
      <c r="H119" s="4" t="s">
        <v>381</v>
      </c>
      <c r="I119" s="3" t="s">
        <v>24</v>
      </c>
      <c r="J119" s="23">
        <v>277399</v>
      </c>
      <c r="K119" s="23">
        <v>277399</v>
      </c>
      <c r="L119" s="23"/>
      <c r="M119" s="91">
        <f t="shared" si="26"/>
        <v>0</v>
      </c>
    </row>
    <row r="120" spans="1:13" s="25" customFormat="1" ht="42.75" customHeight="1" x14ac:dyDescent="0.25">
      <c r="A120" s="6" t="s">
        <v>360</v>
      </c>
      <c r="B120" s="57"/>
      <c r="C120" s="57"/>
      <c r="D120" s="29"/>
      <c r="E120" s="26">
        <v>851</v>
      </c>
      <c r="F120" s="26" t="s">
        <v>35</v>
      </c>
      <c r="G120" s="26" t="s">
        <v>35</v>
      </c>
      <c r="H120" s="4" t="s">
        <v>61</v>
      </c>
      <c r="I120" s="21"/>
      <c r="J120" s="24">
        <f>J121</f>
        <v>20089853.739999998</v>
      </c>
      <c r="K120" s="24">
        <f t="shared" ref="K120:L120" si="57">K121</f>
        <v>20089853.739999998</v>
      </c>
      <c r="L120" s="24">
        <f t="shared" si="57"/>
        <v>0</v>
      </c>
      <c r="M120" s="91">
        <f t="shared" si="26"/>
        <v>0</v>
      </c>
    </row>
    <row r="121" spans="1:13" ht="60" x14ac:dyDescent="0.25">
      <c r="A121" s="117" t="s">
        <v>361</v>
      </c>
      <c r="B121" s="117"/>
      <c r="C121" s="117"/>
      <c r="D121" s="27"/>
      <c r="E121" s="4">
        <v>851</v>
      </c>
      <c r="F121" s="4" t="s">
        <v>35</v>
      </c>
      <c r="G121" s="4" t="s">
        <v>35</v>
      </c>
      <c r="H121" s="4" t="s">
        <v>476</v>
      </c>
      <c r="I121" s="3"/>
      <c r="J121" s="23">
        <f t="shared" ref="J121:L122" si="58">J122</f>
        <v>20089853.739999998</v>
      </c>
      <c r="K121" s="23">
        <f t="shared" si="58"/>
        <v>20089853.739999998</v>
      </c>
      <c r="L121" s="23">
        <f t="shared" si="58"/>
        <v>0</v>
      </c>
      <c r="M121" s="91">
        <f t="shared" si="26"/>
        <v>0</v>
      </c>
    </row>
    <row r="122" spans="1:13" ht="60" x14ac:dyDescent="0.25">
      <c r="A122" s="117" t="s">
        <v>90</v>
      </c>
      <c r="B122" s="117"/>
      <c r="C122" s="117"/>
      <c r="D122" s="27"/>
      <c r="E122" s="4">
        <v>851</v>
      </c>
      <c r="F122" s="4" t="s">
        <v>35</v>
      </c>
      <c r="G122" s="4" t="s">
        <v>35</v>
      </c>
      <c r="H122" s="4" t="s">
        <v>476</v>
      </c>
      <c r="I122" s="3" t="s">
        <v>91</v>
      </c>
      <c r="J122" s="23">
        <f t="shared" si="58"/>
        <v>20089853.739999998</v>
      </c>
      <c r="K122" s="23">
        <f t="shared" si="58"/>
        <v>20089853.739999998</v>
      </c>
      <c r="L122" s="23">
        <f t="shared" si="58"/>
        <v>0</v>
      </c>
      <c r="M122" s="91">
        <f t="shared" ref="M122:M185" si="59">L122/K122*100</f>
        <v>0</v>
      </c>
    </row>
    <row r="123" spans="1:13" ht="30" x14ac:dyDescent="0.25">
      <c r="A123" s="117" t="s">
        <v>92</v>
      </c>
      <c r="B123" s="117"/>
      <c r="C123" s="117"/>
      <c r="D123" s="27"/>
      <c r="E123" s="4">
        <v>851</v>
      </c>
      <c r="F123" s="4" t="s">
        <v>35</v>
      </c>
      <c r="G123" s="4" t="s">
        <v>35</v>
      </c>
      <c r="H123" s="4" t="s">
        <v>476</v>
      </c>
      <c r="I123" s="3" t="s">
        <v>93</v>
      </c>
      <c r="J123" s="60">
        <v>20089853.739999998</v>
      </c>
      <c r="K123" s="60">
        <v>20089853.739999998</v>
      </c>
      <c r="L123" s="60"/>
      <c r="M123" s="91">
        <f t="shared" si="59"/>
        <v>0</v>
      </c>
    </row>
    <row r="124" spans="1:13" ht="15" x14ac:dyDescent="0.25">
      <c r="A124" s="6" t="s">
        <v>96</v>
      </c>
      <c r="B124" s="57"/>
      <c r="C124" s="57"/>
      <c r="D124" s="57"/>
      <c r="E124" s="4">
        <v>851</v>
      </c>
      <c r="F124" s="21" t="s">
        <v>97</v>
      </c>
      <c r="G124" s="21"/>
      <c r="H124" s="4" t="s">
        <v>61</v>
      </c>
      <c r="I124" s="21"/>
      <c r="J124" s="24">
        <f>J125</f>
        <v>5975400</v>
      </c>
      <c r="K124" s="24">
        <f>K125</f>
        <v>5975400</v>
      </c>
      <c r="L124" s="24">
        <f t="shared" ref="L124" si="60">L125</f>
        <v>1248100</v>
      </c>
      <c r="M124" s="91">
        <f t="shared" si="59"/>
        <v>20.887304615590587</v>
      </c>
    </row>
    <row r="125" spans="1:13" s="25" customFormat="1" ht="28.5" x14ac:dyDescent="0.25">
      <c r="A125" s="6" t="s">
        <v>410</v>
      </c>
      <c r="B125" s="57"/>
      <c r="C125" s="57"/>
      <c r="D125" s="57"/>
      <c r="E125" s="26">
        <v>851</v>
      </c>
      <c r="F125" s="21" t="s">
        <v>97</v>
      </c>
      <c r="G125" s="26" t="s">
        <v>58</v>
      </c>
      <c r="H125" s="26" t="s">
        <v>61</v>
      </c>
      <c r="I125" s="21"/>
      <c r="J125" s="22">
        <f>J126+J129+J132+J135</f>
        <v>5975400</v>
      </c>
      <c r="K125" s="22">
        <f t="shared" ref="K125:L125" si="61">K126+K129+K132+K135</f>
        <v>5975400</v>
      </c>
      <c r="L125" s="22">
        <f t="shared" si="61"/>
        <v>1248100</v>
      </c>
      <c r="M125" s="91">
        <f t="shared" si="59"/>
        <v>20.887304615590587</v>
      </c>
    </row>
    <row r="126" spans="1:13" ht="45" x14ac:dyDescent="0.25">
      <c r="A126" s="117" t="s">
        <v>160</v>
      </c>
      <c r="B126" s="117"/>
      <c r="C126" s="117"/>
      <c r="D126" s="117"/>
      <c r="E126" s="4">
        <v>851</v>
      </c>
      <c r="F126" s="4" t="s">
        <v>97</v>
      </c>
      <c r="G126" s="4" t="s">
        <v>58</v>
      </c>
      <c r="H126" s="4" t="s">
        <v>453</v>
      </c>
      <c r="I126" s="3"/>
      <c r="J126" s="60">
        <f>J127</f>
        <v>5849100</v>
      </c>
      <c r="K126" s="60">
        <f>K127</f>
        <v>5849100</v>
      </c>
      <c r="L126" s="60">
        <f t="shared" ref="L126:L127" si="62">L127</f>
        <v>1212000</v>
      </c>
      <c r="M126" s="91">
        <f t="shared" si="59"/>
        <v>20.721136585115659</v>
      </c>
    </row>
    <row r="127" spans="1:13" ht="75" x14ac:dyDescent="0.25">
      <c r="A127" s="117" t="s">
        <v>53</v>
      </c>
      <c r="B127" s="117"/>
      <c r="C127" s="117"/>
      <c r="D127" s="117"/>
      <c r="E127" s="4">
        <v>851</v>
      </c>
      <c r="F127" s="3" t="s">
        <v>97</v>
      </c>
      <c r="G127" s="4" t="s">
        <v>58</v>
      </c>
      <c r="H127" s="4" t="s">
        <v>453</v>
      </c>
      <c r="I127" s="3" t="s">
        <v>103</v>
      </c>
      <c r="J127" s="60">
        <f>J128</f>
        <v>5849100</v>
      </c>
      <c r="K127" s="60">
        <f>K128</f>
        <v>5849100</v>
      </c>
      <c r="L127" s="60">
        <f t="shared" si="62"/>
        <v>1212000</v>
      </c>
      <c r="M127" s="91">
        <f t="shared" si="59"/>
        <v>20.721136585115659</v>
      </c>
    </row>
    <row r="128" spans="1:13" ht="30" x14ac:dyDescent="0.25">
      <c r="A128" s="117" t="s">
        <v>104</v>
      </c>
      <c r="B128" s="117"/>
      <c r="C128" s="117"/>
      <c r="D128" s="117"/>
      <c r="E128" s="4">
        <v>851</v>
      </c>
      <c r="F128" s="3" t="s">
        <v>97</v>
      </c>
      <c r="G128" s="3" t="s">
        <v>58</v>
      </c>
      <c r="H128" s="4" t="s">
        <v>453</v>
      </c>
      <c r="I128" s="3" t="s">
        <v>105</v>
      </c>
      <c r="J128" s="60">
        <v>5849100</v>
      </c>
      <c r="K128" s="60">
        <v>5849100</v>
      </c>
      <c r="L128" s="60">
        <v>1212000</v>
      </c>
      <c r="M128" s="91">
        <f t="shared" si="59"/>
        <v>20.721136585115659</v>
      </c>
    </row>
    <row r="129" spans="1:13" ht="30" x14ac:dyDescent="0.25">
      <c r="A129" s="117" t="s">
        <v>151</v>
      </c>
      <c r="B129" s="117"/>
      <c r="C129" s="117"/>
      <c r="D129" s="117"/>
      <c r="E129" s="4">
        <v>851</v>
      </c>
      <c r="F129" s="3" t="s">
        <v>97</v>
      </c>
      <c r="G129" s="3" t="s">
        <v>58</v>
      </c>
      <c r="H129" s="4" t="s">
        <v>454</v>
      </c>
      <c r="I129" s="3"/>
      <c r="J129" s="60">
        <f>J130</f>
        <v>6300</v>
      </c>
      <c r="K129" s="60">
        <f>K130</f>
        <v>6300</v>
      </c>
      <c r="L129" s="60">
        <f t="shared" ref="L129:L133" si="63">L130</f>
        <v>2100</v>
      </c>
      <c r="M129" s="91">
        <f t="shared" si="59"/>
        <v>33.333333333333329</v>
      </c>
    </row>
    <row r="130" spans="1:13" ht="75" x14ac:dyDescent="0.25">
      <c r="A130" s="117" t="s">
        <v>53</v>
      </c>
      <c r="B130" s="117"/>
      <c r="C130" s="117"/>
      <c r="D130" s="117"/>
      <c r="E130" s="4">
        <v>851</v>
      </c>
      <c r="F130" s="3" t="s">
        <v>97</v>
      </c>
      <c r="G130" s="3" t="s">
        <v>58</v>
      </c>
      <c r="H130" s="4" t="s">
        <v>454</v>
      </c>
      <c r="I130" s="3" t="s">
        <v>103</v>
      </c>
      <c r="J130" s="60">
        <f>J131</f>
        <v>6300</v>
      </c>
      <c r="K130" s="60">
        <f>K131</f>
        <v>6300</v>
      </c>
      <c r="L130" s="60">
        <f t="shared" si="63"/>
        <v>2100</v>
      </c>
      <c r="M130" s="91">
        <f t="shared" si="59"/>
        <v>33.333333333333329</v>
      </c>
    </row>
    <row r="131" spans="1:13" ht="30" x14ac:dyDescent="0.25">
      <c r="A131" s="117" t="s">
        <v>104</v>
      </c>
      <c r="B131" s="117"/>
      <c r="C131" s="117"/>
      <c r="D131" s="117"/>
      <c r="E131" s="4">
        <v>851</v>
      </c>
      <c r="F131" s="3" t="s">
        <v>97</v>
      </c>
      <c r="G131" s="4" t="s">
        <v>58</v>
      </c>
      <c r="H131" s="4" t="s">
        <v>454</v>
      </c>
      <c r="I131" s="3" t="s">
        <v>105</v>
      </c>
      <c r="J131" s="60">
        <v>6300</v>
      </c>
      <c r="K131" s="60">
        <v>6300</v>
      </c>
      <c r="L131" s="60">
        <v>2100</v>
      </c>
      <c r="M131" s="91">
        <f t="shared" si="59"/>
        <v>33.333333333333329</v>
      </c>
    </row>
    <row r="132" spans="1:13" ht="90" hidden="1" x14ac:dyDescent="0.25">
      <c r="A132" s="59" t="s">
        <v>450</v>
      </c>
      <c r="B132" s="59"/>
      <c r="C132" s="59"/>
      <c r="D132" s="59"/>
      <c r="E132" s="98">
        <v>851</v>
      </c>
      <c r="F132" s="121" t="s">
        <v>97</v>
      </c>
      <c r="G132" s="98" t="s">
        <v>58</v>
      </c>
      <c r="H132" s="98" t="s">
        <v>466</v>
      </c>
      <c r="I132" s="121"/>
      <c r="J132" s="60">
        <f>J133</f>
        <v>0</v>
      </c>
      <c r="K132" s="60">
        <f>K133</f>
        <v>0</v>
      </c>
      <c r="L132" s="60">
        <f t="shared" si="63"/>
        <v>0</v>
      </c>
      <c r="M132" s="91" t="e">
        <f t="shared" si="59"/>
        <v>#DIV/0!</v>
      </c>
    </row>
    <row r="133" spans="1:13" ht="75" hidden="1" x14ac:dyDescent="0.25">
      <c r="A133" s="59" t="s">
        <v>53</v>
      </c>
      <c r="B133" s="59"/>
      <c r="C133" s="59"/>
      <c r="D133" s="59"/>
      <c r="E133" s="98">
        <v>851</v>
      </c>
      <c r="F133" s="121" t="s">
        <v>97</v>
      </c>
      <c r="G133" s="121" t="s">
        <v>58</v>
      </c>
      <c r="H133" s="98" t="s">
        <v>466</v>
      </c>
      <c r="I133" s="121" t="s">
        <v>103</v>
      </c>
      <c r="J133" s="60">
        <f>J134</f>
        <v>0</v>
      </c>
      <c r="K133" s="60">
        <f>K134</f>
        <v>0</v>
      </c>
      <c r="L133" s="60">
        <f t="shared" si="63"/>
        <v>0</v>
      </c>
      <c r="M133" s="91" t="e">
        <f t="shared" si="59"/>
        <v>#DIV/0!</v>
      </c>
    </row>
    <row r="134" spans="1:13" ht="30" hidden="1" x14ac:dyDescent="0.25">
      <c r="A134" s="59" t="s">
        <v>104</v>
      </c>
      <c r="B134" s="59"/>
      <c r="C134" s="59"/>
      <c r="D134" s="59"/>
      <c r="E134" s="98">
        <v>851</v>
      </c>
      <c r="F134" s="121" t="s">
        <v>97</v>
      </c>
      <c r="G134" s="98" t="s">
        <v>58</v>
      </c>
      <c r="H134" s="98" t="s">
        <v>466</v>
      </c>
      <c r="I134" s="121" t="s">
        <v>105</v>
      </c>
      <c r="J134" s="60"/>
      <c r="K134" s="60"/>
      <c r="L134" s="60"/>
      <c r="M134" s="91" t="e">
        <f t="shared" si="59"/>
        <v>#DIV/0!</v>
      </c>
    </row>
    <row r="135" spans="1:13" ht="270" x14ac:dyDescent="0.25">
      <c r="A135" s="117" t="s">
        <v>420</v>
      </c>
      <c r="B135" s="57"/>
      <c r="C135" s="57"/>
      <c r="D135" s="57"/>
      <c r="E135" s="4">
        <v>851</v>
      </c>
      <c r="F135" s="3" t="s">
        <v>97</v>
      </c>
      <c r="G135" s="3" t="s">
        <v>58</v>
      </c>
      <c r="H135" s="4" t="s">
        <v>455</v>
      </c>
      <c r="I135" s="3"/>
      <c r="J135" s="60">
        <f>J136</f>
        <v>120000</v>
      </c>
      <c r="K135" s="60">
        <f>K136</f>
        <v>120000</v>
      </c>
      <c r="L135" s="60">
        <f t="shared" ref="L135:L136" si="64">L136</f>
        <v>34000</v>
      </c>
      <c r="M135" s="91">
        <f t="shared" si="59"/>
        <v>28.333333333333332</v>
      </c>
    </row>
    <row r="136" spans="1:13" ht="75" x14ac:dyDescent="0.25">
      <c r="A136" s="117" t="s">
        <v>53</v>
      </c>
      <c r="B136" s="57"/>
      <c r="C136" s="57"/>
      <c r="D136" s="57"/>
      <c r="E136" s="4">
        <v>851</v>
      </c>
      <c r="F136" s="3" t="s">
        <v>97</v>
      </c>
      <c r="G136" s="3" t="s">
        <v>58</v>
      </c>
      <c r="H136" s="4" t="s">
        <v>455</v>
      </c>
      <c r="I136" s="3" t="s">
        <v>103</v>
      </c>
      <c r="J136" s="60">
        <f>J137</f>
        <v>120000</v>
      </c>
      <c r="K136" s="60">
        <f>K137</f>
        <v>120000</v>
      </c>
      <c r="L136" s="60">
        <f t="shared" si="64"/>
        <v>34000</v>
      </c>
      <c r="M136" s="91">
        <f t="shared" si="59"/>
        <v>28.333333333333332</v>
      </c>
    </row>
    <row r="137" spans="1:13" ht="30" x14ac:dyDescent="0.25">
      <c r="A137" s="117" t="s">
        <v>104</v>
      </c>
      <c r="B137" s="57"/>
      <c r="C137" s="57"/>
      <c r="D137" s="57"/>
      <c r="E137" s="4">
        <v>851</v>
      </c>
      <c r="F137" s="3" t="s">
        <v>97</v>
      </c>
      <c r="G137" s="3" t="s">
        <v>58</v>
      </c>
      <c r="H137" s="4" t="s">
        <v>455</v>
      </c>
      <c r="I137" s="3" t="s">
        <v>105</v>
      </c>
      <c r="J137" s="60">
        <v>120000</v>
      </c>
      <c r="K137" s="60">
        <v>120000</v>
      </c>
      <c r="L137" s="60">
        <v>34000</v>
      </c>
      <c r="M137" s="91">
        <f t="shared" si="59"/>
        <v>28.333333333333332</v>
      </c>
    </row>
    <row r="138" spans="1:13" ht="28.5" x14ac:dyDescent="0.25">
      <c r="A138" s="6" t="s">
        <v>99</v>
      </c>
      <c r="B138" s="57"/>
      <c r="C138" s="57"/>
      <c r="D138" s="57"/>
      <c r="E138" s="4">
        <v>851</v>
      </c>
      <c r="F138" s="21" t="s">
        <v>73</v>
      </c>
      <c r="G138" s="21"/>
      <c r="H138" s="4" t="s">
        <v>61</v>
      </c>
      <c r="I138" s="21"/>
      <c r="J138" s="24">
        <f>J139+J171</f>
        <v>22432080</v>
      </c>
      <c r="K138" s="24">
        <f>K139+K171</f>
        <v>22649471</v>
      </c>
      <c r="L138" s="24">
        <f>L139+L171</f>
        <v>5453357</v>
      </c>
      <c r="M138" s="91">
        <f t="shared" si="59"/>
        <v>24.077193679269595</v>
      </c>
    </row>
    <row r="139" spans="1:13" ht="15" x14ac:dyDescent="0.25">
      <c r="A139" s="6" t="s">
        <v>100</v>
      </c>
      <c r="B139" s="57"/>
      <c r="C139" s="57"/>
      <c r="D139" s="57"/>
      <c r="E139" s="4">
        <v>851</v>
      </c>
      <c r="F139" s="21" t="s">
        <v>73</v>
      </c>
      <c r="G139" s="21" t="s">
        <v>11</v>
      </c>
      <c r="H139" s="4" t="s">
        <v>61</v>
      </c>
      <c r="I139" s="21"/>
      <c r="J139" s="24">
        <f>J143+J146+J154+J140+J149+J159+J162+J165+J168</f>
        <v>22427080</v>
      </c>
      <c r="K139" s="24">
        <f t="shared" ref="K139:L139" si="65">K143+K146+K154+K140+K149+K159+K162+K165+K168</f>
        <v>22644471</v>
      </c>
      <c r="L139" s="24">
        <f t="shared" si="65"/>
        <v>5453357</v>
      </c>
      <c r="M139" s="91">
        <f t="shared" si="59"/>
        <v>24.082510030815026</v>
      </c>
    </row>
    <row r="140" spans="1:13" ht="180" x14ac:dyDescent="0.25">
      <c r="A140" s="117" t="s">
        <v>110</v>
      </c>
      <c r="B140" s="117"/>
      <c r="C140" s="117"/>
      <c r="D140" s="117"/>
      <c r="E140" s="4">
        <v>851</v>
      </c>
      <c r="F140" s="3" t="s">
        <v>73</v>
      </c>
      <c r="G140" s="3" t="s">
        <v>11</v>
      </c>
      <c r="H140" s="4" t="s">
        <v>111</v>
      </c>
      <c r="I140" s="3"/>
      <c r="J140" s="23">
        <f t="shared" ref="J140:L141" si="66">J141</f>
        <v>122400</v>
      </c>
      <c r="K140" s="23">
        <f t="shared" si="66"/>
        <v>122400</v>
      </c>
      <c r="L140" s="23">
        <f t="shared" si="66"/>
        <v>27000</v>
      </c>
      <c r="M140" s="91">
        <f t="shared" si="59"/>
        <v>22.058823529411764</v>
      </c>
    </row>
    <row r="141" spans="1:13" ht="75" x14ac:dyDescent="0.25">
      <c r="A141" s="117" t="s">
        <v>53</v>
      </c>
      <c r="B141" s="117"/>
      <c r="C141" s="117"/>
      <c r="D141" s="117"/>
      <c r="E141" s="4">
        <v>851</v>
      </c>
      <c r="F141" s="3" t="s">
        <v>73</v>
      </c>
      <c r="G141" s="3" t="s">
        <v>11</v>
      </c>
      <c r="H141" s="4" t="s">
        <v>111</v>
      </c>
      <c r="I141" s="3" t="s">
        <v>103</v>
      </c>
      <c r="J141" s="23">
        <f t="shared" si="66"/>
        <v>122400</v>
      </c>
      <c r="K141" s="23">
        <f t="shared" si="66"/>
        <v>122400</v>
      </c>
      <c r="L141" s="23">
        <f t="shared" si="66"/>
        <v>27000</v>
      </c>
      <c r="M141" s="91">
        <f t="shared" si="59"/>
        <v>22.058823529411764</v>
      </c>
    </row>
    <row r="142" spans="1:13" ht="30" x14ac:dyDescent="0.25">
      <c r="A142" s="117" t="s">
        <v>104</v>
      </c>
      <c r="B142" s="117"/>
      <c r="C142" s="117"/>
      <c r="D142" s="117"/>
      <c r="E142" s="4">
        <v>851</v>
      </c>
      <c r="F142" s="3" t="s">
        <v>73</v>
      </c>
      <c r="G142" s="3" t="s">
        <v>11</v>
      </c>
      <c r="H142" s="4" t="s">
        <v>111</v>
      </c>
      <c r="I142" s="3" t="s">
        <v>105</v>
      </c>
      <c r="J142" s="23">
        <v>122400</v>
      </c>
      <c r="K142" s="23">
        <v>122400</v>
      </c>
      <c r="L142" s="23">
        <v>27000</v>
      </c>
      <c r="M142" s="91">
        <f t="shared" si="59"/>
        <v>22.058823529411764</v>
      </c>
    </row>
    <row r="143" spans="1:13" ht="30" x14ac:dyDescent="0.25">
      <c r="A143" s="117" t="s">
        <v>101</v>
      </c>
      <c r="B143" s="117"/>
      <c r="C143" s="117"/>
      <c r="D143" s="117"/>
      <c r="E143" s="4">
        <v>851</v>
      </c>
      <c r="F143" s="3" t="s">
        <v>73</v>
      </c>
      <c r="G143" s="3" t="s">
        <v>11</v>
      </c>
      <c r="H143" s="4" t="s">
        <v>102</v>
      </c>
      <c r="I143" s="3"/>
      <c r="J143" s="23">
        <f t="shared" ref="J143:L144" si="67">J144</f>
        <v>7144700</v>
      </c>
      <c r="K143" s="23">
        <f t="shared" si="67"/>
        <v>7144700</v>
      </c>
      <c r="L143" s="23">
        <f t="shared" si="67"/>
        <v>1786170</v>
      </c>
      <c r="M143" s="91">
        <f t="shared" si="59"/>
        <v>24.999930018055341</v>
      </c>
    </row>
    <row r="144" spans="1:13" ht="75" x14ac:dyDescent="0.25">
      <c r="A144" s="117" t="s">
        <v>53</v>
      </c>
      <c r="B144" s="57"/>
      <c r="C144" s="57"/>
      <c r="D144" s="57"/>
      <c r="E144" s="4">
        <v>851</v>
      </c>
      <c r="F144" s="3" t="s">
        <v>73</v>
      </c>
      <c r="G144" s="3" t="s">
        <v>11</v>
      </c>
      <c r="H144" s="4" t="s">
        <v>102</v>
      </c>
      <c r="I144" s="3" t="s">
        <v>103</v>
      </c>
      <c r="J144" s="23">
        <f t="shared" si="67"/>
        <v>7144700</v>
      </c>
      <c r="K144" s="23">
        <f t="shared" si="67"/>
        <v>7144700</v>
      </c>
      <c r="L144" s="23">
        <f t="shared" si="67"/>
        <v>1786170</v>
      </c>
      <c r="M144" s="91">
        <f t="shared" si="59"/>
        <v>24.999930018055341</v>
      </c>
    </row>
    <row r="145" spans="1:13" ht="30" x14ac:dyDescent="0.25">
      <c r="A145" s="117" t="s">
        <v>104</v>
      </c>
      <c r="B145" s="57"/>
      <c r="C145" s="57"/>
      <c r="D145" s="57"/>
      <c r="E145" s="4">
        <v>851</v>
      </c>
      <c r="F145" s="3" t="s">
        <v>73</v>
      </c>
      <c r="G145" s="3" t="s">
        <v>11</v>
      </c>
      <c r="H145" s="4" t="s">
        <v>102</v>
      </c>
      <c r="I145" s="3" t="s">
        <v>105</v>
      </c>
      <c r="J145" s="23">
        <v>7144700</v>
      </c>
      <c r="K145" s="23">
        <v>7144700</v>
      </c>
      <c r="L145" s="23">
        <v>1786170</v>
      </c>
      <c r="M145" s="91">
        <f t="shared" si="59"/>
        <v>24.999930018055341</v>
      </c>
    </row>
    <row r="146" spans="1:13" ht="30" x14ac:dyDescent="0.25">
      <c r="A146" s="117" t="s">
        <v>106</v>
      </c>
      <c r="B146" s="117"/>
      <c r="C146" s="117"/>
      <c r="D146" s="117"/>
      <c r="E146" s="4">
        <v>851</v>
      </c>
      <c r="F146" s="3" t="s">
        <v>73</v>
      </c>
      <c r="G146" s="3" t="s">
        <v>11</v>
      </c>
      <c r="H146" s="4" t="s">
        <v>107</v>
      </c>
      <c r="I146" s="3"/>
      <c r="J146" s="23">
        <f t="shared" ref="J146:L147" si="68">J147</f>
        <v>6402300</v>
      </c>
      <c r="K146" s="23">
        <f t="shared" si="68"/>
        <v>6402300</v>
      </c>
      <c r="L146" s="23">
        <f t="shared" si="68"/>
        <v>1708500</v>
      </c>
      <c r="M146" s="91">
        <f t="shared" si="59"/>
        <v>26.685722318541771</v>
      </c>
    </row>
    <row r="147" spans="1:13" ht="75" x14ac:dyDescent="0.25">
      <c r="A147" s="117" t="s">
        <v>53</v>
      </c>
      <c r="B147" s="117"/>
      <c r="C147" s="117"/>
      <c r="D147" s="117"/>
      <c r="E147" s="4">
        <v>851</v>
      </c>
      <c r="F147" s="3" t="s">
        <v>73</v>
      </c>
      <c r="G147" s="3" t="s">
        <v>11</v>
      </c>
      <c r="H147" s="4" t="s">
        <v>107</v>
      </c>
      <c r="I147" s="3">
        <v>600</v>
      </c>
      <c r="J147" s="23">
        <f t="shared" si="68"/>
        <v>6402300</v>
      </c>
      <c r="K147" s="23">
        <f t="shared" si="68"/>
        <v>6402300</v>
      </c>
      <c r="L147" s="23">
        <f t="shared" si="68"/>
        <v>1708500</v>
      </c>
      <c r="M147" s="91">
        <f t="shared" si="59"/>
        <v>26.685722318541771</v>
      </c>
    </row>
    <row r="148" spans="1:13" ht="30" x14ac:dyDescent="0.25">
      <c r="A148" s="117" t="s">
        <v>104</v>
      </c>
      <c r="B148" s="117"/>
      <c r="C148" s="117"/>
      <c r="D148" s="117"/>
      <c r="E148" s="4">
        <v>851</v>
      </c>
      <c r="F148" s="3" t="s">
        <v>73</v>
      </c>
      <c r="G148" s="3" t="s">
        <v>11</v>
      </c>
      <c r="H148" s="4" t="s">
        <v>107</v>
      </c>
      <c r="I148" s="3" t="s">
        <v>105</v>
      </c>
      <c r="J148" s="23">
        <v>6402300</v>
      </c>
      <c r="K148" s="23">
        <v>6402300</v>
      </c>
      <c r="L148" s="23">
        <v>1708500</v>
      </c>
      <c r="M148" s="91">
        <f t="shared" si="59"/>
        <v>26.685722318541771</v>
      </c>
    </row>
    <row r="149" spans="1:13" ht="30" x14ac:dyDescent="0.25">
      <c r="A149" s="117" t="s">
        <v>112</v>
      </c>
      <c r="B149" s="117"/>
      <c r="C149" s="117"/>
      <c r="D149" s="117"/>
      <c r="E149" s="4">
        <v>851</v>
      </c>
      <c r="F149" s="3" t="s">
        <v>73</v>
      </c>
      <c r="G149" s="3" t="s">
        <v>11</v>
      </c>
      <c r="H149" s="4" t="s">
        <v>113</v>
      </c>
      <c r="I149" s="3"/>
      <c r="J149" s="23">
        <f t="shared" ref="J149:K149" si="69">J150+J152</f>
        <v>205000</v>
      </c>
      <c r="K149" s="23">
        <f t="shared" si="69"/>
        <v>205000</v>
      </c>
      <c r="L149" s="23">
        <f t="shared" ref="L149" si="70">L150+L152</f>
        <v>25000</v>
      </c>
      <c r="M149" s="91">
        <f t="shared" si="59"/>
        <v>12.195121951219512</v>
      </c>
    </row>
    <row r="150" spans="1:13" ht="60" x14ac:dyDescent="0.25">
      <c r="A150" s="117" t="s">
        <v>22</v>
      </c>
      <c r="B150" s="115"/>
      <c r="C150" s="115"/>
      <c r="D150" s="115"/>
      <c r="E150" s="4">
        <v>851</v>
      </c>
      <c r="F150" s="3" t="s">
        <v>73</v>
      </c>
      <c r="G150" s="3" t="s">
        <v>11</v>
      </c>
      <c r="H150" s="4" t="s">
        <v>113</v>
      </c>
      <c r="I150" s="3" t="s">
        <v>23</v>
      </c>
      <c r="J150" s="23">
        <f t="shared" ref="J150:L150" si="71">J151</f>
        <v>145000</v>
      </c>
      <c r="K150" s="23">
        <f t="shared" si="71"/>
        <v>145000</v>
      </c>
      <c r="L150" s="23">
        <f t="shared" si="71"/>
        <v>15000</v>
      </c>
      <c r="M150" s="91">
        <f t="shared" si="59"/>
        <v>10.344827586206897</v>
      </c>
    </row>
    <row r="151" spans="1:13" ht="75" x14ac:dyDescent="0.25">
      <c r="A151" s="117" t="s">
        <v>9</v>
      </c>
      <c r="B151" s="117"/>
      <c r="C151" s="117"/>
      <c r="D151" s="117"/>
      <c r="E151" s="4">
        <v>851</v>
      </c>
      <c r="F151" s="3" t="s">
        <v>73</v>
      </c>
      <c r="G151" s="3" t="s">
        <v>11</v>
      </c>
      <c r="H151" s="4" t="s">
        <v>113</v>
      </c>
      <c r="I151" s="3" t="s">
        <v>24</v>
      </c>
      <c r="J151" s="23">
        <v>145000</v>
      </c>
      <c r="K151" s="23">
        <v>145000</v>
      </c>
      <c r="L151" s="23">
        <v>15000</v>
      </c>
      <c r="M151" s="91">
        <f t="shared" si="59"/>
        <v>10.344827586206897</v>
      </c>
    </row>
    <row r="152" spans="1:13" ht="75" x14ac:dyDescent="0.25">
      <c r="A152" s="117" t="s">
        <v>53</v>
      </c>
      <c r="B152" s="117"/>
      <c r="C152" s="117"/>
      <c r="D152" s="117"/>
      <c r="E152" s="4">
        <v>851</v>
      </c>
      <c r="F152" s="3" t="s">
        <v>73</v>
      </c>
      <c r="G152" s="3" t="s">
        <v>11</v>
      </c>
      <c r="H152" s="4" t="s">
        <v>113</v>
      </c>
      <c r="I152" s="3" t="s">
        <v>103</v>
      </c>
      <c r="J152" s="23">
        <f t="shared" ref="J152:L152" si="72">J153</f>
        <v>60000</v>
      </c>
      <c r="K152" s="23">
        <f t="shared" si="72"/>
        <v>60000</v>
      </c>
      <c r="L152" s="23">
        <f t="shared" si="72"/>
        <v>10000</v>
      </c>
      <c r="M152" s="91">
        <f t="shared" si="59"/>
        <v>16.666666666666664</v>
      </c>
    </row>
    <row r="153" spans="1:13" ht="30" x14ac:dyDescent="0.25">
      <c r="A153" s="117" t="s">
        <v>104</v>
      </c>
      <c r="B153" s="117"/>
      <c r="C153" s="117"/>
      <c r="D153" s="117"/>
      <c r="E153" s="4">
        <v>851</v>
      </c>
      <c r="F153" s="3" t="s">
        <v>73</v>
      </c>
      <c r="G153" s="3" t="s">
        <v>11</v>
      </c>
      <c r="H153" s="4" t="s">
        <v>113</v>
      </c>
      <c r="I153" s="3" t="s">
        <v>105</v>
      </c>
      <c r="J153" s="23">
        <v>60000</v>
      </c>
      <c r="K153" s="23">
        <v>60000</v>
      </c>
      <c r="L153" s="23">
        <v>10000</v>
      </c>
      <c r="M153" s="91">
        <f t="shared" si="59"/>
        <v>16.666666666666664</v>
      </c>
    </row>
    <row r="154" spans="1:13" ht="180" x14ac:dyDescent="0.25">
      <c r="A154" s="117" t="s">
        <v>401</v>
      </c>
      <c r="B154" s="117"/>
      <c r="C154" s="117"/>
      <c r="D154" s="117"/>
      <c r="E154" s="4">
        <v>851</v>
      </c>
      <c r="F154" s="3" t="s">
        <v>73</v>
      </c>
      <c r="G154" s="3" t="s">
        <v>11</v>
      </c>
      <c r="H154" s="4" t="s">
        <v>109</v>
      </c>
      <c r="I154" s="3"/>
      <c r="J154" s="23">
        <f t="shared" ref="J154:K154" si="73">J155+J157</f>
        <v>5600000</v>
      </c>
      <c r="K154" s="23">
        <f t="shared" si="73"/>
        <v>5600000</v>
      </c>
      <c r="L154" s="23">
        <f t="shared" ref="L154" si="74">L155+L157</f>
        <v>1687100</v>
      </c>
      <c r="M154" s="91">
        <f t="shared" si="59"/>
        <v>30.126785714285713</v>
      </c>
    </row>
    <row r="155" spans="1:13" ht="60" x14ac:dyDescent="0.25">
      <c r="A155" s="117" t="s">
        <v>22</v>
      </c>
      <c r="B155" s="117"/>
      <c r="C155" s="117"/>
      <c r="D155" s="117"/>
      <c r="E155" s="4">
        <v>851</v>
      </c>
      <c r="F155" s="3" t="s">
        <v>73</v>
      </c>
      <c r="G155" s="3" t="s">
        <v>11</v>
      </c>
      <c r="H155" s="4" t="s">
        <v>109</v>
      </c>
      <c r="I155" s="3">
        <v>200</v>
      </c>
      <c r="J155" s="23">
        <f t="shared" ref="J155:L155" si="75">J156</f>
        <v>375000</v>
      </c>
      <c r="K155" s="23">
        <f t="shared" si="75"/>
        <v>375000</v>
      </c>
      <c r="L155" s="23">
        <f t="shared" si="75"/>
        <v>0</v>
      </c>
      <c r="M155" s="91">
        <f t="shared" si="59"/>
        <v>0</v>
      </c>
    </row>
    <row r="156" spans="1:13" ht="75" x14ac:dyDescent="0.25">
      <c r="A156" s="117" t="s">
        <v>9</v>
      </c>
      <c r="B156" s="117"/>
      <c r="C156" s="117"/>
      <c r="D156" s="117"/>
      <c r="E156" s="4">
        <v>851</v>
      </c>
      <c r="F156" s="3" t="s">
        <v>73</v>
      </c>
      <c r="G156" s="3" t="s">
        <v>11</v>
      </c>
      <c r="H156" s="4" t="s">
        <v>109</v>
      </c>
      <c r="I156" s="3">
        <v>240</v>
      </c>
      <c r="J156" s="23">
        <v>375000</v>
      </c>
      <c r="K156" s="23">
        <v>375000</v>
      </c>
      <c r="L156" s="23">
        <v>0</v>
      </c>
      <c r="M156" s="91">
        <f t="shared" si="59"/>
        <v>0</v>
      </c>
    </row>
    <row r="157" spans="1:13" ht="75" x14ac:dyDescent="0.25">
      <c r="A157" s="117" t="s">
        <v>53</v>
      </c>
      <c r="B157" s="117"/>
      <c r="C157" s="117"/>
      <c r="D157" s="117"/>
      <c r="E157" s="4">
        <v>851</v>
      </c>
      <c r="F157" s="3" t="s">
        <v>73</v>
      </c>
      <c r="G157" s="3" t="s">
        <v>11</v>
      </c>
      <c r="H157" s="4" t="s">
        <v>109</v>
      </c>
      <c r="I157" s="3">
        <v>600</v>
      </c>
      <c r="J157" s="23">
        <f t="shared" ref="J157:L157" si="76">J158</f>
        <v>5225000</v>
      </c>
      <c r="K157" s="23">
        <f t="shared" si="76"/>
        <v>5225000</v>
      </c>
      <c r="L157" s="23">
        <f t="shared" si="76"/>
        <v>1687100</v>
      </c>
      <c r="M157" s="91">
        <f t="shared" si="59"/>
        <v>32.288995215311004</v>
      </c>
    </row>
    <row r="158" spans="1:13" ht="30" x14ac:dyDescent="0.25">
      <c r="A158" s="117" t="s">
        <v>104</v>
      </c>
      <c r="B158" s="117"/>
      <c r="C158" s="117"/>
      <c r="D158" s="117"/>
      <c r="E158" s="4">
        <v>851</v>
      </c>
      <c r="F158" s="3" t="s">
        <v>73</v>
      </c>
      <c r="G158" s="3" t="s">
        <v>11</v>
      </c>
      <c r="H158" s="4" t="s">
        <v>109</v>
      </c>
      <c r="I158" s="3" t="s">
        <v>105</v>
      </c>
      <c r="J158" s="23">
        <v>5225000</v>
      </c>
      <c r="K158" s="23">
        <v>5225000</v>
      </c>
      <c r="L158" s="23">
        <f>1676100+11000</f>
        <v>1687100</v>
      </c>
      <c r="M158" s="91">
        <f t="shared" si="59"/>
        <v>32.288995215311004</v>
      </c>
    </row>
    <row r="159" spans="1:13" ht="105" x14ac:dyDescent="0.25">
      <c r="A159" s="117" t="s">
        <v>402</v>
      </c>
      <c r="B159" s="117"/>
      <c r="C159" s="117"/>
      <c r="D159" s="117"/>
      <c r="E159" s="4">
        <v>851</v>
      </c>
      <c r="F159" s="4" t="s">
        <v>73</v>
      </c>
      <c r="G159" s="4" t="s">
        <v>11</v>
      </c>
      <c r="H159" s="4" t="s">
        <v>330</v>
      </c>
      <c r="I159" s="4"/>
      <c r="J159" s="23">
        <f t="shared" ref="J159:L160" si="77">J160</f>
        <v>1368432</v>
      </c>
      <c r="K159" s="23">
        <f t="shared" si="77"/>
        <v>1368432</v>
      </c>
      <c r="L159" s="23">
        <f t="shared" si="77"/>
        <v>0</v>
      </c>
      <c r="M159" s="91">
        <f t="shared" si="59"/>
        <v>0</v>
      </c>
    </row>
    <row r="160" spans="1:13" ht="75" x14ac:dyDescent="0.25">
      <c r="A160" s="117" t="s">
        <v>53</v>
      </c>
      <c r="B160" s="117"/>
      <c r="C160" s="117"/>
      <c r="D160" s="117"/>
      <c r="E160" s="4">
        <v>851</v>
      </c>
      <c r="F160" s="3" t="s">
        <v>73</v>
      </c>
      <c r="G160" s="3" t="s">
        <v>11</v>
      </c>
      <c r="H160" s="4" t="s">
        <v>330</v>
      </c>
      <c r="I160" s="3" t="s">
        <v>103</v>
      </c>
      <c r="J160" s="23">
        <f t="shared" si="77"/>
        <v>1368432</v>
      </c>
      <c r="K160" s="23">
        <f t="shared" si="77"/>
        <v>1368432</v>
      </c>
      <c r="L160" s="23">
        <f t="shared" si="77"/>
        <v>0</v>
      </c>
      <c r="M160" s="91">
        <f t="shared" si="59"/>
        <v>0</v>
      </c>
    </row>
    <row r="161" spans="1:13" ht="30" x14ac:dyDescent="0.25">
      <c r="A161" s="117" t="s">
        <v>104</v>
      </c>
      <c r="B161" s="117"/>
      <c r="C161" s="117"/>
      <c r="D161" s="117"/>
      <c r="E161" s="4">
        <v>851</v>
      </c>
      <c r="F161" s="3" t="s">
        <v>73</v>
      </c>
      <c r="G161" s="3" t="s">
        <v>11</v>
      </c>
      <c r="H161" s="4" t="s">
        <v>330</v>
      </c>
      <c r="I161" s="3" t="s">
        <v>105</v>
      </c>
      <c r="J161" s="23">
        <f>1368432</f>
        <v>1368432</v>
      </c>
      <c r="K161" s="23">
        <f>1368432</f>
        <v>1368432</v>
      </c>
      <c r="L161" s="23"/>
      <c r="M161" s="91">
        <f t="shared" si="59"/>
        <v>0</v>
      </c>
    </row>
    <row r="162" spans="1:13" ht="30" x14ac:dyDescent="0.25">
      <c r="A162" s="117" t="s">
        <v>338</v>
      </c>
      <c r="B162" s="117"/>
      <c r="C162" s="117"/>
      <c r="D162" s="117"/>
      <c r="E162" s="4">
        <v>851</v>
      </c>
      <c r="F162" s="3" t="s">
        <v>73</v>
      </c>
      <c r="G162" s="3" t="s">
        <v>11</v>
      </c>
      <c r="H162" s="4" t="s">
        <v>334</v>
      </c>
      <c r="I162" s="3"/>
      <c r="J162" s="23">
        <f t="shared" ref="J162:L163" si="78">J163</f>
        <v>5300</v>
      </c>
      <c r="K162" s="23">
        <f t="shared" si="78"/>
        <v>3104</v>
      </c>
      <c r="L162" s="23">
        <f t="shared" si="78"/>
        <v>0</v>
      </c>
      <c r="M162" s="91">
        <f t="shared" si="59"/>
        <v>0</v>
      </c>
    </row>
    <row r="163" spans="1:13" ht="75" x14ac:dyDescent="0.25">
      <c r="A163" s="117" t="s">
        <v>53</v>
      </c>
      <c r="B163" s="117"/>
      <c r="C163" s="117"/>
      <c r="D163" s="117"/>
      <c r="E163" s="4">
        <v>851</v>
      </c>
      <c r="F163" s="3" t="s">
        <v>73</v>
      </c>
      <c r="G163" s="3" t="s">
        <v>11</v>
      </c>
      <c r="H163" s="4" t="s">
        <v>334</v>
      </c>
      <c r="I163" s="3" t="s">
        <v>103</v>
      </c>
      <c r="J163" s="23">
        <f t="shared" si="78"/>
        <v>5300</v>
      </c>
      <c r="K163" s="23">
        <f t="shared" si="78"/>
        <v>3104</v>
      </c>
      <c r="L163" s="23">
        <f t="shared" si="78"/>
        <v>0</v>
      </c>
      <c r="M163" s="91">
        <f t="shared" si="59"/>
        <v>0</v>
      </c>
    </row>
    <row r="164" spans="1:13" ht="30" x14ac:dyDescent="0.25">
      <c r="A164" s="117" t="s">
        <v>54</v>
      </c>
      <c r="B164" s="117"/>
      <c r="C164" s="117"/>
      <c r="D164" s="117"/>
      <c r="E164" s="4">
        <v>851</v>
      </c>
      <c r="F164" s="3" t="s">
        <v>73</v>
      </c>
      <c r="G164" s="3" t="s">
        <v>11</v>
      </c>
      <c r="H164" s="4" t="s">
        <v>334</v>
      </c>
      <c r="I164" s="3" t="s">
        <v>105</v>
      </c>
      <c r="J164" s="23">
        <v>5300</v>
      </c>
      <c r="K164" s="23">
        <v>3104</v>
      </c>
      <c r="L164" s="23"/>
      <c r="M164" s="91">
        <f t="shared" si="59"/>
        <v>0</v>
      </c>
    </row>
    <row r="165" spans="1:13" ht="120" x14ac:dyDescent="0.25">
      <c r="A165" s="117" t="s">
        <v>339</v>
      </c>
      <c r="B165" s="117"/>
      <c r="C165" s="117"/>
      <c r="D165" s="117"/>
      <c r="E165" s="4">
        <v>851</v>
      </c>
      <c r="F165" s="4" t="s">
        <v>73</v>
      </c>
      <c r="G165" s="4" t="s">
        <v>11</v>
      </c>
      <c r="H165" s="4" t="s">
        <v>333</v>
      </c>
      <c r="I165" s="4"/>
      <c r="J165" s="23">
        <f t="shared" ref="J165:L166" si="79">J166</f>
        <v>1578948</v>
      </c>
      <c r="K165" s="23">
        <f t="shared" si="79"/>
        <v>1578948</v>
      </c>
      <c r="L165" s="23">
        <f t="shared" si="79"/>
        <v>0</v>
      </c>
      <c r="M165" s="91">
        <f t="shared" si="59"/>
        <v>0</v>
      </c>
    </row>
    <row r="166" spans="1:13" ht="75" x14ac:dyDescent="0.25">
      <c r="A166" s="117" t="s">
        <v>53</v>
      </c>
      <c r="B166" s="117"/>
      <c r="C166" s="117"/>
      <c r="D166" s="117"/>
      <c r="E166" s="4">
        <v>851</v>
      </c>
      <c r="F166" s="3" t="s">
        <v>73</v>
      </c>
      <c r="G166" s="3" t="s">
        <v>11</v>
      </c>
      <c r="H166" s="4" t="s">
        <v>333</v>
      </c>
      <c r="I166" s="3" t="s">
        <v>103</v>
      </c>
      <c r="J166" s="23">
        <f t="shared" si="79"/>
        <v>1578948</v>
      </c>
      <c r="K166" s="23">
        <f t="shared" si="79"/>
        <v>1578948</v>
      </c>
      <c r="L166" s="23">
        <f t="shared" si="79"/>
        <v>0</v>
      </c>
      <c r="M166" s="91">
        <f t="shared" si="59"/>
        <v>0</v>
      </c>
    </row>
    <row r="167" spans="1:13" ht="30" x14ac:dyDescent="0.25">
      <c r="A167" s="117" t="s">
        <v>104</v>
      </c>
      <c r="B167" s="117"/>
      <c r="C167" s="117"/>
      <c r="D167" s="117"/>
      <c r="E167" s="4">
        <v>851</v>
      </c>
      <c r="F167" s="3" t="s">
        <v>73</v>
      </c>
      <c r="G167" s="3" t="s">
        <v>11</v>
      </c>
      <c r="H167" s="4" t="s">
        <v>333</v>
      </c>
      <c r="I167" s="3" t="s">
        <v>105</v>
      </c>
      <c r="J167" s="23">
        <v>1578948</v>
      </c>
      <c r="K167" s="23">
        <v>1578948</v>
      </c>
      <c r="L167" s="23"/>
      <c r="M167" s="91">
        <f t="shared" si="59"/>
        <v>0</v>
      </c>
    </row>
    <row r="168" spans="1:13" ht="45" x14ac:dyDescent="0.25">
      <c r="A168" s="117" t="s">
        <v>468</v>
      </c>
      <c r="B168" s="117"/>
      <c r="C168" s="117"/>
      <c r="D168" s="117"/>
      <c r="E168" s="4">
        <v>851</v>
      </c>
      <c r="F168" s="3" t="s">
        <v>73</v>
      </c>
      <c r="G168" s="3" t="s">
        <v>11</v>
      </c>
      <c r="H168" s="4" t="s">
        <v>469</v>
      </c>
      <c r="I168" s="3"/>
      <c r="J168" s="23">
        <f>J169</f>
        <v>0</v>
      </c>
      <c r="K168" s="23">
        <f>K169</f>
        <v>219587</v>
      </c>
      <c r="L168" s="23">
        <f t="shared" ref="L168" si="80">L169</f>
        <v>219587</v>
      </c>
      <c r="M168" s="91">
        <f t="shared" si="59"/>
        <v>100</v>
      </c>
    </row>
    <row r="169" spans="1:13" ht="75" x14ac:dyDescent="0.25">
      <c r="A169" s="117" t="s">
        <v>53</v>
      </c>
      <c r="B169" s="117"/>
      <c r="C169" s="117"/>
      <c r="D169" s="117"/>
      <c r="E169" s="4">
        <v>851</v>
      </c>
      <c r="F169" s="3" t="s">
        <v>73</v>
      </c>
      <c r="G169" s="3" t="s">
        <v>11</v>
      </c>
      <c r="H169" s="4" t="s">
        <v>469</v>
      </c>
      <c r="I169" s="3" t="s">
        <v>103</v>
      </c>
      <c r="J169" s="23">
        <f>J170</f>
        <v>0</v>
      </c>
      <c r="K169" s="23">
        <f>K170</f>
        <v>219587</v>
      </c>
      <c r="L169" s="23">
        <f>L170</f>
        <v>219587</v>
      </c>
      <c r="M169" s="91">
        <f t="shared" si="59"/>
        <v>100</v>
      </c>
    </row>
    <row r="170" spans="1:13" ht="30" x14ac:dyDescent="0.25">
      <c r="A170" s="117" t="s">
        <v>54</v>
      </c>
      <c r="B170" s="117"/>
      <c r="C170" s="117"/>
      <c r="D170" s="117"/>
      <c r="E170" s="4">
        <v>851</v>
      </c>
      <c r="F170" s="3" t="s">
        <v>73</v>
      </c>
      <c r="G170" s="3" t="s">
        <v>11</v>
      </c>
      <c r="H170" s="4" t="s">
        <v>469</v>
      </c>
      <c r="I170" s="3" t="s">
        <v>105</v>
      </c>
      <c r="J170" s="23"/>
      <c r="K170" s="23">
        <f>108696+108695+1098+1098</f>
        <v>219587</v>
      </c>
      <c r="L170" s="23">
        <f>108696+108695+1098+1098</f>
        <v>219587</v>
      </c>
      <c r="M170" s="91">
        <f t="shared" si="59"/>
        <v>100</v>
      </c>
    </row>
    <row r="171" spans="1:13" ht="42.75" x14ac:dyDescent="0.25">
      <c r="A171" s="6" t="s">
        <v>114</v>
      </c>
      <c r="B171" s="57"/>
      <c r="C171" s="57"/>
      <c r="D171" s="57"/>
      <c r="E171" s="4">
        <v>851</v>
      </c>
      <c r="F171" s="21" t="s">
        <v>73</v>
      </c>
      <c r="G171" s="21" t="s">
        <v>13</v>
      </c>
      <c r="H171" s="4" t="s">
        <v>61</v>
      </c>
      <c r="I171" s="21"/>
      <c r="J171" s="40">
        <f t="shared" ref="J171:L173" si="81">J172</f>
        <v>5000</v>
      </c>
      <c r="K171" s="40">
        <f t="shared" si="81"/>
        <v>5000</v>
      </c>
      <c r="L171" s="40">
        <f t="shared" si="81"/>
        <v>0</v>
      </c>
      <c r="M171" s="91">
        <f t="shared" si="59"/>
        <v>0</v>
      </c>
    </row>
    <row r="172" spans="1:13" ht="60" x14ac:dyDescent="0.25">
      <c r="A172" s="115" t="s">
        <v>115</v>
      </c>
      <c r="B172" s="117"/>
      <c r="C172" s="117"/>
      <c r="D172" s="117"/>
      <c r="E172" s="4">
        <v>851</v>
      </c>
      <c r="F172" s="3" t="s">
        <v>73</v>
      </c>
      <c r="G172" s="3" t="s">
        <v>13</v>
      </c>
      <c r="H172" s="4" t="s">
        <v>116</v>
      </c>
      <c r="I172" s="3"/>
      <c r="J172" s="23">
        <f t="shared" si="81"/>
        <v>5000</v>
      </c>
      <c r="K172" s="23">
        <f t="shared" si="81"/>
        <v>5000</v>
      </c>
      <c r="L172" s="23">
        <f t="shared" si="81"/>
        <v>0</v>
      </c>
      <c r="M172" s="91">
        <f t="shared" si="59"/>
        <v>0</v>
      </c>
    </row>
    <row r="173" spans="1:13" ht="60" x14ac:dyDescent="0.25">
      <c r="A173" s="117" t="s">
        <v>22</v>
      </c>
      <c r="B173" s="115"/>
      <c r="C173" s="115"/>
      <c r="D173" s="115"/>
      <c r="E173" s="4">
        <v>851</v>
      </c>
      <c r="F173" s="3" t="s">
        <v>73</v>
      </c>
      <c r="G173" s="3" t="s">
        <v>13</v>
      </c>
      <c r="H173" s="4" t="s">
        <v>116</v>
      </c>
      <c r="I173" s="3" t="s">
        <v>23</v>
      </c>
      <c r="J173" s="23">
        <f t="shared" si="81"/>
        <v>5000</v>
      </c>
      <c r="K173" s="23">
        <f t="shared" si="81"/>
        <v>5000</v>
      </c>
      <c r="L173" s="23">
        <f t="shared" si="81"/>
        <v>0</v>
      </c>
      <c r="M173" s="91">
        <f t="shared" si="59"/>
        <v>0</v>
      </c>
    </row>
    <row r="174" spans="1:13" ht="75" x14ac:dyDescent="0.25">
      <c r="A174" s="117" t="s">
        <v>9</v>
      </c>
      <c r="B174" s="117"/>
      <c r="C174" s="117"/>
      <c r="D174" s="117"/>
      <c r="E174" s="4">
        <v>851</v>
      </c>
      <c r="F174" s="3" t="s">
        <v>73</v>
      </c>
      <c r="G174" s="3" t="s">
        <v>13</v>
      </c>
      <c r="H174" s="4" t="s">
        <v>116</v>
      </c>
      <c r="I174" s="3" t="s">
        <v>24</v>
      </c>
      <c r="J174" s="23">
        <v>5000</v>
      </c>
      <c r="K174" s="23">
        <v>5000</v>
      </c>
      <c r="L174" s="23"/>
      <c r="M174" s="91">
        <f t="shared" si="59"/>
        <v>0</v>
      </c>
    </row>
    <row r="175" spans="1:13" ht="15" x14ac:dyDescent="0.25">
      <c r="A175" s="6" t="s">
        <v>117</v>
      </c>
      <c r="B175" s="57"/>
      <c r="C175" s="57"/>
      <c r="D175" s="57"/>
      <c r="E175" s="4">
        <v>851</v>
      </c>
      <c r="F175" s="21" t="s">
        <v>118</v>
      </c>
      <c r="G175" s="21"/>
      <c r="H175" s="4" t="s">
        <v>61</v>
      </c>
      <c r="I175" s="21"/>
      <c r="J175" s="24">
        <f t="shared" ref="J175:K175" si="82">J176+J180+J184+J191</f>
        <v>14937519</v>
      </c>
      <c r="K175" s="24">
        <f t="shared" si="82"/>
        <v>14944519</v>
      </c>
      <c r="L175" s="24">
        <f t="shared" ref="L175" si="83">L176+L180+L184+L191</f>
        <v>1897595.9900000002</v>
      </c>
      <c r="M175" s="91">
        <f t="shared" si="59"/>
        <v>12.697604988156531</v>
      </c>
    </row>
    <row r="176" spans="1:13" ht="28.5" x14ac:dyDescent="0.25">
      <c r="A176" s="6" t="s">
        <v>119</v>
      </c>
      <c r="B176" s="57"/>
      <c r="C176" s="57"/>
      <c r="D176" s="57"/>
      <c r="E176" s="4">
        <v>851</v>
      </c>
      <c r="F176" s="21" t="s">
        <v>118</v>
      </c>
      <c r="G176" s="21" t="s">
        <v>11</v>
      </c>
      <c r="H176" s="4" t="s">
        <v>61</v>
      </c>
      <c r="I176" s="21"/>
      <c r="J176" s="24">
        <f t="shared" ref="J176:L178" si="84">J177</f>
        <v>3209898</v>
      </c>
      <c r="K176" s="24">
        <f t="shared" si="84"/>
        <v>3209898</v>
      </c>
      <c r="L176" s="24">
        <f t="shared" si="84"/>
        <v>801330.87</v>
      </c>
      <c r="M176" s="91">
        <f t="shared" si="59"/>
        <v>24.964371765084124</v>
      </c>
    </row>
    <row r="177" spans="1:13" ht="60" x14ac:dyDescent="0.25">
      <c r="A177" s="115" t="s">
        <v>120</v>
      </c>
      <c r="B177" s="117"/>
      <c r="C177" s="117"/>
      <c r="D177" s="117"/>
      <c r="E177" s="4">
        <v>851</v>
      </c>
      <c r="F177" s="3" t="s">
        <v>118</v>
      </c>
      <c r="G177" s="3" t="s">
        <v>11</v>
      </c>
      <c r="H177" s="4" t="s">
        <v>403</v>
      </c>
      <c r="I177" s="3"/>
      <c r="J177" s="23">
        <f t="shared" si="84"/>
        <v>3209898</v>
      </c>
      <c r="K177" s="23">
        <f t="shared" si="84"/>
        <v>3209898</v>
      </c>
      <c r="L177" s="23">
        <f t="shared" si="84"/>
        <v>801330.87</v>
      </c>
      <c r="M177" s="91">
        <f t="shared" si="59"/>
        <v>24.964371765084124</v>
      </c>
    </row>
    <row r="178" spans="1:13" ht="30" x14ac:dyDescent="0.25">
      <c r="A178" s="115" t="s">
        <v>122</v>
      </c>
      <c r="B178" s="115"/>
      <c r="C178" s="115"/>
      <c r="D178" s="115"/>
      <c r="E178" s="4">
        <v>851</v>
      </c>
      <c r="F178" s="3" t="s">
        <v>118</v>
      </c>
      <c r="G178" s="3" t="s">
        <v>11</v>
      </c>
      <c r="H178" s="4" t="s">
        <v>403</v>
      </c>
      <c r="I178" s="3" t="s">
        <v>123</v>
      </c>
      <c r="J178" s="23">
        <f t="shared" si="84"/>
        <v>3209898</v>
      </c>
      <c r="K178" s="23">
        <f t="shared" si="84"/>
        <v>3209898</v>
      </c>
      <c r="L178" s="23">
        <f t="shared" si="84"/>
        <v>801330.87</v>
      </c>
      <c r="M178" s="91">
        <f t="shared" si="59"/>
        <v>24.964371765084124</v>
      </c>
    </row>
    <row r="179" spans="1:13" ht="60" x14ac:dyDescent="0.25">
      <c r="A179" s="115" t="s">
        <v>124</v>
      </c>
      <c r="B179" s="117"/>
      <c r="C179" s="117"/>
      <c r="D179" s="27"/>
      <c r="E179" s="4">
        <v>851</v>
      </c>
      <c r="F179" s="3" t="s">
        <v>118</v>
      </c>
      <c r="G179" s="3" t="s">
        <v>11</v>
      </c>
      <c r="H179" s="4" t="s">
        <v>403</v>
      </c>
      <c r="I179" s="3" t="s">
        <v>125</v>
      </c>
      <c r="J179" s="23">
        <v>3209898</v>
      </c>
      <c r="K179" s="23">
        <v>3209898</v>
      </c>
      <c r="L179" s="23">
        <v>801330.87</v>
      </c>
      <c r="M179" s="91">
        <f t="shared" si="59"/>
        <v>24.964371765084124</v>
      </c>
    </row>
    <row r="180" spans="1:13" ht="28.5" hidden="1" x14ac:dyDescent="0.25">
      <c r="A180" s="6" t="s">
        <v>126</v>
      </c>
      <c r="B180" s="57"/>
      <c r="C180" s="57"/>
      <c r="D180" s="57"/>
      <c r="E180" s="4">
        <v>851</v>
      </c>
      <c r="F180" s="21" t="s">
        <v>118</v>
      </c>
      <c r="G180" s="21" t="s">
        <v>58</v>
      </c>
      <c r="H180" s="26"/>
      <c r="I180" s="21"/>
      <c r="J180" s="24">
        <f t="shared" ref="J180:L182" si="85">J181</f>
        <v>0</v>
      </c>
      <c r="K180" s="24">
        <f t="shared" si="85"/>
        <v>0</v>
      </c>
      <c r="L180" s="24">
        <f t="shared" si="85"/>
        <v>0</v>
      </c>
      <c r="M180" s="91" t="e">
        <f t="shared" si="59"/>
        <v>#DIV/0!</v>
      </c>
    </row>
    <row r="181" spans="1:13" ht="30" hidden="1" x14ac:dyDescent="0.25">
      <c r="A181" s="115" t="s">
        <v>127</v>
      </c>
      <c r="B181" s="117"/>
      <c r="C181" s="117"/>
      <c r="D181" s="27"/>
      <c r="E181" s="4">
        <v>851</v>
      </c>
      <c r="F181" s="3" t="s">
        <v>118</v>
      </c>
      <c r="G181" s="3" t="s">
        <v>58</v>
      </c>
      <c r="H181" s="4" t="s">
        <v>294</v>
      </c>
      <c r="I181" s="3"/>
      <c r="J181" s="23">
        <f t="shared" si="85"/>
        <v>0</v>
      </c>
      <c r="K181" s="23">
        <f t="shared" si="85"/>
        <v>0</v>
      </c>
      <c r="L181" s="23">
        <f t="shared" si="85"/>
        <v>0</v>
      </c>
      <c r="M181" s="91" t="e">
        <f t="shared" si="59"/>
        <v>#DIV/0!</v>
      </c>
    </row>
    <row r="182" spans="1:13" ht="30" hidden="1" x14ac:dyDescent="0.25">
      <c r="A182" s="115" t="s">
        <v>122</v>
      </c>
      <c r="B182" s="117"/>
      <c r="C182" s="117"/>
      <c r="D182" s="27"/>
      <c r="E182" s="4">
        <v>851</v>
      </c>
      <c r="F182" s="3" t="s">
        <v>118</v>
      </c>
      <c r="G182" s="3" t="s">
        <v>58</v>
      </c>
      <c r="H182" s="4" t="s">
        <v>294</v>
      </c>
      <c r="I182" s="3" t="s">
        <v>123</v>
      </c>
      <c r="J182" s="23">
        <f t="shared" si="85"/>
        <v>0</v>
      </c>
      <c r="K182" s="23">
        <f t="shared" si="85"/>
        <v>0</v>
      </c>
      <c r="L182" s="23">
        <f t="shared" si="85"/>
        <v>0</v>
      </c>
      <c r="M182" s="91" t="e">
        <f t="shared" si="59"/>
        <v>#DIV/0!</v>
      </c>
    </row>
    <row r="183" spans="1:13" ht="60" hidden="1" x14ac:dyDescent="0.25">
      <c r="A183" s="115" t="s">
        <v>124</v>
      </c>
      <c r="B183" s="117"/>
      <c r="C183" s="117"/>
      <c r="D183" s="27"/>
      <c r="E183" s="4">
        <v>851</v>
      </c>
      <c r="F183" s="3" t="s">
        <v>118</v>
      </c>
      <c r="G183" s="3" t="s">
        <v>58</v>
      </c>
      <c r="H183" s="4" t="s">
        <v>294</v>
      </c>
      <c r="I183" s="3" t="s">
        <v>125</v>
      </c>
      <c r="J183" s="23"/>
      <c r="K183" s="23"/>
      <c r="L183" s="23"/>
      <c r="M183" s="91" t="e">
        <f t="shared" si="59"/>
        <v>#DIV/0!</v>
      </c>
    </row>
    <row r="184" spans="1:13" ht="15" x14ac:dyDescent="0.25">
      <c r="A184" s="6" t="s">
        <v>128</v>
      </c>
      <c r="B184" s="57"/>
      <c r="C184" s="57"/>
      <c r="D184" s="57"/>
      <c r="E184" s="4">
        <v>851</v>
      </c>
      <c r="F184" s="21" t="s">
        <v>118</v>
      </c>
      <c r="G184" s="21" t="s">
        <v>13</v>
      </c>
      <c r="H184" s="4" t="s">
        <v>61</v>
      </c>
      <c r="I184" s="21"/>
      <c r="J184" s="24">
        <f t="shared" ref="J184:K184" si="86">J188+J185</f>
        <v>11010969</v>
      </c>
      <c r="K184" s="24">
        <f t="shared" si="86"/>
        <v>11010969</v>
      </c>
      <c r="L184" s="24">
        <f t="shared" ref="L184" si="87">L188+L185</f>
        <v>967491</v>
      </c>
      <c r="M184" s="91">
        <f t="shared" si="59"/>
        <v>8.7866108786610866</v>
      </c>
    </row>
    <row r="185" spans="1:13" s="2" customFormat="1" ht="135" x14ac:dyDescent="0.25">
      <c r="A185" s="117" t="s">
        <v>232</v>
      </c>
      <c r="B185" s="117"/>
      <c r="C185" s="117"/>
      <c r="D185" s="117"/>
      <c r="E185" s="4">
        <v>851</v>
      </c>
      <c r="F185" s="4" t="s">
        <v>118</v>
      </c>
      <c r="G185" s="4" t="s">
        <v>13</v>
      </c>
      <c r="H185" s="4" t="s">
        <v>129</v>
      </c>
      <c r="I185" s="4"/>
      <c r="J185" s="23">
        <f t="shared" ref="J185:L186" si="88">J186</f>
        <v>8108496</v>
      </c>
      <c r="K185" s="23">
        <f t="shared" si="88"/>
        <v>8108496</v>
      </c>
      <c r="L185" s="23">
        <f t="shared" si="88"/>
        <v>0</v>
      </c>
      <c r="M185" s="91">
        <f t="shared" si="59"/>
        <v>0</v>
      </c>
    </row>
    <row r="186" spans="1:13" s="2" customFormat="1" ht="60" x14ac:dyDescent="0.25">
      <c r="A186" s="117" t="s">
        <v>90</v>
      </c>
      <c r="B186" s="117"/>
      <c r="C186" s="117"/>
      <c r="D186" s="117"/>
      <c r="E186" s="4">
        <v>851</v>
      </c>
      <c r="F186" s="4" t="s">
        <v>118</v>
      </c>
      <c r="G186" s="4" t="s">
        <v>13</v>
      </c>
      <c r="H186" s="4" t="s">
        <v>129</v>
      </c>
      <c r="I186" s="4" t="s">
        <v>91</v>
      </c>
      <c r="J186" s="23">
        <f t="shared" si="88"/>
        <v>8108496</v>
      </c>
      <c r="K186" s="23">
        <f t="shared" si="88"/>
        <v>8108496</v>
      </c>
      <c r="L186" s="23">
        <f t="shared" si="88"/>
        <v>0</v>
      </c>
      <c r="M186" s="91">
        <f t="shared" ref="M186:M245" si="89">L186/K186*100</f>
        <v>0</v>
      </c>
    </row>
    <row r="187" spans="1:13" s="2" customFormat="1" ht="15" x14ac:dyDescent="0.25">
      <c r="A187" s="117" t="s">
        <v>92</v>
      </c>
      <c r="B187" s="117"/>
      <c r="C187" s="117"/>
      <c r="D187" s="117"/>
      <c r="E187" s="4">
        <v>851</v>
      </c>
      <c r="F187" s="4" t="s">
        <v>118</v>
      </c>
      <c r="G187" s="4" t="s">
        <v>13</v>
      </c>
      <c r="H187" s="4" t="s">
        <v>129</v>
      </c>
      <c r="I187" s="4" t="s">
        <v>93</v>
      </c>
      <c r="J187" s="23">
        <v>8108496</v>
      </c>
      <c r="K187" s="23">
        <v>8108496</v>
      </c>
      <c r="L187" s="23"/>
      <c r="M187" s="91">
        <f t="shared" si="89"/>
        <v>0</v>
      </c>
    </row>
    <row r="188" spans="1:13" ht="45" x14ac:dyDescent="0.25">
      <c r="A188" s="117" t="s">
        <v>337</v>
      </c>
      <c r="B188" s="115"/>
      <c r="C188" s="115"/>
      <c r="D188" s="115"/>
      <c r="E188" s="4">
        <v>851</v>
      </c>
      <c r="F188" s="3" t="s">
        <v>118</v>
      </c>
      <c r="G188" s="3" t="s">
        <v>13</v>
      </c>
      <c r="H188" s="4" t="s">
        <v>314</v>
      </c>
      <c r="I188" s="3"/>
      <c r="J188" s="23">
        <f t="shared" ref="J188:L189" si="90">J189</f>
        <v>2902473</v>
      </c>
      <c r="K188" s="23">
        <f t="shared" si="90"/>
        <v>2902473</v>
      </c>
      <c r="L188" s="23">
        <f t="shared" si="90"/>
        <v>967491</v>
      </c>
      <c r="M188" s="91">
        <f t="shared" si="89"/>
        <v>33.333333333333329</v>
      </c>
    </row>
    <row r="189" spans="1:13" ht="30" x14ac:dyDescent="0.25">
      <c r="A189" s="117" t="s">
        <v>122</v>
      </c>
      <c r="B189" s="115"/>
      <c r="C189" s="115"/>
      <c r="D189" s="115"/>
      <c r="E189" s="4">
        <v>851</v>
      </c>
      <c r="F189" s="3" t="s">
        <v>118</v>
      </c>
      <c r="G189" s="3" t="s">
        <v>13</v>
      </c>
      <c r="H189" s="4" t="s">
        <v>314</v>
      </c>
      <c r="I189" s="3" t="s">
        <v>123</v>
      </c>
      <c r="J189" s="23">
        <f t="shared" si="90"/>
        <v>2902473</v>
      </c>
      <c r="K189" s="23">
        <f t="shared" si="90"/>
        <v>2902473</v>
      </c>
      <c r="L189" s="23">
        <f t="shared" si="90"/>
        <v>967491</v>
      </c>
      <c r="M189" s="91">
        <f t="shared" si="89"/>
        <v>33.333333333333329</v>
      </c>
    </row>
    <row r="190" spans="1:13" ht="60" x14ac:dyDescent="0.25">
      <c r="A190" s="117" t="s">
        <v>124</v>
      </c>
      <c r="B190" s="115"/>
      <c r="C190" s="115"/>
      <c r="D190" s="115"/>
      <c r="E190" s="4">
        <v>851</v>
      </c>
      <c r="F190" s="3" t="s">
        <v>118</v>
      </c>
      <c r="G190" s="3" t="s">
        <v>13</v>
      </c>
      <c r="H190" s="4" t="s">
        <v>314</v>
      </c>
      <c r="I190" s="3" t="s">
        <v>125</v>
      </c>
      <c r="J190" s="23">
        <v>2902473</v>
      </c>
      <c r="K190" s="23">
        <v>2902473</v>
      </c>
      <c r="L190" s="23">
        <f>691065+276426</f>
        <v>967491</v>
      </c>
      <c r="M190" s="91">
        <f t="shared" si="89"/>
        <v>33.333333333333329</v>
      </c>
    </row>
    <row r="191" spans="1:13" ht="42.75" x14ac:dyDescent="0.25">
      <c r="A191" s="6" t="s">
        <v>130</v>
      </c>
      <c r="B191" s="57"/>
      <c r="C191" s="57"/>
      <c r="D191" s="57"/>
      <c r="E191" s="4">
        <v>851</v>
      </c>
      <c r="F191" s="21" t="s">
        <v>118</v>
      </c>
      <c r="G191" s="21" t="s">
        <v>131</v>
      </c>
      <c r="H191" s="4" t="s">
        <v>61</v>
      </c>
      <c r="I191" s="21"/>
      <c r="J191" s="24">
        <f t="shared" ref="J191:K191" si="91">J192+J197</f>
        <v>716652</v>
      </c>
      <c r="K191" s="24">
        <f t="shared" si="91"/>
        <v>723652</v>
      </c>
      <c r="L191" s="24">
        <f t="shared" ref="L191" si="92">L192+L197</f>
        <v>128774.12</v>
      </c>
      <c r="M191" s="91">
        <f t="shared" si="89"/>
        <v>17.795034077153108</v>
      </c>
    </row>
    <row r="192" spans="1:13" ht="210" x14ac:dyDescent="0.25">
      <c r="A192" s="117" t="s">
        <v>395</v>
      </c>
      <c r="B192" s="113"/>
      <c r="C192" s="113"/>
      <c r="D192" s="113"/>
      <c r="E192" s="4">
        <v>851</v>
      </c>
      <c r="F192" s="3" t="s">
        <v>118</v>
      </c>
      <c r="G192" s="3" t="s">
        <v>131</v>
      </c>
      <c r="H192" s="4" t="s">
        <v>41</v>
      </c>
      <c r="I192" s="3"/>
      <c r="J192" s="23">
        <f t="shared" ref="J192:K192" si="93">J193+J195</f>
        <v>716652</v>
      </c>
      <c r="K192" s="23">
        <f t="shared" si="93"/>
        <v>716652</v>
      </c>
      <c r="L192" s="23">
        <f t="shared" ref="L192" si="94">L193+L195</f>
        <v>121774.12</v>
      </c>
      <c r="M192" s="91">
        <f t="shared" si="89"/>
        <v>16.992085419422537</v>
      </c>
    </row>
    <row r="193" spans="1:13" ht="165" x14ac:dyDescent="0.25">
      <c r="A193" s="117" t="s">
        <v>16</v>
      </c>
      <c r="B193" s="113"/>
      <c r="C193" s="113"/>
      <c r="D193" s="113"/>
      <c r="E193" s="4">
        <v>851</v>
      </c>
      <c r="F193" s="4" t="s">
        <v>118</v>
      </c>
      <c r="G193" s="4" t="s">
        <v>131</v>
      </c>
      <c r="H193" s="4" t="s">
        <v>41</v>
      </c>
      <c r="I193" s="3" t="s">
        <v>18</v>
      </c>
      <c r="J193" s="23">
        <f t="shared" ref="J193:L193" si="95">J194</f>
        <v>426400</v>
      </c>
      <c r="K193" s="23">
        <f t="shared" si="95"/>
        <v>426400</v>
      </c>
      <c r="L193" s="23">
        <f t="shared" si="95"/>
        <v>81997.94</v>
      </c>
      <c r="M193" s="91">
        <f t="shared" si="89"/>
        <v>19.230286116322702</v>
      </c>
    </row>
    <row r="194" spans="1:13" ht="60" x14ac:dyDescent="0.25">
      <c r="A194" s="117" t="s">
        <v>393</v>
      </c>
      <c r="B194" s="113"/>
      <c r="C194" s="113"/>
      <c r="D194" s="113"/>
      <c r="E194" s="4">
        <v>851</v>
      </c>
      <c r="F194" s="4" t="s">
        <v>118</v>
      </c>
      <c r="G194" s="4" t="s">
        <v>131</v>
      </c>
      <c r="H194" s="4" t="s">
        <v>41</v>
      </c>
      <c r="I194" s="3" t="s">
        <v>19</v>
      </c>
      <c r="J194" s="23">
        <v>426400</v>
      </c>
      <c r="K194" s="23">
        <v>426400</v>
      </c>
      <c r="L194" s="23">
        <f>67001.4+14996.54</f>
        <v>81997.94</v>
      </c>
      <c r="M194" s="91">
        <f t="shared" si="89"/>
        <v>19.230286116322702</v>
      </c>
    </row>
    <row r="195" spans="1:13" ht="60" x14ac:dyDescent="0.25">
      <c r="A195" s="117" t="s">
        <v>22</v>
      </c>
      <c r="B195" s="113"/>
      <c r="C195" s="113"/>
      <c r="D195" s="113"/>
      <c r="E195" s="4">
        <v>851</v>
      </c>
      <c r="F195" s="4" t="s">
        <v>118</v>
      </c>
      <c r="G195" s="4" t="s">
        <v>131</v>
      </c>
      <c r="H195" s="4" t="s">
        <v>41</v>
      </c>
      <c r="I195" s="3" t="s">
        <v>23</v>
      </c>
      <c r="J195" s="23">
        <f t="shared" ref="J195:L195" si="96">J196</f>
        <v>290252</v>
      </c>
      <c r="K195" s="23">
        <f t="shared" si="96"/>
        <v>290252</v>
      </c>
      <c r="L195" s="23">
        <f t="shared" si="96"/>
        <v>39776.18</v>
      </c>
      <c r="M195" s="91">
        <f t="shared" si="89"/>
        <v>13.704015820735085</v>
      </c>
    </row>
    <row r="196" spans="1:13" ht="75" x14ac:dyDescent="0.25">
      <c r="A196" s="117" t="s">
        <v>9</v>
      </c>
      <c r="B196" s="113"/>
      <c r="C196" s="113"/>
      <c r="D196" s="113"/>
      <c r="E196" s="4">
        <v>851</v>
      </c>
      <c r="F196" s="4" t="s">
        <v>118</v>
      </c>
      <c r="G196" s="4" t="s">
        <v>131</v>
      </c>
      <c r="H196" s="4" t="s">
        <v>41</v>
      </c>
      <c r="I196" s="3" t="s">
        <v>24</v>
      </c>
      <c r="J196" s="23">
        <v>290252</v>
      </c>
      <c r="K196" s="23">
        <v>290252</v>
      </c>
      <c r="L196" s="23">
        <v>39776.18</v>
      </c>
      <c r="M196" s="91">
        <f t="shared" si="89"/>
        <v>13.704015820735085</v>
      </c>
    </row>
    <row r="197" spans="1:13" ht="30" x14ac:dyDescent="0.25">
      <c r="A197" s="115" t="s">
        <v>127</v>
      </c>
      <c r="B197" s="117"/>
      <c r="C197" s="117"/>
      <c r="D197" s="27"/>
      <c r="E197" s="4">
        <v>851</v>
      </c>
      <c r="F197" s="3" t="s">
        <v>118</v>
      </c>
      <c r="G197" s="3" t="s">
        <v>131</v>
      </c>
      <c r="H197" s="4" t="s">
        <v>294</v>
      </c>
      <c r="I197" s="3"/>
      <c r="J197" s="23">
        <f t="shared" ref="J197:L198" si="97">J198</f>
        <v>0</v>
      </c>
      <c r="K197" s="23">
        <f t="shared" si="97"/>
        <v>7000</v>
      </c>
      <c r="L197" s="23">
        <f t="shared" si="97"/>
        <v>7000</v>
      </c>
      <c r="M197" s="91">
        <f t="shared" si="89"/>
        <v>100</v>
      </c>
    </row>
    <row r="198" spans="1:13" ht="30" x14ac:dyDescent="0.25">
      <c r="A198" s="115" t="s">
        <v>122</v>
      </c>
      <c r="B198" s="117"/>
      <c r="C198" s="117"/>
      <c r="D198" s="27"/>
      <c r="E198" s="4">
        <v>851</v>
      </c>
      <c r="F198" s="3" t="s">
        <v>118</v>
      </c>
      <c r="G198" s="3" t="s">
        <v>131</v>
      </c>
      <c r="H198" s="4" t="s">
        <v>294</v>
      </c>
      <c r="I198" s="3" t="s">
        <v>123</v>
      </c>
      <c r="J198" s="23">
        <f t="shared" si="97"/>
        <v>0</v>
      </c>
      <c r="K198" s="23">
        <f t="shared" si="97"/>
        <v>7000</v>
      </c>
      <c r="L198" s="23">
        <f t="shared" si="97"/>
        <v>7000</v>
      </c>
      <c r="M198" s="91">
        <f t="shared" si="89"/>
        <v>100</v>
      </c>
    </row>
    <row r="199" spans="1:13" ht="60" x14ac:dyDescent="0.25">
      <c r="A199" s="115" t="s">
        <v>124</v>
      </c>
      <c r="B199" s="117"/>
      <c r="C199" s="117"/>
      <c r="D199" s="27"/>
      <c r="E199" s="4">
        <v>851</v>
      </c>
      <c r="F199" s="3" t="s">
        <v>118</v>
      </c>
      <c r="G199" s="3" t="s">
        <v>131</v>
      </c>
      <c r="H199" s="4" t="s">
        <v>294</v>
      </c>
      <c r="I199" s="3" t="s">
        <v>125</v>
      </c>
      <c r="J199" s="23"/>
      <c r="K199" s="23">
        <v>7000</v>
      </c>
      <c r="L199" s="23">
        <v>7000</v>
      </c>
      <c r="M199" s="91">
        <f t="shared" si="89"/>
        <v>100</v>
      </c>
    </row>
    <row r="200" spans="1:13" ht="28.5" x14ac:dyDescent="0.25">
      <c r="A200" s="6" t="s">
        <v>134</v>
      </c>
      <c r="B200" s="57"/>
      <c r="C200" s="57"/>
      <c r="D200" s="57"/>
      <c r="E200" s="4">
        <v>851</v>
      </c>
      <c r="F200" s="21" t="s">
        <v>135</v>
      </c>
      <c r="G200" s="21"/>
      <c r="H200" s="4" t="s">
        <v>61</v>
      </c>
      <c r="I200" s="21"/>
      <c r="J200" s="24">
        <f t="shared" ref="J200:K200" si="98">J205+J201</f>
        <v>3240016</v>
      </c>
      <c r="K200" s="24">
        <f t="shared" si="98"/>
        <v>3240016</v>
      </c>
      <c r="L200" s="24">
        <f t="shared" ref="L200" si="99">L205+L201</f>
        <v>47543.6</v>
      </c>
      <c r="M200" s="91">
        <f t="shared" si="89"/>
        <v>1.4673878153688129</v>
      </c>
    </row>
    <row r="201" spans="1:13" ht="15" hidden="1" x14ac:dyDescent="0.25">
      <c r="A201" s="6" t="s">
        <v>382</v>
      </c>
      <c r="B201" s="57"/>
      <c r="C201" s="57"/>
      <c r="D201" s="57"/>
      <c r="E201" s="4">
        <v>851</v>
      </c>
      <c r="F201" s="21" t="s">
        <v>135</v>
      </c>
      <c r="G201" s="21" t="s">
        <v>11</v>
      </c>
      <c r="H201" s="4" t="s">
        <v>61</v>
      </c>
      <c r="I201" s="21"/>
      <c r="J201" s="24">
        <f t="shared" ref="J201:L203" si="100">J202</f>
        <v>0</v>
      </c>
      <c r="K201" s="24">
        <f t="shared" si="100"/>
        <v>0</v>
      </c>
      <c r="L201" s="24">
        <f t="shared" si="100"/>
        <v>0</v>
      </c>
      <c r="M201" s="91" t="e">
        <f t="shared" si="89"/>
        <v>#DIV/0!</v>
      </c>
    </row>
    <row r="202" spans="1:13" ht="75" hidden="1" x14ac:dyDescent="0.25">
      <c r="A202" s="117" t="s">
        <v>404</v>
      </c>
      <c r="B202" s="117"/>
      <c r="C202" s="117"/>
      <c r="D202" s="117"/>
      <c r="E202" s="4">
        <v>851</v>
      </c>
      <c r="F202" s="3" t="s">
        <v>135</v>
      </c>
      <c r="G202" s="3" t="s">
        <v>11</v>
      </c>
      <c r="H202" s="4" t="s">
        <v>405</v>
      </c>
      <c r="I202" s="3"/>
      <c r="J202" s="23">
        <f t="shared" si="100"/>
        <v>0</v>
      </c>
      <c r="K202" s="23">
        <f t="shared" si="100"/>
        <v>0</v>
      </c>
      <c r="L202" s="23">
        <f t="shared" si="100"/>
        <v>0</v>
      </c>
      <c r="M202" s="91" t="e">
        <f t="shared" si="89"/>
        <v>#DIV/0!</v>
      </c>
    </row>
    <row r="203" spans="1:13" ht="60" hidden="1" x14ac:dyDescent="0.25">
      <c r="A203" s="117" t="s">
        <v>22</v>
      </c>
      <c r="B203" s="117"/>
      <c r="C203" s="117"/>
      <c r="D203" s="117"/>
      <c r="E203" s="4">
        <v>851</v>
      </c>
      <c r="F203" s="3" t="s">
        <v>135</v>
      </c>
      <c r="G203" s="3" t="s">
        <v>11</v>
      </c>
      <c r="H203" s="4" t="s">
        <v>405</v>
      </c>
      <c r="I203" s="3" t="s">
        <v>23</v>
      </c>
      <c r="J203" s="23">
        <f t="shared" si="100"/>
        <v>0</v>
      </c>
      <c r="K203" s="23">
        <f t="shared" si="100"/>
        <v>0</v>
      </c>
      <c r="L203" s="23">
        <f t="shared" si="100"/>
        <v>0</v>
      </c>
      <c r="M203" s="91" t="e">
        <f t="shared" si="89"/>
        <v>#DIV/0!</v>
      </c>
    </row>
    <row r="204" spans="1:13" ht="75" hidden="1" x14ac:dyDescent="0.25">
      <c r="A204" s="117" t="s">
        <v>9</v>
      </c>
      <c r="B204" s="117"/>
      <c r="C204" s="117"/>
      <c r="D204" s="117"/>
      <c r="E204" s="4">
        <v>851</v>
      </c>
      <c r="F204" s="3" t="s">
        <v>135</v>
      </c>
      <c r="G204" s="3" t="s">
        <v>11</v>
      </c>
      <c r="H204" s="4" t="s">
        <v>405</v>
      </c>
      <c r="I204" s="3" t="s">
        <v>24</v>
      </c>
      <c r="J204" s="23"/>
      <c r="K204" s="23"/>
      <c r="L204" s="24"/>
      <c r="M204" s="91" t="e">
        <f t="shared" si="89"/>
        <v>#DIV/0!</v>
      </c>
    </row>
    <row r="205" spans="1:13" ht="15" x14ac:dyDescent="0.25">
      <c r="A205" s="6" t="s">
        <v>136</v>
      </c>
      <c r="B205" s="29"/>
      <c r="C205" s="29"/>
      <c r="D205" s="29"/>
      <c r="E205" s="4">
        <v>851</v>
      </c>
      <c r="F205" s="21" t="s">
        <v>135</v>
      </c>
      <c r="G205" s="21" t="s">
        <v>56</v>
      </c>
      <c r="H205" s="4" t="s">
        <v>61</v>
      </c>
      <c r="I205" s="21"/>
      <c r="J205" s="24">
        <f>J206+J211+J222+J216+J219+J227</f>
        <v>3240016</v>
      </c>
      <c r="K205" s="24">
        <f>K206+K211+K222+K216+K219+K227</f>
        <v>3240016</v>
      </c>
      <c r="L205" s="24">
        <f t="shared" ref="L205" si="101">L206+L211+L222+L216+L219+L227</f>
        <v>47543.6</v>
      </c>
      <c r="M205" s="91">
        <f t="shared" si="89"/>
        <v>1.4673878153688129</v>
      </c>
    </row>
    <row r="206" spans="1:13" s="41" customFormat="1" ht="45" x14ac:dyDescent="0.25">
      <c r="A206" s="117" t="s">
        <v>137</v>
      </c>
      <c r="B206" s="117"/>
      <c r="C206" s="117"/>
      <c r="D206" s="117"/>
      <c r="E206" s="4">
        <v>851</v>
      </c>
      <c r="F206" s="3" t="s">
        <v>135</v>
      </c>
      <c r="G206" s="3" t="s">
        <v>56</v>
      </c>
      <c r="H206" s="4" t="s">
        <v>138</v>
      </c>
      <c r="I206" s="3"/>
      <c r="J206" s="23">
        <f t="shared" ref="J206:K206" si="102">J207+J209</f>
        <v>99900</v>
      </c>
      <c r="K206" s="23">
        <f t="shared" si="102"/>
        <v>99900</v>
      </c>
      <c r="L206" s="23">
        <f t="shared" ref="L206" si="103">L207+L209</f>
        <v>0</v>
      </c>
      <c r="M206" s="91">
        <f t="shared" si="89"/>
        <v>0</v>
      </c>
    </row>
    <row r="207" spans="1:13" s="41" customFormat="1" ht="165" x14ac:dyDescent="0.25">
      <c r="A207" s="117" t="s">
        <v>16</v>
      </c>
      <c r="B207" s="117"/>
      <c r="C207" s="117"/>
      <c r="D207" s="117"/>
      <c r="E207" s="4">
        <v>851</v>
      </c>
      <c r="F207" s="3" t="s">
        <v>135</v>
      </c>
      <c r="G207" s="3" t="s">
        <v>56</v>
      </c>
      <c r="H207" s="4" t="s">
        <v>138</v>
      </c>
      <c r="I207" s="3" t="s">
        <v>18</v>
      </c>
      <c r="J207" s="23">
        <f t="shared" ref="J207:L207" si="104">J208</f>
        <v>26000</v>
      </c>
      <c r="K207" s="23">
        <f t="shared" si="104"/>
        <v>26000</v>
      </c>
      <c r="L207" s="23">
        <f t="shared" si="104"/>
        <v>0</v>
      </c>
      <c r="M207" s="91">
        <f t="shared" si="89"/>
        <v>0</v>
      </c>
    </row>
    <row r="208" spans="1:13" s="41" customFormat="1" ht="45" x14ac:dyDescent="0.25">
      <c r="A208" s="117" t="s">
        <v>7</v>
      </c>
      <c r="B208" s="117"/>
      <c r="C208" s="117"/>
      <c r="D208" s="117"/>
      <c r="E208" s="4">
        <v>851</v>
      </c>
      <c r="F208" s="3" t="s">
        <v>135</v>
      </c>
      <c r="G208" s="3" t="s">
        <v>56</v>
      </c>
      <c r="H208" s="4" t="s">
        <v>138</v>
      </c>
      <c r="I208" s="3" t="s">
        <v>66</v>
      </c>
      <c r="J208" s="23">
        <v>26000</v>
      </c>
      <c r="K208" s="23">
        <v>26000</v>
      </c>
      <c r="L208" s="23"/>
      <c r="M208" s="91">
        <f t="shared" si="89"/>
        <v>0</v>
      </c>
    </row>
    <row r="209" spans="1:13" ht="60" x14ac:dyDescent="0.25">
      <c r="A209" s="117" t="s">
        <v>22</v>
      </c>
      <c r="B209" s="115"/>
      <c r="C209" s="115"/>
      <c r="D209" s="115"/>
      <c r="E209" s="4">
        <v>851</v>
      </c>
      <c r="F209" s="3" t="s">
        <v>135</v>
      </c>
      <c r="G209" s="3" t="s">
        <v>56</v>
      </c>
      <c r="H209" s="4" t="s">
        <v>138</v>
      </c>
      <c r="I209" s="3" t="s">
        <v>23</v>
      </c>
      <c r="J209" s="23">
        <f t="shared" ref="J209:L209" si="105">J210</f>
        <v>73900</v>
      </c>
      <c r="K209" s="23">
        <f t="shared" si="105"/>
        <v>73900</v>
      </c>
      <c r="L209" s="23">
        <f t="shared" si="105"/>
        <v>0</v>
      </c>
      <c r="M209" s="91">
        <f t="shared" si="89"/>
        <v>0</v>
      </c>
    </row>
    <row r="210" spans="1:13" ht="75" x14ac:dyDescent="0.25">
      <c r="A210" s="117" t="s">
        <v>9</v>
      </c>
      <c r="B210" s="117"/>
      <c r="C210" s="117"/>
      <c r="D210" s="117"/>
      <c r="E210" s="4">
        <v>851</v>
      </c>
      <c r="F210" s="3" t="s">
        <v>135</v>
      </c>
      <c r="G210" s="3" t="s">
        <v>56</v>
      </c>
      <c r="H210" s="4" t="s">
        <v>138</v>
      </c>
      <c r="I210" s="3" t="s">
        <v>24</v>
      </c>
      <c r="J210" s="23">
        <v>73900</v>
      </c>
      <c r="K210" s="23">
        <v>73900</v>
      </c>
      <c r="L210" s="23"/>
      <c r="M210" s="91">
        <f t="shared" si="89"/>
        <v>0</v>
      </c>
    </row>
    <row r="211" spans="1:13" ht="45" x14ac:dyDescent="0.25">
      <c r="A211" s="117" t="s">
        <v>139</v>
      </c>
      <c r="B211" s="29"/>
      <c r="C211" s="29"/>
      <c r="D211" s="29"/>
      <c r="E211" s="4">
        <v>851</v>
      </c>
      <c r="F211" s="3" t="s">
        <v>135</v>
      </c>
      <c r="G211" s="3" t="s">
        <v>56</v>
      </c>
      <c r="H211" s="4" t="s">
        <v>140</v>
      </c>
      <c r="I211" s="3"/>
      <c r="J211" s="23">
        <f t="shared" ref="J211:K211" si="106">J214+J212</f>
        <v>410600</v>
      </c>
      <c r="K211" s="23">
        <f t="shared" si="106"/>
        <v>410600</v>
      </c>
      <c r="L211" s="23">
        <f t="shared" ref="L211" si="107">L214+L212</f>
        <v>31524.2</v>
      </c>
      <c r="M211" s="91">
        <f t="shared" si="89"/>
        <v>7.6775937652216273</v>
      </c>
    </row>
    <row r="212" spans="1:13" ht="165" x14ac:dyDescent="0.25">
      <c r="A212" s="117" t="s">
        <v>16</v>
      </c>
      <c r="B212" s="117"/>
      <c r="C212" s="117"/>
      <c r="D212" s="117"/>
      <c r="E212" s="4">
        <v>851</v>
      </c>
      <c r="F212" s="3" t="s">
        <v>135</v>
      </c>
      <c r="G212" s="3" t="s">
        <v>56</v>
      </c>
      <c r="H212" s="4" t="s">
        <v>140</v>
      </c>
      <c r="I212" s="3" t="s">
        <v>18</v>
      </c>
      <c r="J212" s="23">
        <f t="shared" ref="J212:L212" si="108">J213</f>
        <v>211200</v>
      </c>
      <c r="K212" s="23">
        <f t="shared" si="108"/>
        <v>211200</v>
      </c>
      <c r="L212" s="23">
        <f t="shared" si="108"/>
        <v>11000</v>
      </c>
      <c r="M212" s="91">
        <f t="shared" si="89"/>
        <v>5.2083333333333339</v>
      </c>
    </row>
    <row r="213" spans="1:13" ht="45" x14ac:dyDescent="0.25">
      <c r="A213" s="117" t="s">
        <v>7</v>
      </c>
      <c r="B213" s="117"/>
      <c r="C213" s="117"/>
      <c r="D213" s="117"/>
      <c r="E213" s="4">
        <v>851</v>
      </c>
      <c r="F213" s="3" t="s">
        <v>135</v>
      </c>
      <c r="G213" s="3" t="s">
        <v>56</v>
      </c>
      <c r="H213" s="4" t="s">
        <v>140</v>
      </c>
      <c r="I213" s="3" t="s">
        <v>66</v>
      </c>
      <c r="J213" s="23">
        <v>211200</v>
      </c>
      <c r="K213" s="23">
        <v>211200</v>
      </c>
      <c r="L213" s="23">
        <v>11000</v>
      </c>
      <c r="M213" s="91">
        <f t="shared" si="89"/>
        <v>5.2083333333333339</v>
      </c>
    </row>
    <row r="214" spans="1:13" ht="60" x14ac:dyDescent="0.25">
      <c r="A214" s="117" t="s">
        <v>22</v>
      </c>
      <c r="B214" s="29"/>
      <c r="C214" s="29"/>
      <c r="D214" s="29"/>
      <c r="E214" s="4">
        <v>851</v>
      </c>
      <c r="F214" s="3" t="s">
        <v>135</v>
      </c>
      <c r="G214" s="3" t="s">
        <v>56</v>
      </c>
      <c r="H214" s="4" t="s">
        <v>140</v>
      </c>
      <c r="I214" s="3" t="s">
        <v>23</v>
      </c>
      <c r="J214" s="23">
        <f t="shared" ref="J214:L214" si="109">J215</f>
        <v>199400</v>
      </c>
      <c r="K214" s="23">
        <f t="shared" si="109"/>
        <v>199400</v>
      </c>
      <c r="L214" s="23">
        <f t="shared" si="109"/>
        <v>20524.2</v>
      </c>
      <c r="M214" s="91">
        <f t="shared" si="89"/>
        <v>10.292978936810432</v>
      </c>
    </row>
    <row r="215" spans="1:13" ht="75" x14ac:dyDescent="0.25">
      <c r="A215" s="117" t="s">
        <v>9</v>
      </c>
      <c r="B215" s="29"/>
      <c r="C215" s="29"/>
      <c r="D215" s="29"/>
      <c r="E215" s="4">
        <v>851</v>
      </c>
      <c r="F215" s="3" t="s">
        <v>135</v>
      </c>
      <c r="G215" s="3" t="s">
        <v>56</v>
      </c>
      <c r="H215" s="4" t="s">
        <v>140</v>
      </c>
      <c r="I215" s="3" t="s">
        <v>24</v>
      </c>
      <c r="J215" s="23">
        <v>199400</v>
      </c>
      <c r="K215" s="23">
        <v>199400</v>
      </c>
      <c r="L215" s="23">
        <v>20524.2</v>
      </c>
      <c r="M215" s="91">
        <f t="shared" si="89"/>
        <v>10.292978936810432</v>
      </c>
    </row>
    <row r="216" spans="1:13" ht="90" x14ac:dyDescent="0.25">
      <c r="A216" s="117" t="s">
        <v>406</v>
      </c>
      <c r="B216" s="29"/>
      <c r="C216" s="29"/>
      <c r="D216" s="29"/>
      <c r="E216" s="4">
        <v>851</v>
      </c>
      <c r="F216" s="3" t="s">
        <v>135</v>
      </c>
      <c r="G216" s="3" t="s">
        <v>56</v>
      </c>
      <c r="H216" s="4" t="s">
        <v>144</v>
      </c>
      <c r="I216" s="3"/>
      <c r="J216" s="23">
        <f t="shared" ref="J216:L217" si="110">J217</f>
        <v>10000</v>
      </c>
      <c r="K216" s="23">
        <f t="shared" si="110"/>
        <v>10000</v>
      </c>
      <c r="L216" s="23">
        <f t="shared" si="110"/>
        <v>0</v>
      </c>
      <c r="M216" s="91">
        <f t="shared" si="89"/>
        <v>0</v>
      </c>
    </row>
    <row r="217" spans="1:13" ht="60" x14ac:dyDescent="0.25">
      <c r="A217" s="117" t="s">
        <v>22</v>
      </c>
      <c r="B217" s="29"/>
      <c r="C217" s="29"/>
      <c r="D217" s="29"/>
      <c r="E217" s="4">
        <v>851</v>
      </c>
      <c r="F217" s="3" t="s">
        <v>135</v>
      </c>
      <c r="G217" s="3" t="s">
        <v>56</v>
      </c>
      <c r="H217" s="4" t="s">
        <v>144</v>
      </c>
      <c r="I217" s="3" t="s">
        <v>23</v>
      </c>
      <c r="J217" s="23">
        <f t="shared" si="110"/>
        <v>10000</v>
      </c>
      <c r="K217" s="23">
        <f t="shared" si="110"/>
        <v>10000</v>
      </c>
      <c r="L217" s="23">
        <f t="shared" si="110"/>
        <v>0</v>
      </c>
      <c r="M217" s="91">
        <f t="shared" si="89"/>
        <v>0</v>
      </c>
    </row>
    <row r="218" spans="1:13" ht="75" x14ac:dyDescent="0.25">
      <c r="A218" s="117" t="s">
        <v>9</v>
      </c>
      <c r="B218" s="29"/>
      <c r="C218" s="29"/>
      <c r="D218" s="29"/>
      <c r="E218" s="4">
        <v>851</v>
      </c>
      <c r="F218" s="3" t="s">
        <v>135</v>
      </c>
      <c r="G218" s="3" t="s">
        <v>56</v>
      </c>
      <c r="H218" s="4" t="s">
        <v>144</v>
      </c>
      <c r="I218" s="3" t="s">
        <v>24</v>
      </c>
      <c r="J218" s="23">
        <v>10000</v>
      </c>
      <c r="K218" s="23">
        <v>10000</v>
      </c>
      <c r="L218" s="23"/>
      <c r="M218" s="91">
        <f t="shared" si="89"/>
        <v>0</v>
      </c>
    </row>
    <row r="219" spans="1:13" ht="60" hidden="1" x14ac:dyDescent="0.25">
      <c r="A219" s="122" t="s">
        <v>473</v>
      </c>
      <c r="B219" s="29"/>
      <c r="C219" s="29"/>
      <c r="D219" s="29"/>
      <c r="E219" s="123">
        <v>851</v>
      </c>
      <c r="F219" s="124" t="s">
        <v>135</v>
      </c>
      <c r="G219" s="124" t="s">
        <v>56</v>
      </c>
      <c r="H219" s="123" t="s">
        <v>474</v>
      </c>
      <c r="I219" s="3"/>
      <c r="J219" s="23">
        <f>J220</f>
        <v>0</v>
      </c>
      <c r="K219" s="23">
        <f>K220</f>
        <v>0</v>
      </c>
      <c r="L219" s="23">
        <f t="shared" ref="L219:L220" si="111">L220</f>
        <v>0</v>
      </c>
      <c r="M219" s="91" t="e">
        <f t="shared" si="89"/>
        <v>#DIV/0!</v>
      </c>
    </row>
    <row r="220" spans="1:13" ht="60" hidden="1" x14ac:dyDescent="0.25">
      <c r="A220" s="122" t="s">
        <v>22</v>
      </c>
      <c r="B220" s="125"/>
      <c r="C220" s="125"/>
      <c r="D220" s="125"/>
      <c r="E220" s="123">
        <v>851</v>
      </c>
      <c r="F220" s="124" t="s">
        <v>135</v>
      </c>
      <c r="G220" s="124" t="s">
        <v>56</v>
      </c>
      <c r="H220" s="123" t="s">
        <v>474</v>
      </c>
      <c r="I220" s="124" t="s">
        <v>23</v>
      </c>
      <c r="J220" s="23">
        <f>J221</f>
        <v>0</v>
      </c>
      <c r="K220" s="23">
        <f>K221</f>
        <v>0</v>
      </c>
      <c r="L220" s="23">
        <f t="shared" si="111"/>
        <v>0</v>
      </c>
      <c r="M220" s="91" t="e">
        <f t="shared" si="89"/>
        <v>#DIV/0!</v>
      </c>
    </row>
    <row r="221" spans="1:13" ht="75" hidden="1" x14ac:dyDescent="0.25">
      <c r="A221" s="122" t="s">
        <v>9</v>
      </c>
      <c r="B221" s="125"/>
      <c r="C221" s="125"/>
      <c r="D221" s="125"/>
      <c r="E221" s="123">
        <v>851</v>
      </c>
      <c r="F221" s="124" t="s">
        <v>135</v>
      </c>
      <c r="G221" s="124" t="s">
        <v>56</v>
      </c>
      <c r="H221" s="123" t="s">
        <v>474</v>
      </c>
      <c r="I221" s="124" t="s">
        <v>24</v>
      </c>
      <c r="J221" s="23"/>
      <c r="K221" s="23"/>
      <c r="L221" s="23"/>
      <c r="M221" s="91" t="e">
        <f t="shared" si="89"/>
        <v>#DIV/0!</v>
      </c>
    </row>
    <row r="222" spans="1:13" ht="225.75" customHeight="1" x14ac:dyDescent="0.25">
      <c r="A222" s="117" t="s">
        <v>141</v>
      </c>
      <c r="B222" s="29"/>
      <c r="C222" s="29"/>
      <c r="D222" s="29"/>
      <c r="E222" s="4">
        <v>851</v>
      </c>
      <c r="F222" s="3" t="s">
        <v>135</v>
      </c>
      <c r="G222" s="3" t="s">
        <v>56</v>
      </c>
      <c r="H222" s="4" t="s">
        <v>142</v>
      </c>
      <c r="I222" s="3"/>
      <c r="J222" s="23">
        <f t="shared" ref="J222:K222" si="112">J225+J223</f>
        <v>268000</v>
      </c>
      <c r="K222" s="23">
        <f t="shared" si="112"/>
        <v>268000</v>
      </c>
      <c r="L222" s="23">
        <f t="shared" ref="L222" si="113">L225+L223</f>
        <v>16019.4</v>
      </c>
      <c r="M222" s="91">
        <f t="shared" si="89"/>
        <v>5.9773880597014921</v>
      </c>
    </row>
    <row r="223" spans="1:13" ht="165" x14ac:dyDescent="0.25">
      <c r="A223" s="117" t="s">
        <v>16</v>
      </c>
      <c r="B223" s="117"/>
      <c r="C223" s="117"/>
      <c r="D223" s="117"/>
      <c r="E223" s="4">
        <v>851</v>
      </c>
      <c r="F223" s="3" t="s">
        <v>135</v>
      </c>
      <c r="G223" s="3" t="s">
        <v>56</v>
      </c>
      <c r="H223" s="4" t="s">
        <v>142</v>
      </c>
      <c r="I223" s="3" t="s">
        <v>18</v>
      </c>
      <c r="J223" s="23">
        <f t="shared" ref="J223:L223" si="114">J224</f>
        <v>71000</v>
      </c>
      <c r="K223" s="23">
        <f t="shared" si="114"/>
        <v>71000</v>
      </c>
      <c r="L223" s="23">
        <f t="shared" si="114"/>
        <v>10800</v>
      </c>
      <c r="M223" s="91">
        <f t="shared" si="89"/>
        <v>15.211267605633802</v>
      </c>
    </row>
    <row r="224" spans="1:13" ht="45" x14ac:dyDescent="0.25">
      <c r="A224" s="117" t="s">
        <v>7</v>
      </c>
      <c r="B224" s="117"/>
      <c r="C224" s="117"/>
      <c r="D224" s="117"/>
      <c r="E224" s="4">
        <v>851</v>
      </c>
      <c r="F224" s="3" t="s">
        <v>135</v>
      </c>
      <c r="G224" s="3" t="s">
        <v>56</v>
      </c>
      <c r="H224" s="4" t="s">
        <v>142</v>
      </c>
      <c r="I224" s="3" t="s">
        <v>66</v>
      </c>
      <c r="J224" s="23">
        <v>71000</v>
      </c>
      <c r="K224" s="23">
        <v>71000</v>
      </c>
      <c r="L224" s="23">
        <v>10800</v>
      </c>
      <c r="M224" s="91">
        <f t="shared" si="89"/>
        <v>15.211267605633802</v>
      </c>
    </row>
    <row r="225" spans="1:13" ht="60" x14ac:dyDescent="0.25">
      <c r="A225" s="117" t="s">
        <v>22</v>
      </c>
      <c r="B225" s="29"/>
      <c r="C225" s="29"/>
      <c r="D225" s="29"/>
      <c r="E225" s="4">
        <v>851</v>
      </c>
      <c r="F225" s="3" t="s">
        <v>135</v>
      </c>
      <c r="G225" s="3" t="s">
        <v>56</v>
      </c>
      <c r="H225" s="4" t="s">
        <v>142</v>
      </c>
      <c r="I225" s="3" t="s">
        <v>23</v>
      </c>
      <c r="J225" s="23">
        <f t="shared" ref="J225:L225" si="115">J226</f>
        <v>197000</v>
      </c>
      <c r="K225" s="23">
        <f t="shared" si="115"/>
        <v>197000</v>
      </c>
      <c r="L225" s="23">
        <f t="shared" si="115"/>
        <v>5219.3999999999996</v>
      </c>
      <c r="M225" s="91">
        <f t="shared" si="89"/>
        <v>2.6494416243654824</v>
      </c>
    </row>
    <row r="226" spans="1:13" ht="75" x14ac:dyDescent="0.25">
      <c r="A226" s="117" t="s">
        <v>9</v>
      </c>
      <c r="B226" s="29"/>
      <c r="C226" s="29"/>
      <c r="D226" s="29"/>
      <c r="E226" s="4">
        <v>851</v>
      </c>
      <c r="F226" s="3" t="s">
        <v>135</v>
      </c>
      <c r="G226" s="3" t="s">
        <v>56</v>
      </c>
      <c r="H226" s="4" t="s">
        <v>142</v>
      </c>
      <c r="I226" s="3" t="s">
        <v>24</v>
      </c>
      <c r="J226" s="23">
        <v>197000</v>
      </c>
      <c r="K226" s="23">
        <v>197000</v>
      </c>
      <c r="L226" s="23">
        <v>5219.3999999999996</v>
      </c>
      <c r="M226" s="91">
        <f t="shared" si="89"/>
        <v>2.6494416243654824</v>
      </c>
    </row>
    <row r="227" spans="1:13" ht="90" x14ac:dyDescent="0.25">
      <c r="A227" s="117" t="s">
        <v>377</v>
      </c>
      <c r="B227" s="29"/>
      <c r="C227" s="29"/>
      <c r="D227" s="29"/>
      <c r="E227" s="3" t="s">
        <v>378</v>
      </c>
      <c r="F227" s="3" t="s">
        <v>135</v>
      </c>
      <c r="G227" s="3" t="s">
        <v>56</v>
      </c>
      <c r="H227" s="4" t="s">
        <v>407</v>
      </c>
      <c r="I227" s="3"/>
      <c r="J227" s="23">
        <f t="shared" ref="J227:L228" si="116">J228</f>
        <v>2451516</v>
      </c>
      <c r="K227" s="23">
        <f t="shared" si="116"/>
        <v>2451516</v>
      </c>
      <c r="L227" s="23">
        <f t="shared" si="116"/>
        <v>0</v>
      </c>
      <c r="M227" s="91">
        <f t="shared" si="89"/>
        <v>0</v>
      </c>
    </row>
    <row r="228" spans="1:13" ht="60" x14ac:dyDescent="0.25">
      <c r="A228" s="117" t="s">
        <v>22</v>
      </c>
      <c r="B228" s="29"/>
      <c r="C228" s="29"/>
      <c r="D228" s="29"/>
      <c r="E228" s="3" t="s">
        <v>378</v>
      </c>
      <c r="F228" s="3" t="s">
        <v>135</v>
      </c>
      <c r="G228" s="3" t="s">
        <v>56</v>
      </c>
      <c r="H228" s="4" t="s">
        <v>407</v>
      </c>
      <c r="I228" s="3" t="s">
        <v>23</v>
      </c>
      <c r="J228" s="23">
        <f t="shared" si="116"/>
        <v>2451516</v>
      </c>
      <c r="K228" s="23">
        <f t="shared" si="116"/>
        <v>2451516</v>
      </c>
      <c r="L228" s="23">
        <f t="shared" si="116"/>
        <v>0</v>
      </c>
      <c r="M228" s="91">
        <f t="shared" si="89"/>
        <v>0</v>
      </c>
    </row>
    <row r="229" spans="1:13" ht="75" x14ac:dyDescent="0.25">
      <c r="A229" s="117" t="s">
        <v>9</v>
      </c>
      <c r="B229" s="29"/>
      <c r="C229" s="29"/>
      <c r="D229" s="29"/>
      <c r="E229" s="3" t="s">
        <v>378</v>
      </c>
      <c r="F229" s="3" t="s">
        <v>135</v>
      </c>
      <c r="G229" s="3" t="s">
        <v>56</v>
      </c>
      <c r="H229" s="4" t="s">
        <v>407</v>
      </c>
      <c r="I229" s="3" t="s">
        <v>24</v>
      </c>
      <c r="J229" s="23">
        <v>2451516</v>
      </c>
      <c r="K229" s="23">
        <v>2451516</v>
      </c>
      <c r="L229" s="23"/>
      <c r="M229" s="91">
        <f t="shared" si="89"/>
        <v>0</v>
      </c>
    </row>
    <row r="230" spans="1:13" ht="57" x14ac:dyDescent="0.25">
      <c r="A230" s="57" t="s">
        <v>145</v>
      </c>
      <c r="B230" s="97"/>
      <c r="C230" s="97"/>
      <c r="D230" s="97"/>
      <c r="E230" s="26">
        <v>852</v>
      </c>
      <c r="F230" s="4"/>
      <c r="G230" s="4"/>
      <c r="H230" s="120" t="s">
        <v>61</v>
      </c>
      <c r="I230" s="3"/>
      <c r="J230" s="24">
        <f>J231+J324</f>
        <v>182170149.25999999</v>
      </c>
      <c r="K230" s="24">
        <f>K231+K324</f>
        <v>190464190.13999999</v>
      </c>
      <c r="L230" s="24">
        <f>L231+L324</f>
        <v>39481891.5</v>
      </c>
      <c r="M230" s="91">
        <f t="shared" si="89"/>
        <v>20.72929901992547</v>
      </c>
    </row>
    <row r="231" spans="1:13" s="25" customFormat="1" ht="15" x14ac:dyDescent="0.25">
      <c r="A231" s="6" t="s">
        <v>96</v>
      </c>
      <c r="B231" s="57"/>
      <c r="C231" s="57"/>
      <c r="D231" s="57"/>
      <c r="E231" s="4">
        <v>852</v>
      </c>
      <c r="F231" s="21" t="s">
        <v>97</v>
      </c>
      <c r="G231" s="21"/>
      <c r="H231" s="4" t="s">
        <v>61</v>
      </c>
      <c r="I231" s="21"/>
      <c r="J231" s="24">
        <f>J232+J248+J288+J304+J310</f>
        <v>170341195.66</v>
      </c>
      <c r="K231" s="24">
        <f>K232+K248+K288+K304+K310</f>
        <v>178635026.66</v>
      </c>
      <c r="L231" s="24">
        <f>L232+L248+L288+L304+L310</f>
        <v>37637584.710000001</v>
      </c>
      <c r="M231" s="91">
        <f t="shared" si="89"/>
        <v>21.069543534503147</v>
      </c>
    </row>
    <row r="232" spans="1:13" s="25" customFormat="1" ht="28.5" x14ac:dyDescent="0.25">
      <c r="A232" s="6" t="s">
        <v>146</v>
      </c>
      <c r="B232" s="57"/>
      <c r="C232" s="57"/>
      <c r="D232" s="57"/>
      <c r="E232" s="4">
        <v>852</v>
      </c>
      <c r="F232" s="21" t="s">
        <v>97</v>
      </c>
      <c r="G232" s="21" t="s">
        <v>11</v>
      </c>
      <c r="H232" s="4" t="s">
        <v>61</v>
      </c>
      <c r="I232" s="21"/>
      <c r="J232" s="24">
        <f>J233+J242+J236+J239+J245</f>
        <v>37448498</v>
      </c>
      <c r="K232" s="24">
        <f t="shared" ref="K232:L232" si="117">K233+K242+K236+K239+K245</f>
        <v>37643277</v>
      </c>
      <c r="L232" s="24">
        <f t="shared" si="117"/>
        <v>9084450.75</v>
      </c>
      <c r="M232" s="91">
        <f t="shared" si="89"/>
        <v>24.132996577317112</v>
      </c>
    </row>
    <row r="233" spans="1:13" s="25" customFormat="1" ht="409.5" x14ac:dyDescent="0.25">
      <c r="A233" s="117" t="s">
        <v>418</v>
      </c>
      <c r="B233" s="57"/>
      <c r="C233" s="57"/>
      <c r="D233" s="57"/>
      <c r="E233" s="4">
        <v>852</v>
      </c>
      <c r="F233" s="3" t="s">
        <v>97</v>
      </c>
      <c r="G233" s="3" t="s">
        <v>11</v>
      </c>
      <c r="H233" s="4" t="s">
        <v>419</v>
      </c>
      <c r="I233" s="3"/>
      <c r="J233" s="23">
        <f t="shared" ref="J233:L234" si="118">J234</f>
        <v>26254056</v>
      </c>
      <c r="K233" s="23">
        <f t="shared" si="118"/>
        <v>26448835</v>
      </c>
      <c r="L233" s="23">
        <f t="shared" si="118"/>
        <v>5510912</v>
      </c>
      <c r="M233" s="91">
        <f t="shared" si="89"/>
        <v>20.836123783902014</v>
      </c>
    </row>
    <row r="234" spans="1:13" s="25" customFormat="1" ht="75" x14ac:dyDescent="0.25">
      <c r="A234" s="117" t="s">
        <v>53</v>
      </c>
      <c r="B234" s="57"/>
      <c r="C234" s="57"/>
      <c r="D234" s="57"/>
      <c r="E234" s="4">
        <v>852</v>
      </c>
      <c r="F234" s="3" t="s">
        <v>97</v>
      </c>
      <c r="G234" s="3" t="s">
        <v>11</v>
      </c>
      <c r="H234" s="4" t="s">
        <v>419</v>
      </c>
      <c r="I234" s="3" t="s">
        <v>103</v>
      </c>
      <c r="J234" s="23">
        <f t="shared" si="118"/>
        <v>26254056</v>
      </c>
      <c r="K234" s="23">
        <f t="shared" si="118"/>
        <v>26448835</v>
      </c>
      <c r="L234" s="23">
        <f t="shared" si="118"/>
        <v>5510912</v>
      </c>
      <c r="M234" s="91">
        <f t="shared" si="89"/>
        <v>20.836123783902014</v>
      </c>
    </row>
    <row r="235" spans="1:13" s="25" customFormat="1" ht="30" x14ac:dyDescent="0.25">
      <c r="A235" s="117" t="s">
        <v>104</v>
      </c>
      <c r="B235" s="117"/>
      <c r="C235" s="117"/>
      <c r="D235" s="117"/>
      <c r="E235" s="4">
        <v>852</v>
      </c>
      <c r="F235" s="3" t="s">
        <v>97</v>
      </c>
      <c r="G235" s="3" t="s">
        <v>11</v>
      </c>
      <c r="H235" s="4" t="s">
        <v>419</v>
      </c>
      <c r="I235" s="3" t="s">
        <v>105</v>
      </c>
      <c r="J235" s="23">
        <v>26254056</v>
      </c>
      <c r="K235" s="23">
        <v>26448835</v>
      </c>
      <c r="L235" s="23">
        <v>5510912</v>
      </c>
      <c r="M235" s="91">
        <f t="shared" si="89"/>
        <v>20.836123783902014</v>
      </c>
    </row>
    <row r="236" spans="1:13" s="2" customFormat="1" ht="45" x14ac:dyDescent="0.25">
      <c r="A236" s="117" t="s">
        <v>147</v>
      </c>
      <c r="B236" s="117"/>
      <c r="C236" s="117"/>
      <c r="D236" s="115"/>
      <c r="E236" s="4">
        <v>852</v>
      </c>
      <c r="F236" s="4" t="s">
        <v>97</v>
      </c>
      <c r="G236" s="4" t="s">
        <v>11</v>
      </c>
      <c r="H236" s="4" t="s">
        <v>148</v>
      </c>
      <c r="I236" s="4"/>
      <c r="J236" s="23">
        <f t="shared" ref="J236:L237" si="119">J237</f>
        <v>8008100</v>
      </c>
      <c r="K236" s="23">
        <f t="shared" si="119"/>
        <v>8008100</v>
      </c>
      <c r="L236" s="23">
        <f t="shared" si="119"/>
        <v>2783939.75</v>
      </c>
      <c r="M236" s="91">
        <f t="shared" si="89"/>
        <v>34.764048276120427</v>
      </c>
    </row>
    <row r="237" spans="1:13" s="2" customFormat="1" ht="75" x14ac:dyDescent="0.25">
      <c r="A237" s="117" t="s">
        <v>53</v>
      </c>
      <c r="B237" s="117"/>
      <c r="C237" s="117"/>
      <c r="D237" s="117"/>
      <c r="E237" s="4">
        <v>852</v>
      </c>
      <c r="F237" s="4" t="s">
        <v>97</v>
      </c>
      <c r="G237" s="4" t="s">
        <v>11</v>
      </c>
      <c r="H237" s="4" t="s">
        <v>148</v>
      </c>
      <c r="I237" s="4" t="s">
        <v>103</v>
      </c>
      <c r="J237" s="23">
        <f t="shared" si="119"/>
        <v>8008100</v>
      </c>
      <c r="K237" s="23">
        <f t="shared" si="119"/>
        <v>8008100</v>
      </c>
      <c r="L237" s="23">
        <f t="shared" si="119"/>
        <v>2783939.75</v>
      </c>
      <c r="M237" s="91">
        <f t="shared" si="89"/>
        <v>34.764048276120427</v>
      </c>
    </row>
    <row r="238" spans="1:13" s="2" customFormat="1" ht="30" x14ac:dyDescent="0.25">
      <c r="A238" s="117" t="s">
        <v>104</v>
      </c>
      <c r="B238" s="117"/>
      <c r="C238" s="117"/>
      <c r="D238" s="117"/>
      <c r="E238" s="4">
        <v>852</v>
      </c>
      <c r="F238" s="4" t="s">
        <v>97</v>
      </c>
      <c r="G238" s="4" t="s">
        <v>11</v>
      </c>
      <c r="H238" s="4" t="s">
        <v>148</v>
      </c>
      <c r="I238" s="3" t="s">
        <v>105</v>
      </c>
      <c r="J238" s="23">
        <v>8008100</v>
      </c>
      <c r="K238" s="23">
        <v>8008100</v>
      </c>
      <c r="L238" s="23">
        <v>2783939.75</v>
      </c>
      <c r="M238" s="91">
        <f t="shared" si="89"/>
        <v>34.764048276120427</v>
      </c>
    </row>
    <row r="239" spans="1:13" s="25" customFormat="1" ht="30" x14ac:dyDescent="0.25">
      <c r="A239" s="117" t="s">
        <v>151</v>
      </c>
      <c r="B239" s="57"/>
      <c r="C239" s="57"/>
      <c r="D239" s="57"/>
      <c r="E239" s="4">
        <v>852</v>
      </c>
      <c r="F239" s="3" t="s">
        <v>97</v>
      </c>
      <c r="G239" s="3" t="s">
        <v>11</v>
      </c>
      <c r="H239" s="4" t="s">
        <v>152</v>
      </c>
      <c r="I239" s="3"/>
      <c r="J239" s="23">
        <f t="shared" ref="J239:L240" si="120">J240</f>
        <v>23142</v>
      </c>
      <c r="K239" s="23">
        <f t="shared" si="120"/>
        <v>23142</v>
      </c>
      <c r="L239" s="23">
        <f t="shared" si="120"/>
        <v>0</v>
      </c>
      <c r="M239" s="91">
        <f t="shared" si="89"/>
        <v>0</v>
      </c>
    </row>
    <row r="240" spans="1:13" s="25" customFormat="1" ht="75" x14ac:dyDescent="0.25">
      <c r="A240" s="117" t="s">
        <v>53</v>
      </c>
      <c r="B240" s="57"/>
      <c r="C240" s="57"/>
      <c r="D240" s="57"/>
      <c r="E240" s="4">
        <v>852</v>
      </c>
      <c r="F240" s="3" t="s">
        <v>97</v>
      </c>
      <c r="G240" s="3" t="s">
        <v>11</v>
      </c>
      <c r="H240" s="4" t="s">
        <v>152</v>
      </c>
      <c r="I240" s="3" t="s">
        <v>103</v>
      </c>
      <c r="J240" s="23">
        <f t="shared" si="120"/>
        <v>23142</v>
      </c>
      <c r="K240" s="23">
        <f t="shared" si="120"/>
        <v>23142</v>
      </c>
      <c r="L240" s="23">
        <f t="shared" si="120"/>
        <v>0</v>
      </c>
      <c r="M240" s="91">
        <f t="shared" si="89"/>
        <v>0</v>
      </c>
    </row>
    <row r="241" spans="1:13" s="25" customFormat="1" ht="30" x14ac:dyDescent="0.25">
      <c r="A241" s="117" t="s">
        <v>104</v>
      </c>
      <c r="B241" s="117"/>
      <c r="C241" s="117"/>
      <c r="D241" s="117"/>
      <c r="E241" s="4">
        <v>852</v>
      </c>
      <c r="F241" s="3" t="s">
        <v>97</v>
      </c>
      <c r="G241" s="3" t="s">
        <v>11</v>
      </c>
      <c r="H241" s="4" t="s">
        <v>152</v>
      </c>
      <c r="I241" s="3" t="s">
        <v>105</v>
      </c>
      <c r="J241" s="23">
        <v>23142</v>
      </c>
      <c r="K241" s="23">
        <v>23142</v>
      </c>
      <c r="L241" s="23"/>
      <c r="M241" s="91">
        <f t="shared" si="89"/>
        <v>0</v>
      </c>
    </row>
    <row r="242" spans="1:13" ht="45" x14ac:dyDescent="0.25">
      <c r="A242" s="117" t="s">
        <v>149</v>
      </c>
      <c r="B242" s="117"/>
      <c r="C242" s="117"/>
      <c r="D242" s="117"/>
      <c r="E242" s="4">
        <v>852</v>
      </c>
      <c r="F242" s="4" t="s">
        <v>97</v>
      </c>
      <c r="G242" s="4" t="s">
        <v>11</v>
      </c>
      <c r="H242" s="4" t="s">
        <v>150</v>
      </c>
      <c r="I242" s="4"/>
      <c r="J242" s="23">
        <f t="shared" ref="J242:L243" si="121">J243</f>
        <v>2643600</v>
      </c>
      <c r="K242" s="23">
        <f t="shared" si="121"/>
        <v>2643600</v>
      </c>
      <c r="L242" s="23">
        <f t="shared" si="121"/>
        <v>664699</v>
      </c>
      <c r="M242" s="91">
        <f t="shared" si="89"/>
        <v>25.14370555303374</v>
      </c>
    </row>
    <row r="243" spans="1:13" ht="75" x14ac:dyDescent="0.25">
      <c r="A243" s="117" t="s">
        <v>53</v>
      </c>
      <c r="B243" s="117"/>
      <c r="C243" s="117"/>
      <c r="D243" s="117"/>
      <c r="E243" s="4">
        <v>852</v>
      </c>
      <c r="F243" s="4" t="s">
        <v>97</v>
      </c>
      <c r="G243" s="4" t="s">
        <v>11</v>
      </c>
      <c r="H243" s="4" t="s">
        <v>150</v>
      </c>
      <c r="I243" s="4" t="s">
        <v>103</v>
      </c>
      <c r="J243" s="23">
        <f t="shared" si="121"/>
        <v>2643600</v>
      </c>
      <c r="K243" s="23">
        <f t="shared" si="121"/>
        <v>2643600</v>
      </c>
      <c r="L243" s="23">
        <f t="shared" si="121"/>
        <v>664699</v>
      </c>
      <c r="M243" s="91">
        <f t="shared" si="89"/>
        <v>25.14370555303374</v>
      </c>
    </row>
    <row r="244" spans="1:13" ht="30" x14ac:dyDescent="0.25">
      <c r="A244" s="117" t="s">
        <v>104</v>
      </c>
      <c r="B244" s="117"/>
      <c r="C244" s="117"/>
      <c r="D244" s="117"/>
      <c r="E244" s="4">
        <v>852</v>
      </c>
      <c r="F244" s="4" t="s">
        <v>97</v>
      </c>
      <c r="G244" s="4" t="s">
        <v>11</v>
      </c>
      <c r="H244" s="4" t="s">
        <v>150</v>
      </c>
      <c r="I244" s="3" t="s">
        <v>105</v>
      </c>
      <c r="J244" s="23">
        <v>2643600</v>
      </c>
      <c r="K244" s="23">
        <v>2643600</v>
      </c>
      <c r="L244" s="23">
        <v>664699</v>
      </c>
      <c r="M244" s="91">
        <f t="shared" si="89"/>
        <v>25.14370555303374</v>
      </c>
    </row>
    <row r="245" spans="1:13" s="25" customFormat="1" ht="270" x14ac:dyDescent="0.25">
      <c r="A245" s="117" t="s">
        <v>420</v>
      </c>
      <c r="B245" s="57"/>
      <c r="C245" s="57"/>
      <c r="D245" s="57"/>
      <c r="E245" s="4">
        <v>852</v>
      </c>
      <c r="F245" s="3" t="s">
        <v>97</v>
      </c>
      <c r="G245" s="3" t="s">
        <v>11</v>
      </c>
      <c r="H245" s="4" t="s">
        <v>421</v>
      </c>
      <c r="I245" s="3"/>
      <c r="J245" s="23">
        <f t="shared" ref="J245:L246" si="122">J246</f>
        <v>519600</v>
      </c>
      <c r="K245" s="23">
        <f t="shared" si="122"/>
        <v>519600</v>
      </c>
      <c r="L245" s="23">
        <f t="shared" si="122"/>
        <v>124900</v>
      </c>
      <c r="M245" s="91">
        <f t="shared" si="89"/>
        <v>24.037721324095457</v>
      </c>
    </row>
    <row r="246" spans="1:13" s="25" customFormat="1" ht="75" x14ac:dyDescent="0.25">
      <c r="A246" s="117" t="s">
        <v>53</v>
      </c>
      <c r="B246" s="57"/>
      <c r="C246" s="57"/>
      <c r="D246" s="57"/>
      <c r="E246" s="4">
        <v>852</v>
      </c>
      <c r="F246" s="3" t="s">
        <v>97</v>
      </c>
      <c r="G246" s="3" t="s">
        <v>11</v>
      </c>
      <c r="H246" s="4" t="s">
        <v>421</v>
      </c>
      <c r="I246" s="3" t="s">
        <v>103</v>
      </c>
      <c r="J246" s="23">
        <f t="shared" si="122"/>
        <v>519600</v>
      </c>
      <c r="K246" s="23">
        <f t="shared" si="122"/>
        <v>519600</v>
      </c>
      <c r="L246" s="23">
        <f t="shared" si="122"/>
        <v>124900</v>
      </c>
      <c r="M246" s="91">
        <f t="shared" ref="M246:M303" si="123">L246/K246*100</f>
        <v>24.037721324095457</v>
      </c>
    </row>
    <row r="247" spans="1:13" s="25" customFormat="1" ht="30" x14ac:dyDescent="0.25">
      <c r="A247" s="117" t="s">
        <v>104</v>
      </c>
      <c r="B247" s="117"/>
      <c r="C247" s="117"/>
      <c r="D247" s="117"/>
      <c r="E247" s="4">
        <v>852</v>
      </c>
      <c r="F247" s="3" t="s">
        <v>97</v>
      </c>
      <c r="G247" s="3" t="s">
        <v>11</v>
      </c>
      <c r="H247" s="4" t="s">
        <v>421</v>
      </c>
      <c r="I247" s="3" t="s">
        <v>105</v>
      </c>
      <c r="J247" s="23">
        <v>519600</v>
      </c>
      <c r="K247" s="23">
        <v>519600</v>
      </c>
      <c r="L247" s="23">
        <v>124900</v>
      </c>
      <c r="M247" s="91">
        <f t="shared" si="123"/>
        <v>24.037721324095457</v>
      </c>
    </row>
    <row r="248" spans="1:13" s="25" customFormat="1" ht="15" x14ac:dyDescent="0.25">
      <c r="A248" s="6" t="s">
        <v>98</v>
      </c>
      <c r="B248" s="57"/>
      <c r="C248" s="57"/>
      <c r="D248" s="57"/>
      <c r="E248" s="4">
        <v>852</v>
      </c>
      <c r="F248" s="21" t="s">
        <v>97</v>
      </c>
      <c r="G248" s="21" t="s">
        <v>56</v>
      </c>
      <c r="H248" s="4" t="s">
        <v>61</v>
      </c>
      <c r="I248" s="21"/>
      <c r="J248" s="24">
        <f>J249+J252+J255+J258+J261+J264+J270+J273+J276+J282+J281+J285+J267</f>
        <v>109612739.66</v>
      </c>
      <c r="K248" s="24">
        <f t="shared" ref="K248:L248" si="124">K249+K252+K255+K258+K261+K264+K270+K273+K276+K282+K281+K285+K267</f>
        <v>117711791.66</v>
      </c>
      <c r="L248" s="24">
        <f t="shared" si="124"/>
        <v>23905141.669999998</v>
      </c>
      <c r="M248" s="91">
        <f t="shared" si="123"/>
        <v>20.308196258746843</v>
      </c>
    </row>
    <row r="249" spans="1:13" ht="210" x14ac:dyDescent="0.25">
      <c r="A249" s="117" t="s">
        <v>423</v>
      </c>
      <c r="B249" s="57"/>
      <c r="C249" s="57"/>
      <c r="D249" s="57"/>
      <c r="E249" s="4">
        <v>852</v>
      </c>
      <c r="F249" s="3" t="s">
        <v>97</v>
      </c>
      <c r="G249" s="3" t="s">
        <v>56</v>
      </c>
      <c r="H249" s="4" t="s">
        <v>422</v>
      </c>
      <c r="I249" s="3"/>
      <c r="J249" s="23">
        <f t="shared" ref="J249:L250" si="125">J250</f>
        <v>60671948</v>
      </c>
      <c r="K249" s="23">
        <f t="shared" si="125"/>
        <v>68771000</v>
      </c>
      <c r="L249" s="23">
        <f t="shared" si="125"/>
        <v>13733322</v>
      </c>
      <c r="M249" s="91">
        <f t="shared" si="123"/>
        <v>19.969641273211092</v>
      </c>
    </row>
    <row r="250" spans="1:13" ht="75" x14ac:dyDescent="0.25">
      <c r="A250" s="117" t="s">
        <v>53</v>
      </c>
      <c r="B250" s="57"/>
      <c r="C250" s="57"/>
      <c r="D250" s="57"/>
      <c r="E250" s="4">
        <v>852</v>
      </c>
      <c r="F250" s="3" t="s">
        <v>97</v>
      </c>
      <c r="G250" s="3" t="s">
        <v>56</v>
      </c>
      <c r="H250" s="4" t="s">
        <v>422</v>
      </c>
      <c r="I250" s="3" t="s">
        <v>103</v>
      </c>
      <c r="J250" s="23">
        <f t="shared" si="125"/>
        <v>60671948</v>
      </c>
      <c r="K250" s="23">
        <f t="shared" si="125"/>
        <v>68771000</v>
      </c>
      <c r="L250" s="23">
        <f t="shared" si="125"/>
        <v>13733322</v>
      </c>
      <c r="M250" s="91">
        <f t="shared" si="123"/>
        <v>19.969641273211092</v>
      </c>
    </row>
    <row r="251" spans="1:13" ht="30" x14ac:dyDescent="0.25">
      <c r="A251" s="117" t="s">
        <v>104</v>
      </c>
      <c r="B251" s="117"/>
      <c r="C251" s="117"/>
      <c r="D251" s="117"/>
      <c r="E251" s="4">
        <v>852</v>
      </c>
      <c r="F251" s="3" t="s">
        <v>97</v>
      </c>
      <c r="G251" s="3" t="s">
        <v>56</v>
      </c>
      <c r="H251" s="4" t="s">
        <v>422</v>
      </c>
      <c r="I251" s="3" t="s">
        <v>105</v>
      </c>
      <c r="J251" s="23">
        <v>60671948</v>
      </c>
      <c r="K251" s="23">
        <v>68771000</v>
      </c>
      <c r="L251" s="23">
        <v>13733322</v>
      </c>
      <c r="M251" s="91">
        <f t="shared" si="123"/>
        <v>19.969641273211092</v>
      </c>
    </row>
    <row r="252" spans="1:13" ht="135" x14ac:dyDescent="0.25">
      <c r="A252" s="117" t="s">
        <v>441</v>
      </c>
      <c r="B252" s="117"/>
      <c r="C252" s="117"/>
      <c r="D252" s="117"/>
      <c r="E252" s="4">
        <v>852</v>
      </c>
      <c r="F252" s="3" t="s">
        <v>97</v>
      </c>
      <c r="G252" s="3" t="s">
        <v>56</v>
      </c>
      <c r="H252" s="4" t="s">
        <v>440</v>
      </c>
      <c r="I252" s="3"/>
      <c r="J252" s="23">
        <f>J253</f>
        <v>7890120</v>
      </c>
      <c r="K252" s="23">
        <f>K253</f>
        <v>7890120</v>
      </c>
      <c r="L252" s="23">
        <f t="shared" ref="L252:L253" si="126">L253</f>
        <v>1944073.35</v>
      </c>
      <c r="M252" s="91">
        <f t="shared" si="123"/>
        <v>24.639338184970573</v>
      </c>
    </row>
    <row r="253" spans="1:13" ht="75" x14ac:dyDescent="0.25">
      <c r="A253" s="117" t="s">
        <v>53</v>
      </c>
      <c r="B253" s="117"/>
      <c r="C253" s="117"/>
      <c r="D253" s="117"/>
      <c r="E253" s="4">
        <v>852</v>
      </c>
      <c r="F253" s="3" t="s">
        <v>97</v>
      </c>
      <c r="G253" s="3" t="s">
        <v>56</v>
      </c>
      <c r="H253" s="4" t="s">
        <v>440</v>
      </c>
      <c r="I253" s="3" t="s">
        <v>103</v>
      </c>
      <c r="J253" s="23">
        <f>J254</f>
        <v>7890120</v>
      </c>
      <c r="K253" s="23">
        <f>K254</f>
        <v>7890120</v>
      </c>
      <c r="L253" s="23">
        <f t="shared" si="126"/>
        <v>1944073.35</v>
      </c>
      <c r="M253" s="91">
        <f t="shared" si="123"/>
        <v>24.639338184970573</v>
      </c>
    </row>
    <row r="254" spans="1:13" ht="30" x14ac:dyDescent="0.25">
      <c r="A254" s="117" t="s">
        <v>104</v>
      </c>
      <c r="B254" s="117"/>
      <c r="C254" s="117"/>
      <c r="D254" s="117"/>
      <c r="E254" s="4">
        <v>852</v>
      </c>
      <c r="F254" s="3" t="s">
        <v>97</v>
      </c>
      <c r="G254" s="3" t="s">
        <v>56</v>
      </c>
      <c r="H254" s="4" t="s">
        <v>440</v>
      </c>
      <c r="I254" s="3" t="s">
        <v>105</v>
      </c>
      <c r="J254" s="23">
        <v>7890120</v>
      </c>
      <c r="K254" s="23">
        <v>7890120</v>
      </c>
      <c r="L254" s="23">
        <v>1944073.35</v>
      </c>
      <c r="M254" s="91">
        <f t="shared" si="123"/>
        <v>24.639338184970573</v>
      </c>
    </row>
    <row r="255" spans="1:13" ht="30" x14ac:dyDescent="0.25">
      <c r="A255" s="117" t="s">
        <v>155</v>
      </c>
      <c r="B255" s="117"/>
      <c r="C255" s="117"/>
      <c r="D255" s="117"/>
      <c r="E255" s="4">
        <v>852</v>
      </c>
      <c r="F255" s="3" t="s">
        <v>97</v>
      </c>
      <c r="G255" s="3" t="s">
        <v>56</v>
      </c>
      <c r="H255" s="4" t="s">
        <v>156</v>
      </c>
      <c r="I255" s="3"/>
      <c r="J255" s="23">
        <f t="shared" ref="J255:L256" si="127">J256</f>
        <v>20644500</v>
      </c>
      <c r="K255" s="23">
        <f t="shared" si="127"/>
        <v>20644500</v>
      </c>
      <c r="L255" s="23">
        <f t="shared" si="127"/>
        <v>5982240.7999999998</v>
      </c>
      <c r="M255" s="91">
        <f t="shared" si="123"/>
        <v>28.97740705756981</v>
      </c>
    </row>
    <row r="256" spans="1:13" ht="75" x14ac:dyDescent="0.25">
      <c r="A256" s="117" t="s">
        <v>53</v>
      </c>
      <c r="B256" s="117"/>
      <c r="C256" s="117"/>
      <c r="D256" s="117"/>
      <c r="E256" s="4">
        <v>852</v>
      </c>
      <c r="F256" s="3" t="s">
        <v>97</v>
      </c>
      <c r="G256" s="4" t="s">
        <v>56</v>
      </c>
      <c r="H256" s="4" t="s">
        <v>156</v>
      </c>
      <c r="I256" s="3" t="s">
        <v>103</v>
      </c>
      <c r="J256" s="23">
        <f t="shared" si="127"/>
        <v>20644500</v>
      </c>
      <c r="K256" s="23">
        <f t="shared" si="127"/>
        <v>20644500</v>
      </c>
      <c r="L256" s="23">
        <f t="shared" si="127"/>
        <v>5982240.7999999998</v>
      </c>
      <c r="M256" s="91">
        <f t="shared" si="123"/>
        <v>28.97740705756981</v>
      </c>
    </row>
    <row r="257" spans="1:13" ht="30" x14ac:dyDescent="0.25">
      <c r="A257" s="117" t="s">
        <v>104</v>
      </c>
      <c r="B257" s="117"/>
      <c r="C257" s="117"/>
      <c r="D257" s="117"/>
      <c r="E257" s="4">
        <v>852</v>
      </c>
      <c r="F257" s="3" t="s">
        <v>97</v>
      </c>
      <c r="G257" s="4" t="s">
        <v>56</v>
      </c>
      <c r="H257" s="4" t="s">
        <v>156</v>
      </c>
      <c r="I257" s="3" t="s">
        <v>105</v>
      </c>
      <c r="J257" s="23">
        <v>20644500</v>
      </c>
      <c r="K257" s="23">
        <v>20644500</v>
      </c>
      <c r="L257" s="23">
        <v>5982240.7999999998</v>
      </c>
      <c r="M257" s="91">
        <f t="shared" si="123"/>
        <v>28.97740705756981</v>
      </c>
    </row>
    <row r="258" spans="1:13" ht="30" x14ac:dyDescent="0.25">
      <c r="A258" s="117" t="s">
        <v>151</v>
      </c>
      <c r="B258" s="117"/>
      <c r="C258" s="117"/>
      <c r="D258" s="117"/>
      <c r="E258" s="4">
        <v>852</v>
      </c>
      <c r="F258" s="3" t="s">
        <v>97</v>
      </c>
      <c r="G258" s="4" t="s">
        <v>56</v>
      </c>
      <c r="H258" s="4" t="s">
        <v>152</v>
      </c>
      <c r="I258" s="3"/>
      <c r="J258" s="23">
        <f t="shared" ref="J258:L259" si="128">J259</f>
        <v>229300</v>
      </c>
      <c r="K258" s="23">
        <f t="shared" si="128"/>
        <v>229300</v>
      </c>
      <c r="L258" s="23">
        <f t="shared" si="128"/>
        <v>20672</v>
      </c>
      <c r="M258" s="91">
        <f t="shared" si="123"/>
        <v>9.0152638464893151</v>
      </c>
    </row>
    <row r="259" spans="1:13" ht="75" x14ac:dyDescent="0.25">
      <c r="A259" s="117" t="s">
        <v>53</v>
      </c>
      <c r="B259" s="117"/>
      <c r="C259" s="117"/>
      <c r="D259" s="117"/>
      <c r="E259" s="4">
        <v>852</v>
      </c>
      <c r="F259" s="3" t="s">
        <v>97</v>
      </c>
      <c r="G259" s="4" t="s">
        <v>56</v>
      </c>
      <c r="H259" s="4" t="s">
        <v>152</v>
      </c>
      <c r="I259" s="3" t="s">
        <v>103</v>
      </c>
      <c r="J259" s="23">
        <f t="shared" si="128"/>
        <v>229300</v>
      </c>
      <c r="K259" s="23">
        <f t="shared" si="128"/>
        <v>229300</v>
      </c>
      <c r="L259" s="23">
        <f t="shared" si="128"/>
        <v>20672</v>
      </c>
      <c r="M259" s="91">
        <f t="shared" si="123"/>
        <v>9.0152638464893151</v>
      </c>
    </row>
    <row r="260" spans="1:13" ht="30" x14ac:dyDescent="0.25">
      <c r="A260" s="117" t="s">
        <v>104</v>
      </c>
      <c r="B260" s="117"/>
      <c r="C260" s="117"/>
      <c r="D260" s="117"/>
      <c r="E260" s="4">
        <v>852</v>
      </c>
      <c r="F260" s="3" t="s">
        <v>97</v>
      </c>
      <c r="G260" s="4" t="s">
        <v>56</v>
      </c>
      <c r="H260" s="4" t="s">
        <v>152</v>
      </c>
      <c r="I260" s="3" t="s">
        <v>105</v>
      </c>
      <c r="J260" s="23">
        <v>229300</v>
      </c>
      <c r="K260" s="23">
        <v>229300</v>
      </c>
      <c r="L260" s="23">
        <v>20672</v>
      </c>
      <c r="M260" s="91">
        <f t="shared" si="123"/>
        <v>9.0152638464893151</v>
      </c>
    </row>
    <row r="261" spans="1:13" ht="45" x14ac:dyDescent="0.25">
      <c r="A261" s="117" t="s">
        <v>149</v>
      </c>
      <c r="B261" s="117"/>
      <c r="C261" s="117"/>
      <c r="D261" s="117"/>
      <c r="E261" s="4">
        <v>852</v>
      </c>
      <c r="F261" s="4" t="s">
        <v>97</v>
      </c>
      <c r="G261" s="4" t="s">
        <v>56</v>
      </c>
      <c r="H261" s="4" t="s">
        <v>150</v>
      </c>
      <c r="I261" s="3"/>
      <c r="J261" s="23">
        <f t="shared" ref="J261:L262" si="129">J262</f>
        <v>1590000</v>
      </c>
      <c r="K261" s="23">
        <f t="shared" si="129"/>
        <v>1590000</v>
      </c>
      <c r="L261" s="23">
        <f t="shared" si="129"/>
        <v>502468</v>
      </c>
      <c r="M261" s="91">
        <f t="shared" si="123"/>
        <v>31.601761006289308</v>
      </c>
    </row>
    <row r="262" spans="1:13" ht="75" x14ac:dyDescent="0.25">
      <c r="A262" s="117" t="s">
        <v>53</v>
      </c>
      <c r="B262" s="117"/>
      <c r="C262" s="117"/>
      <c r="D262" s="117"/>
      <c r="E262" s="4">
        <v>852</v>
      </c>
      <c r="F262" s="3" t="s">
        <v>97</v>
      </c>
      <c r="G262" s="4" t="s">
        <v>56</v>
      </c>
      <c r="H262" s="4" t="s">
        <v>150</v>
      </c>
      <c r="I262" s="3" t="s">
        <v>103</v>
      </c>
      <c r="J262" s="23">
        <f t="shared" si="129"/>
        <v>1590000</v>
      </c>
      <c r="K262" s="23">
        <f t="shared" si="129"/>
        <v>1590000</v>
      </c>
      <c r="L262" s="23">
        <f t="shared" si="129"/>
        <v>502468</v>
      </c>
      <c r="M262" s="91">
        <f t="shared" si="123"/>
        <v>31.601761006289308</v>
      </c>
    </row>
    <row r="263" spans="1:13" ht="30" x14ac:dyDescent="0.25">
      <c r="A263" s="117" t="s">
        <v>104</v>
      </c>
      <c r="B263" s="117"/>
      <c r="C263" s="117"/>
      <c r="D263" s="117"/>
      <c r="E263" s="4">
        <v>852</v>
      </c>
      <c r="F263" s="3" t="s">
        <v>97</v>
      </c>
      <c r="G263" s="4" t="s">
        <v>56</v>
      </c>
      <c r="H263" s="4" t="s">
        <v>150</v>
      </c>
      <c r="I263" s="3" t="s">
        <v>105</v>
      </c>
      <c r="J263" s="23">
        <v>1590000</v>
      </c>
      <c r="K263" s="23">
        <v>1590000</v>
      </c>
      <c r="L263" s="23">
        <v>502468</v>
      </c>
      <c r="M263" s="91">
        <f t="shared" si="123"/>
        <v>31.601761006289308</v>
      </c>
    </row>
    <row r="264" spans="1:13" s="25" customFormat="1" ht="60" x14ac:dyDescent="0.25">
      <c r="A264" s="117" t="s">
        <v>153</v>
      </c>
      <c r="B264" s="117"/>
      <c r="C264" s="117"/>
      <c r="D264" s="117"/>
      <c r="E264" s="4">
        <v>852</v>
      </c>
      <c r="F264" s="4" t="s">
        <v>97</v>
      </c>
      <c r="G264" s="4" t="s">
        <v>56</v>
      </c>
      <c r="H264" s="4" t="s">
        <v>154</v>
      </c>
      <c r="I264" s="3"/>
      <c r="J264" s="23">
        <f t="shared" ref="J264:L265" si="130">J265</f>
        <v>92066</v>
      </c>
      <c r="K264" s="23">
        <f t="shared" si="130"/>
        <v>92066</v>
      </c>
      <c r="L264" s="23">
        <f t="shared" si="130"/>
        <v>4000</v>
      </c>
      <c r="M264" s="91">
        <f t="shared" si="123"/>
        <v>4.3447092303347601</v>
      </c>
    </row>
    <row r="265" spans="1:13" s="25" customFormat="1" ht="75" x14ac:dyDescent="0.25">
      <c r="A265" s="117" t="s">
        <v>53</v>
      </c>
      <c r="B265" s="117"/>
      <c r="C265" s="117"/>
      <c r="D265" s="117"/>
      <c r="E265" s="4">
        <v>852</v>
      </c>
      <c r="F265" s="3" t="s">
        <v>97</v>
      </c>
      <c r="G265" s="4" t="s">
        <v>56</v>
      </c>
      <c r="H265" s="4" t="s">
        <v>154</v>
      </c>
      <c r="I265" s="3" t="s">
        <v>103</v>
      </c>
      <c r="J265" s="23">
        <f t="shared" si="130"/>
        <v>92066</v>
      </c>
      <c r="K265" s="23">
        <f t="shared" si="130"/>
        <v>92066</v>
      </c>
      <c r="L265" s="23">
        <f t="shared" si="130"/>
        <v>4000</v>
      </c>
      <c r="M265" s="91">
        <f t="shared" si="123"/>
        <v>4.3447092303347601</v>
      </c>
    </row>
    <row r="266" spans="1:13" s="25" customFormat="1" ht="30" x14ac:dyDescent="0.25">
      <c r="A266" s="117" t="s">
        <v>104</v>
      </c>
      <c r="B266" s="117"/>
      <c r="C266" s="117"/>
      <c r="D266" s="117"/>
      <c r="E266" s="4">
        <v>852</v>
      </c>
      <c r="F266" s="3" t="s">
        <v>97</v>
      </c>
      <c r="G266" s="4" t="s">
        <v>56</v>
      </c>
      <c r="H266" s="4" t="s">
        <v>154</v>
      </c>
      <c r="I266" s="3" t="s">
        <v>105</v>
      </c>
      <c r="J266" s="23">
        <v>92066</v>
      </c>
      <c r="K266" s="23">
        <v>92066</v>
      </c>
      <c r="L266" s="23">
        <v>4000</v>
      </c>
      <c r="M266" s="91">
        <f t="shared" si="123"/>
        <v>4.3447092303347601</v>
      </c>
    </row>
    <row r="267" spans="1:13" s="25" customFormat="1" ht="135" x14ac:dyDescent="0.25">
      <c r="A267" s="117" t="s">
        <v>443</v>
      </c>
      <c r="B267" s="117"/>
      <c r="C267" s="117"/>
      <c r="D267" s="117"/>
      <c r="E267" s="4">
        <v>852</v>
      </c>
      <c r="F267" s="3" t="s">
        <v>97</v>
      </c>
      <c r="G267" s="3" t="s">
        <v>56</v>
      </c>
      <c r="H267" s="4" t="s">
        <v>444</v>
      </c>
      <c r="I267" s="3"/>
      <c r="J267" s="23">
        <f>J268</f>
        <v>5141327</v>
      </c>
      <c r="K267" s="23">
        <f>K268</f>
        <v>5141327</v>
      </c>
      <c r="L267" s="23">
        <f t="shared" ref="L267:L268" si="131">L268</f>
        <v>1259465.52</v>
      </c>
      <c r="M267" s="91">
        <f t="shared" si="123"/>
        <v>24.496895840315155</v>
      </c>
    </row>
    <row r="268" spans="1:13" s="25" customFormat="1" ht="75" x14ac:dyDescent="0.25">
      <c r="A268" s="117" t="s">
        <v>53</v>
      </c>
      <c r="B268" s="117"/>
      <c r="C268" s="117"/>
      <c r="D268" s="117"/>
      <c r="E268" s="4">
        <v>852</v>
      </c>
      <c r="F268" s="3" t="s">
        <v>97</v>
      </c>
      <c r="G268" s="3" t="s">
        <v>56</v>
      </c>
      <c r="H268" s="4" t="s">
        <v>444</v>
      </c>
      <c r="I268" s="3" t="s">
        <v>103</v>
      </c>
      <c r="J268" s="23">
        <f>J269</f>
        <v>5141327</v>
      </c>
      <c r="K268" s="23">
        <f>K269</f>
        <v>5141327</v>
      </c>
      <c r="L268" s="23">
        <f t="shared" si="131"/>
        <v>1259465.52</v>
      </c>
      <c r="M268" s="91">
        <f t="shared" si="123"/>
        <v>24.496895840315155</v>
      </c>
    </row>
    <row r="269" spans="1:13" s="25" customFormat="1" ht="30" x14ac:dyDescent="0.25">
      <c r="A269" s="117" t="s">
        <v>104</v>
      </c>
      <c r="B269" s="117"/>
      <c r="C269" s="117"/>
      <c r="D269" s="117"/>
      <c r="E269" s="4">
        <v>852</v>
      </c>
      <c r="F269" s="3" t="s">
        <v>97</v>
      </c>
      <c r="G269" s="3" t="s">
        <v>56</v>
      </c>
      <c r="H269" s="4" t="s">
        <v>444</v>
      </c>
      <c r="I269" s="3" t="s">
        <v>105</v>
      </c>
      <c r="J269" s="23">
        <f>4884260+257067</f>
        <v>5141327</v>
      </c>
      <c r="K269" s="23">
        <f>4884260+257067</f>
        <v>5141327</v>
      </c>
      <c r="L269" s="23">
        <f>1196492.1+62973.42</f>
        <v>1259465.52</v>
      </c>
      <c r="M269" s="91">
        <f t="shared" si="123"/>
        <v>24.496895840315155</v>
      </c>
    </row>
    <row r="270" spans="1:13" s="25" customFormat="1" ht="75" x14ac:dyDescent="0.25">
      <c r="A270" s="117" t="s">
        <v>358</v>
      </c>
      <c r="B270" s="117"/>
      <c r="C270" s="117"/>
      <c r="D270" s="117"/>
      <c r="E270" s="4">
        <v>852</v>
      </c>
      <c r="F270" s="3" t="s">
        <v>97</v>
      </c>
      <c r="G270" s="4" t="s">
        <v>56</v>
      </c>
      <c r="H270" s="4" t="s">
        <v>357</v>
      </c>
      <c r="I270" s="3"/>
      <c r="J270" s="23">
        <f t="shared" ref="J270:L274" si="132">J271</f>
        <v>9000000</v>
      </c>
      <c r="K270" s="23">
        <f t="shared" si="132"/>
        <v>9000000</v>
      </c>
      <c r="L270" s="23">
        <f t="shared" si="132"/>
        <v>0</v>
      </c>
      <c r="M270" s="91">
        <f t="shared" si="123"/>
        <v>0</v>
      </c>
    </row>
    <row r="271" spans="1:13" s="25" customFormat="1" ht="75" x14ac:dyDescent="0.25">
      <c r="A271" s="117" t="s">
        <v>53</v>
      </c>
      <c r="B271" s="117"/>
      <c r="C271" s="117"/>
      <c r="D271" s="117"/>
      <c r="E271" s="4">
        <v>852</v>
      </c>
      <c r="F271" s="3" t="s">
        <v>97</v>
      </c>
      <c r="G271" s="4" t="s">
        <v>56</v>
      </c>
      <c r="H271" s="4" t="s">
        <v>357</v>
      </c>
      <c r="I271" s="3" t="s">
        <v>103</v>
      </c>
      <c r="J271" s="23">
        <f t="shared" si="132"/>
        <v>9000000</v>
      </c>
      <c r="K271" s="23">
        <f t="shared" si="132"/>
        <v>9000000</v>
      </c>
      <c r="L271" s="23">
        <f t="shared" si="132"/>
        <v>0</v>
      </c>
      <c r="M271" s="91">
        <f t="shared" si="123"/>
        <v>0</v>
      </c>
    </row>
    <row r="272" spans="1:13" s="25" customFormat="1" ht="30" x14ac:dyDescent="0.25">
      <c r="A272" s="117" t="s">
        <v>104</v>
      </c>
      <c r="B272" s="117"/>
      <c r="C272" s="117"/>
      <c r="D272" s="117"/>
      <c r="E272" s="4">
        <v>852</v>
      </c>
      <c r="F272" s="3" t="s">
        <v>97</v>
      </c>
      <c r="G272" s="4" t="s">
        <v>56</v>
      </c>
      <c r="H272" s="4" t="s">
        <v>357</v>
      </c>
      <c r="I272" s="3" t="s">
        <v>105</v>
      </c>
      <c r="J272" s="23">
        <v>9000000</v>
      </c>
      <c r="K272" s="23">
        <v>9000000</v>
      </c>
      <c r="L272" s="23"/>
      <c r="M272" s="91">
        <f t="shared" si="123"/>
        <v>0</v>
      </c>
    </row>
    <row r="273" spans="1:13" s="25" customFormat="1" ht="75" x14ac:dyDescent="0.25">
      <c r="A273" s="117" t="s">
        <v>408</v>
      </c>
      <c r="B273" s="29"/>
      <c r="C273" s="29"/>
      <c r="D273" s="29"/>
      <c r="E273" s="4">
        <v>852</v>
      </c>
      <c r="F273" s="3" t="s">
        <v>97</v>
      </c>
      <c r="G273" s="4" t="s">
        <v>56</v>
      </c>
      <c r="H273" s="4" t="s">
        <v>409</v>
      </c>
      <c r="I273" s="3"/>
      <c r="J273" s="23">
        <f t="shared" si="132"/>
        <v>1535226</v>
      </c>
      <c r="K273" s="23">
        <f t="shared" si="132"/>
        <v>1535226</v>
      </c>
      <c r="L273" s="23">
        <f t="shared" si="132"/>
        <v>0</v>
      </c>
      <c r="M273" s="91">
        <f t="shared" si="123"/>
        <v>0</v>
      </c>
    </row>
    <row r="274" spans="1:13" s="25" customFormat="1" ht="75" x14ac:dyDescent="0.25">
      <c r="A274" s="117" t="s">
        <v>53</v>
      </c>
      <c r="B274" s="29"/>
      <c r="C274" s="29"/>
      <c r="D274" s="29"/>
      <c r="E274" s="4">
        <v>852</v>
      </c>
      <c r="F274" s="3" t="s">
        <v>97</v>
      </c>
      <c r="G274" s="4" t="s">
        <v>56</v>
      </c>
      <c r="H274" s="4" t="s">
        <v>409</v>
      </c>
      <c r="I274" s="3" t="s">
        <v>103</v>
      </c>
      <c r="J274" s="23">
        <f t="shared" si="132"/>
        <v>1535226</v>
      </c>
      <c r="K274" s="23">
        <f t="shared" si="132"/>
        <v>1535226</v>
      </c>
      <c r="L274" s="23">
        <f t="shared" si="132"/>
        <v>0</v>
      </c>
      <c r="M274" s="91">
        <f t="shared" si="123"/>
        <v>0</v>
      </c>
    </row>
    <row r="275" spans="1:13" s="25" customFormat="1" ht="30" x14ac:dyDescent="0.25">
      <c r="A275" s="117" t="s">
        <v>104</v>
      </c>
      <c r="B275" s="29"/>
      <c r="C275" s="29"/>
      <c r="D275" s="29"/>
      <c r="E275" s="4">
        <v>852</v>
      </c>
      <c r="F275" s="3" t="s">
        <v>97</v>
      </c>
      <c r="G275" s="4" t="s">
        <v>56</v>
      </c>
      <c r="H275" s="4" t="s">
        <v>409</v>
      </c>
      <c r="I275" s="3" t="s">
        <v>105</v>
      </c>
      <c r="J275" s="60">
        <v>1535226</v>
      </c>
      <c r="K275" s="60">
        <v>1535226</v>
      </c>
      <c r="L275" s="60"/>
      <c r="M275" s="91">
        <f t="shared" si="123"/>
        <v>0</v>
      </c>
    </row>
    <row r="276" spans="1:13" s="25" customFormat="1" ht="120" x14ac:dyDescent="0.25">
      <c r="A276" s="117" t="s">
        <v>435</v>
      </c>
      <c r="B276" s="29"/>
      <c r="C276" s="29"/>
      <c r="D276" s="29"/>
      <c r="E276" s="4">
        <v>852</v>
      </c>
      <c r="F276" s="3" t="s">
        <v>97</v>
      </c>
      <c r="G276" s="4" t="s">
        <v>56</v>
      </c>
      <c r="H276" s="4" t="s">
        <v>433</v>
      </c>
      <c r="I276" s="3"/>
      <c r="J276" s="60">
        <f t="shared" ref="J276:L277" si="133">J277</f>
        <v>235790</v>
      </c>
      <c r="K276" s="60">
        <f t="shared" si="133"/>
        <v>235790</v>
      </c>
      <c r="L276" s="60">
        <f t="shared" si="133"/>
        <v>0</v>
      </c>
      <c r="M276" s="91">
        <f t="shared" si="123"/>
        <v>0</v>
      </c>
    </row>
    <row r="277" spans="1:13" s="25" customFormat="1" ht="75" x14ac:dyDescent="0.25">
      <c r="A277" s="117" t="s">
        <v>53</v>
      </c>
      <c r="B277" s="29"/>
      <c r="C277" s="29"/>
      <c r="D277" s="29"/>
      <c r="E277" s="4">
        <v>852</v>
      </c>
      <c r="F277" s="3" t="s">
        <v>97</v>
      </c>
      <c r="G277" s="4" t="s">
        <v>56</v>
      </c>
      <c r="H277" s="4" t="s">
        <v>433</v>
      </c>
      <c r="I277" s="3" t="s">
        <v>103</v>
      </c>
      <c r="J277" s="60">
        <f t="shared" si="133"/>
        <v>235790</v>
      </c>
      <c r="K277" s="60">
        <f t="shared" si="133"/>
        <v>235790</v>
      </c>
      <c r="L277" s="60">
        <f t="shared" si="133"/>
        <v>0</v>
      </c>
      <c r="M277" s="91">
        <f t="shared" si="123"/>
        <v>0</v>
      </c>
    </row>
    <row r="278" spans="1:13" s="25" customFormat="1" ht="30" x14ac:dyDescent="0.25">
      <c r="A278" s="117" t="s">
        <v>104</v>
      </c>
      <c r="B278" s="29"/>
      <c r="C278" s="29"/>
      <c r="D278" s="29"/>
      <c r="E278" s="4">
        <v>852</v>
      </c>
      <c r="F278" s="3" t="s">
        <v>97</v>
      </c>
      <c r="G278" s="4" t="s">
        <v>56</v>
      </c>
      <c r="H278" s="4" t="s">
        <v>433</v>
      </c>
      <c r="I278" s="3" t="s">
        <v>105</v>
      </c>
      <c r="J278" s="60">
        <v>235790</v>
      </c>
      <c r="K278" s="60">
        <v>235790</v>
      </c>
      <c r="L278" s="60"/>
      <c r="M278" s="91">
        <f t="shared" si="123"/>
        <v>0</v>
      </c>
    </row>
    <row r="279" spans="1:13" s="25" customFormat="1" ht="105" x14ac:dyDescent="0.25">
      <c r="A279" s="117" t="s">
        <v>463</v>
      </c>
      <c r="B279" s="29"/>
      <c r="C279" s="29"/>
      <c r="D279" s="29"/>
      <c r="E279" s="4">
        <v>852</v>
      </c>
      <c r="F279" s="3" t="s">
        <v>97</v>
      </c>
      <c r="G279" s="4" t="s">
        <v>56</v>
      </c>
      <c r="H279" s="4" t="s">
        <v>431</v>
      </c>
      <c r="I279" s="3"/>
      <c r="J279" s="60">
        <f t="shared" ref="J279:L280" si="134">J280</f>
        <v>170882.66</v>
      </c>
      <c r="K279" s="60">
        <f t="shared" si="134"/>
        <v>170882.66</v>
      </c>
      <c r="L279" s="60">
        <f t="shared" si="134"/>
        <v>0</v>
      </c>
      <c r="M279" s="91">
        <f t="shared" si="123"/>
        <v>0</v>
      </c>
    </row>
    <row r="280" spans="1:13" s="25" customFormat="1" ht="75" x14ac:dyDescent="0.25">
      <c r="A280" s="117" t="s">
        <v>53</v>
      </c>
      <c r="B280" s="29"/>
      <c r="C280" s="29"/>
      <c r="D280" s="29"/>
      <c r="E280" s="4">
        <v>852</v>
      </c>
      <c r="F280" s="3" t="s">
        <v>97</v>
      </c>
      <c r="G280" s="4" t="s">
        <v>56</v>
      </c>
      <c r="H280" s="4" t="s">
        <v>431</v>
      </c>
      <c r="I280" s="3" t="s">
        <v>103</v>
      </c>
      <c r="J280" s="60">
        <f t="shared" si="134"/>
        <v>170882.66</v>
      </c>
      <c r="K280" s="60">
        <f t="shared" si="134"/>
        <v>170882.66</v>
      </c>
      <c r="L280" s="60">
        <f t="shared" si="134"/>
        <v>0</v>
      </c>
      <c r="M280" s="91">
        <f t="shared" si="123"/>
        <v>0</v>
      </c>
    </row>
    <row r="281" spans="1:13" s="25" customFormat="1" ht="30" x14ac:dyDescent="0.25">
      <c r="A281" s="117" t="s">
        <v>104</v>
      </c>
      <c r="B281" s="29"/>
      <c r="C281" s="29"/>
      <c r="D281" s="29"/>
      <c r="E281" s="4">
        <v>852</v>
      </c>
      <c r="F281" s="3" t="s">
        <v>97</v>
      </c>
      <c r="G281" s="4" t="s">
        <v>56</v>
      </c>
      <c r="H281" s="4" t="s">
        <v>431</v>
      </c>
      <c r="I281" s="3" t="s">
        <v>105</v>
      </c>
      <c r="J281" s="60">
        <f>162337.66+8545</f>
        <v>170882.66</v>
      </c>
      <c r="K281" s="60">
        <f>162337.66+8545</f>
        <v>170882.66</v>
      </c>
      <c r="L281" s="60"/>
      <c r="M281" s="91">
        <f t="shared" si="123"/>
        <v>0</v>
      </c>
    </row>
    <row r="282" spans="1:13" s="25" customFormat="1" ht="270" x14ac:dyDescent="0.25">
      <c r="A282" s="117" t="s">
        <v>420</v>
      </c>
      <c r="B282" s="57"/>
      <c r="C282" s="57"/>
      <c r="D282" s="57"/>
      <c r="E282" s="4">
        <v>852</v>
      </c>
      <c r="F282" s="3" t="s">
        <v>97</v>
      </c>
      <c r="G282" s="3" t="s">
        <v>56</v>
      </c>
      <c r="H282" s="4" t="s">
        <v>421</v>
      </c>
      <c r="I282" s="3"/>
      <c r="J282" s="23">
        <f t="shared" ref="J282:L283" si="135">J283</f>
        <v>1887600</v>
      </c>
      <c r="K282" s="23">
        <f t="shared" si="135"/>
        <v>1887600</v>
      </c>
      <c r="L282" s="23">
        <f t="shared" si="135"/>
        <v>458900</v>
      </c>
      <c r="M282" s="91">
        <f t="shared" si="123"/>
        <v>24.311294765840223</v>
      </c>
    </row>
    <row r="283" spans="1:13" s="25" customFormat="1" ht="75" x14ac:dyDescent="0.25">
      <c r="A283" s="117" t="s">
        <v>53</v>
      </c>
      <c r="B283" s="57"/>
      <c r="C283" s="57"/>
      <c r="D283" s="57"/>
      <c r="E283" s="4">
        <v>852</v>
      </c>
      <c r="F283" s="3" t="s">
        <v>97</v>
      </c>
      <c r="G283" s="3" t="s">
        <v>56</v>
      </c>
      <c r="H283" s="4" t="s">
        <v>421</v>
      </c>
      <c r="I283" s="3" t="s">
        <v>103</v>
      </c>
      <c r="J283" s="23">
        <f t="shared" si="135"/>
        <v>1887600</v>
      </c>
      <c r="K283" s="23">
        <f t="shared" si="135"/>
        <v>1887600</v>
      </c>
      <c r="L283" s="23">
        <f t="shared" si="135"/>
        <v>458900</v>
      </c>
      <c r="M283" s="91">
        <f t="shared" si="123"/>
        <v>24.311294765840223</v>
      </c>
    </row>
    <row r="284" spans="1:13" s="25" customFormat="1" ht="30" x14ac:dyDescent="0.25">
      <c r="A284" s="117" t="s">
        <v>104</v>
      </c>
      <c r="B284" s="57"/>
      <c r="C284" s="57"/>
      <c r="D284" s="57"/>
      <c r="E284" s="4">
        <v>852</v>
      </c>
      <c r="F284" s="3" t="s">
        <v>97</v>
      </c>
      <c r="G284" s="3" t="s">
        <v>56</v>
      </c>
      <c r="H284" s="4" t="s">
        <v>421</v>
      </c>
      <c r="I284" s="3" t="s">
        <v>105</v>
      </c>
      <c r="J284" s="23">
        <v>1887600</v>
      </c>
      <c r="K284" s="23">
        <v>1887600</v>
      </c>
      <c r="L284" s="23">
        <v>458900</v>
      </c>
      <c r="M284" s="91">
        <f t="shared" si="123"/>
        <v>24.311294765840223</v>
      </c>
    </row>
    <row r="285" spans="1:13" s="25" customFormat="1" ht="60" x14ac:dyDescent="0.25">
      <c r="A285" s="117" t="s">
        <v>157</v>
      </c>
      <c r="B285" s="117"/>
      <c r="C285" s="117"/>
      <c r="D285" s="117"/>
      <c r="E285" s="4">
        <v>852</v>
      </c>
      <c r="F285" s="3" t="s">
        <v>97</v>
      </c>
      <c r="G285" s="4" t="s">
        <v>56</v>
      </c>
      <c r="H285" s="4" t="s">
        <v>158</v>
      </c>
      <c r="I285" s="3"/>
      <c r="J285" s="23">
        <f t="shared" ref="J285:L286" si="136">J286</f>
        <v>523980</v>
      </c>
      <c r="K285" s="23">
        <f t="shared" si="136"/>
        <v>523980</v>
      </c>
      <c r="L285" s="23">
        <f t="shared" si="136"/>
        <v>0</v>
      </c>
      <c r="M285" s="91">
        <f t="shared" si="123"/>
        <v>0</v>
      </c>
    </row>
    <row r="286" spans="1:13" s="25" customFormat="1" ht="75" x14ac:dyDescent="0.25">
      <c r="A286" s="117" t="s">
        <v>53</v>
      </c>
      <c r="B286" s="117"/>
      <c r="C286" s="117"/>
      <c r="D286" s="117"/>
      <c r="E286" s="4">
        <v>852</v>
      </c>
      <c r="F286" s="3" t="s">
        <v>97</v>
      </c>
      <c r="G286" s="4" t="s">
        <v>56</v>
      </c>
      <c r="H286" s="4" t="s">
        <v>158</v>
      </c>
      <c r="I286" s="3" t="s">
        <v>103</v>
      </c>
      <c r="J286" s="23">
        <f t="shared" si="136"/>
        <v>523980</v>
      </c>
      <c r="K286" s="23">
        <f t="shared" si="136"/>
        <v>523980</v>
      </c>
      <c r="L286" s="23">
        <f t="shared" si="136"/>
        <v>0</v>
      </c>
      <c r="M286" s="91">
        <f t="shared" si="123"/>
        <v>0</v>
      </c>
    </row>
    <row r="287" spans="1:13" s="25" customFormat="1" ht="30" x14ac:dyDescent="0.25">
      <c r="A287" s="117" t="s">
        <v>104</v>
      </c>
      <c r="B287" s="117"/>
      <c r="C287" s="117"/>
      <c r="D287" s="117"/>
      <c r="E287" s="4">
        <v>852</v>
      </c>
      <c r="F287" s="3" t="s">
        <v>97</v>
      </c>
      <c r="G287" s="4" t="s">
        <v>56</v>
      </c>
      <c r="H287" s="4" t="s">
        <v>158</v>
      </c>
      <c r="I287" s="3" t="s">
        <v>105</v>
      </c>
      <c r="J287" s="23">
        <v>523980</v>
      </c>
      <c r="K287" s="23">
        <v>523980</v>
      </c>
      <c r="L287" s="23"/>
      <c r="M287" s="91">
        <f t="shared" si="123"/>
        <v>0</v>
      </c>
    </row>
    <row r="288" spans="1:13" s="25" customFormat="1" ht="28.5" x14ac:dyDescent="0.25">
      <c r="A288" s="6" t="s">
        <v>410</v>
      </c>
      <c r="B288" s="57"/>
      <c r="C288" s="57"/>
      <c r="D288" s="57"/>
      <c r="E288" s="26">
        <v>852</v>
      </c>
      <c r="F288" s="21" t="s">
        <v>97</v>
      </c>
      <c r="G288" s="26" t="s">
        <v>58</v>
      </c>
      <c r="H288" s="4" t="s">
        <v>61</v>
      </c>
      <c r="I288" s="21"/>
      <c r="J288" s="24">
        <f>J289+J292+J295+J298+J301</f>
        <v>5973060</v>
      </c>
      <c r="K288" s="24">
        <f t="shared" ref="K288:L288" si="137">K289+K292+K295+K298+K301</f>
        <v>5973060</v>
      </c>
      <c r="L288" s="24">
        <f t="shared" si="137"/>
        <v>1302490.75</v>
      </c>
      <c r="M288" s="91">
        <f t="shared" si="123"/>
        <v>21.80608850404985</v>
      </c>
    </row>
    <row r="289" spans="1:13" s="25" customFormat="1" ht="45" x14ac:dyDescent="0.25">
      <c r="A289" s="117" t="s">
        <v>160</v>
      </c>
      <c r="B289" s="117"/>
      <c r="C289" s="117"/>
      <c r="D289" s="117"/>
      <c r="E289" s="4">
        <v>852</v>
      </c>
      <c r="F289" s="4" t="s">
        <v>97</v>
      </c>
      <c r="G289" s="4" t="s">
        <v>58</v>
      </c>
      <c r="H289" s="4" t="s">
        <v>161</v>
      </c>
      <c r="I289" s="3"/>
      <c r="J289" s="23">
        <f t="shared" ref="J289:L290" si="138">J290</f>
        <v>5329928</v>
      </c>
      <c r="K289" s="23">
        <f t="shared" si="138"/>
        <v>5329928</v>
      </c>
      <c r="L289" s="23">
        <f t="shared" si="138"/>
        <v>1273990.75</v>
      </c>
      <c r="M289" s="91">
        <f t="shared" si="123"/>
        <v>23.902588365171162</v>
      </c>
    </row>
    <row r="290" spans="1:13" s="25" customFormat="1" ht="75" x14ac:dyDescent="0.25">
      <c r="A290" s="117" t="s">
        <v>53</v>
      </c>
      <c r="B290" s="117"/>
      <c r="C290" s="117"/>
      <c r="D290" s="117"/>
      <c r="E290" s="4">
        <v>852</v>
      </c>
      <c r="F290" s="3" t="s">
        <v>97</v>
      </c>
      <c r="G290" s="4" t="s">
        <v>58</v>
      </c>
      <c r="H290" s="4" t="s">
        <v>161</v>
      </c>
      <c r="I290" s="3" t="s">
        <v>103</v>
      </c>
      <c r="J290" s="23">
        <f t="shared" si="138"/>
        <v>5329928</v>
      </c>
      <c r="K290" s="23">
        <f t="shared" si="138"/>
        <v>5329928</v>
      </c>
      <c r="L290" s="23">
        <f t="shared" si="138"/>
        <v>1273990.75</v>
      </c>
      <c r="M290" s="91">
        <f t="shared" si="123"/>
        <v>23.902588365171162</v>
      </c>
    </row>
    <row r="291" spans="1:13" ht="30" x14ac:dyDescent="0.25">
      <c r="A291" s="117" t="s">
        <v>104</v>
      </c>
      <c r="B291" s="117"/>
      <c r="C291" s="117"/>
      <c r="D291" s="117"/>
      <c r="E291" s="4">
        <v>852</v>
      </c>
      <c r="F291" s="3" t="s">
        <v>97</v>
      </c>
      <c r="G291" s="3" t="s">
        <v>58</v>
      </c>
      <c r="H291" s="4" t="s">
        <v>161</v>
      </c>
      <c r="I291" s="3" t="s">
        <v>105</v>
      </c>
      <c r="J291" s="23">
        <f>5861000-531072</f>
        <v>5329928</v>
      </c>
      <c r="K291" s="23">
        <f>5861000-531072</f>
        <v>5329928</v>
      </c>
      <c r="L291" s="23">
        <v>1273990.75</v>
      </c>
      <c r="M291" s="91">
        <f t="shared" si="123"/>
        <v>23.902588365171162</v>
      </c>
    </row>
    <row r="292" spans="1:13" ht="30" x14ac:dyDescent="0.25">
      <c r="A292" s="117" t="s">
        <v>151</v>
      </c>
      <c r="B292" s="117"/>
      <c r="C292" s="117"/>
      <c r="D292" s="117"/>
      <c r="E292" s="4">
        <v>852</v>
      </c>
      <c r="F292" s="3" t="s">
        <v>97</v>
      </c>
      <c r="G292" s="3" t="s">
        <v>58</v>
      </c>
      <c r="H292" s="4" t="s">
        <v>152</v>
      </c>
      <c r="I292" s="3"/>
      <c r="J292" s="23">
        <f>J293</f>
        <v>37800</v>
      </c>
      <c r="K292" s="23">
        <f>K293</f>
        <v>37800</v>
      </c>
      <c r="L292" s="23">
        <f t="shared" ref="J292:L293" si="139">L293</f>
        <v>12600</v>
      </c>
      <c r="M292" s="91">
        <f t="shared" si="123"/>
        <v>33.333333333333329</v>
      </c>
    </row>
    <row r="293" spans="1:13" ht="75" x14ac:dyDescent="0.25">
      <c r="A293" s="117" t="s">
        <v>53</v>
      </c>
      <c r="B293" s="117"/>
      <c r="C293" s="117"/>
      <c r="D293" s="117"/>
      <c r="E293" s="4">
        <v>852</v>
      </c>
      <c r="F293" s="3" t="s">
        <v>97</v>
      </c>
      <c r="G293" s="3" t="s">
        <v>58</v>
      </c>
      <c r="H293" s="4" t="s">
        <v>152</v>
      </c>
      <c r="I293" s="3" t="s">
        <v>103</v>
      </c>
      <c r="J293" s="23">
        <f t="shared" si="139"/>
        <v>37800</v>
      </c>
      <c r="K293" s="23">
        <f t="shared" si="139"/>
        <v>37800</v>
      </c>
      <c r="L293" s="23">
        <f t="shared" si="139"/>
        <v>12600</v>
      </c>
      <c r="M293" s="91">
        <f t="shared" si="123"/>
        <v>33.333333333333329</v>
      </c>
    </row>
    <row r="294" spans="1:13" ht="30" x14ac:dyDescent="0.25">
      <c r="A294" s="117" t="s">
        <v>104</v>
      </c>
      <c r="B294" s="117"/>
      <c r="C294" s="117"/>
      <c r="D294" s="117"/>
      <c r="E294" s="4">
        <v>852</v>
      </c>
      <c r="F294" s="3" t="s">
        <v>97</v>
      </c>
      <c r="G294" s="4" t="s">
        <v>58</v>
      </c>
      <c r="H294" s="4" t="s">
        <v>152</v>
      </c>
      <c r="I294" s="3" t="s">
        <v>105</v>
      </c>
      <c r="J294" s="23">
        <v>37800</v>
      </c>
      <c r="K294" s="23">
        <v>37800</v>
      </c>
      <c r="L294" s="23">
        <v>12600</v>
      </c>
      <c r="M294" s="91">
        <f t="shared" si="123"/>
        <v>33.333333333333329</v>
      </c>
    </row>
    <row r="295" spans="1:13" ht="90" x14ac:dyDescent="0.25">
      <c r="A295" s="117" t="s">
        <v>450</v>
      </c>
      <c r="B295" s="117"/>
      <c r="C295" s="117"/>
      <c r="D295" s="117"/>
      <c r="E295" s="4">
        <v>852</v>
      </c>
      <c r="F295" s="3" t="s">
        <v>97</v>
      </c>
      <c r="G295" s="3" t="s">
        <v>58</v>
      </c>
      <c r="H295" s="4" t="s">
        <v>467</v>
      </c>
      <c r="I295" s="3"/>
      <c r="J295" s="23">
        <f t="shared" ref="J295:L296" si="140">J296</f>
        <v>531072</v>
      </c>
      <c r="K295" s="23">
        <f t="shared" si="140"/>
        <v>531072</v>
      </c>
      <c r="L295" s="23">
        <f t="shared" si="140"/>
        <v>0</v>
      </c>
      <c r="M295" s="91">
        <f t="shared" si="123"/>
        <v>0</v>
      </c>
    </row>
    <row r="296" spans="1:13" ht="75" x14ac:dyDescent="0.25">
      <c r="A296" s="117" t="s">
        <v>53</v>
      </c>
      <c r="B296" s="117"/>
      <c r="C296" s="117"/>
      <c r="D296" s="117"/>
      <c r="E296" s="4">
        <v>852</v>
      </c>
      <c r="F296" s="3" t="s">
        <v>97</v>
      </c>
      <c r="G296" s="3" t="s">
        <v>58</v>
      </c>
      <c r="H296" s="4" t="s">
        <v>467</v>
      </c>
      <c r="I296" s="3" t="s">
        <v>103</v>
      </c>
      <c r="J296" s="23">
        <f t="shared" si="140"/>
        <v>531072</v>
      </c>
      <c r="K296" s="23">
        <f t="shared" si="140"/>
        <v>531072</v>
      </c>
      <c r="L296" s="23">
        <f t="shared" si="140"/>
        <v>0</v>
      </c>
      <c r="M296" s="91">
        <f t="shared" si="123"/>
        <v>0</v>
      </c>
    </row>
    <row r="297" spans="1:13" ht="30" x14ac:dyDescent="0.25">
      <c r="A297" s="117" t="s">
        <v>104</v>
      </c>
      <c r="B297" s="117"/>
      <c r="C297" s="117"/>
      <c r="D297" s="117"/>
      <c r="E297" s="4">
        <v>852</v>
      </c>
      <c r="F297" s="3" t="s">
        <v>97</v>
      </c>
      <c r="G297" s="4" t="s">
        <v>58</v>
      </c>
      <c r="H297" s="4" t="s">
        <v>467</v>
      </c>
      <c r="I297" s="3" t="s">
        <v>105</v>
      </c>
      <c r="J297" s="23">
        <v>531072</v>
      </c>
      <c r="K297" s="23">
        <v>531072</v>
      </c>
      <c r="L297" s="23">
        <v>0</v>
      </c>
      <c r="M297" s="91">
        <f t="shared" si="123"/>
        <v>0</v>
      </c>
    </row>
    <row r="298" spans="1:13" ht="30" x14ac:dyDescent="0.25">
      <c r="A298" s="117" t="s">
        <v>428</v>
      </c>
      <c r="B298" s="117"/>
      <c r="C298" s="117"/>
      <c r="D298" s="117"/>
      <c r="E298" s="4">
        <v>852</v>
      </c>
      <c r="F298" s="4" t="s">
        <v>97</v>
      </c>
      <c r="G298" s="4" t="s">
        <v>58</v>
      </c>
      <c r="H298" s="4" t="s">
        <v>429</v>
      </c>
      <c r="I298" s="3"/>
      <c r="J298" s="23">
        <f>J299</f>
        <v>10660</v>
      </c>
      <c r="K298" s="23">
        <f>K299</f>
        <v>10660</v>
      </c>
      <c r="L298" s="23">
        <f t="shared" ref="L298:L299" si="141">L299</f>
        <v>0</v>
      </c>
      <c r="M298" s="91">
        <f t="shared" si="123"/>
        <v>0</v>
      </c>
    </row>
    <row r="299" spans="1:13" ht="75" x14ac:dyDescent="0.25">
      <c r="A299" s="117" t="s">
        <v>53</v>
      </c>
      <c r="B299" s="117"/>
      <c r="C299" s="117"/>
      <c r="D299" s="117"/>
      <c r="E299" s="4">
        <v>852</v>
      </c>
      <c r="F299" s="3" t="s">
        <v>97</v>
      </c>
      <c r="G299" s="4" t="s">
        <v>58</v>
      </c>
      <c r="H299" s="4" t="s">
        <v>429</v>
      </c>
      <c r="I299" s="3" t="s">
        <v>103</v>
      </c>
      <c r="J299" s="23">
        <f>J300</f>
        <v>10660</v>
      </c>
      <c r="K299" s="23">
        <f>K300</f>
        <v>10660</v>
      </c>
      <c r="L299" s="23">
        <f t="shared" si="141"/>
        <v>0</v>
      </c>
      <c r="M299" s="91">
        <f t="shared" si="123"/>
        <v>0</v>
      </c>
    </row>
    <row r="300" spans="1:13" ht="30" x14ac:dyDescent="0.25">
      <c r="A300" s="117" t="s">
        <v>104</v>
      </c>
      <c r="B300" s="117"/>
      <c r="C300" s="117"/>
      <c r="D300" s="117"/>
      <c r="E300" s="4">
        <v>852</v>
      </c>
      <c r="F300" s="3" t="s">
        <v>97</v>
      </c>
      <c r="G300" s="4" t="s">
        <v>58</v>
      </c>
      <c r="H300" s="4" t="s">
        <v>429</v>
      </c>
      <c r="I300" s="3" t="s">
        <v>105</v>
      </c>
      <c r="J300" s="23">
        <v>10660</v>
      </c>
      <c r="K300" s="23">
        <v>10660</v>
      </c>
      <c r="L300" s="23"/>
      <c r="M300" s="91">
        <f t="shared" si="123"/>
        <v>0</v>
      </c>
    </row>
    <row r="301" spans="1:13" ht="270" x14ac:dyDescent="0.25">
      <c r="A301" s="117" t="s">
        <v>420</v>
      </c>
      <c r="B301" s="57"/>
      <c r="C301" s="57"/>
      <c r="D301" s="57"/>
      <c r="E301" s="4">
        <v>852</v>
      </c>
      <c r="F301" s="3" t="s">
        <v>97</v>
      </c>
      <c r="G301" s="3" t="s">
        <v>58</v>
      </c>
      <c r="H301" s="4" t="s">
        <v>421</v>
      </c>
      <c r="I301" s="3"/>
      <c r="J301" s="23">
        <f t="shared" ref="J301:L302" si="142">J302</f>
        <v>63600</v>
      </c>
      <c r="K301" s="23">
        <f t="shared" si="142"/>
        <v>63600</v>
      </c>
      <c r="L301" s="23">
        <f t="shared" si="142"/>
        <v>15900</v>
      </c>
      <c r="M301" s="91">
        <f t="shared" si="123"/>
        <v>25</v>
      </c>
    </row>
    <row r="302" spans="1:13" ht="75" x14ac:dyDescent="0.25">
      <c r="A302" s="117" t="s">
        <v>53</v>
      </c>
      <c r="B302" s="57"/>
      <c r="C302" s="57"/>
      <c r="D302" s="57"/>
      <c r="E302" s="4">
        <v>852</v>
      </c>
      <c r="F302" s="3" t="s">
        <v>97</v>
      </c>
      <c r="G302" s="3" t="s">
        <v>58</v>
      </c>
      <c r="H302" s="4" t="s">
        <v>421</v>
      </c>
      <c r="I302" s="3" t="s">
        <v>103</v>
      </c>
      <c r="J302" s="23">
        <f t="shared" si="142"/>
        <v>63600</v>
      </c>
      <c r="K302" s="23">
        <f t="shared" si="142"/>
        <v>63600</v>
      </c>
      <c r="L302" s="23">
        <f t="shared" si="142"/>
        <v>15900</v>
      </c>
      <c r="M302" s="91">
        <f t="shared" si="123"/>
        <v>25</v>
      </c>
    </row>
    <row r="303" spans="1:13" ht="30" x14ac:dyDescent="0.25">
      <c r="A303" s="117" t="s">
        <v>104</v>
      </c>
      <c r="B303" s="57"/>
      <c r="C303" s="57"/>
      <c r="D303" s="57"/>
      <c r="E303" s="4">
        <v>852</v>
      </c>
      <c r="F303" s="3" t="s">
        <v>97</v>
      </c>
      <c r="G303" s="3" t="s">
        <v>58</v>
      </c>
      <c r="H303" s="4" t="s">
        <v>421</v>
      </c>
      <c r="I303" s="3" t="s">
        <v>105</v>
      </c>
      <c r="J303" s="23">
        <v>63600</v>
      </c>
      <c r="K303" s="23">
        <v>63600</v>
      </c>
      <c r="L303" s="23">
        <v>15900</v>
      </c>
      <c r="M303" s="91">
        <f t="shared" si="123"/>
        <v>25</v>
      </c>
    </row>
    <row r="304" spans="1:13" ht="15" x14ac:dyDescent="0.25">
      <c r="A304" s="6" t="s">
        <v>162</v>
      </c>
      <c r="B304" s="57"/>
      <c r="C304" s="57"/>
      <c r="D304" s="57"/>
      <c r="E304" s="4">
        <v>852</v>
      </c>
      <c r="F304" s="21" t="s">
        <v>97</v>
      </c>
      <c r="G304" s="21" t="s">
        <v>97</v>
      </c>
      <c r="H304" s="4" t="s">
        <v>61</v>
      </c>
      <c r="I304" s="21"/>
      <c r="J304" s="24">
        <f t="shared" ref="J304:L304" si="143">J305</f>
        <v>123400</v>
      </c>
      <c r="K304" s="24">
        <f t="shared" si="143"/>
        <v>123400</v>
      </c>
      <c r="L304" s="24">
        <f t="shared" si="143"/>
        <v>0</v>
      </c>
      <c r="M304" s="91">
        <f t="shared" ref="M304:M367" si="144">L304/K304*100</f>
        <v>0</v>
      </c>
    </row>
    <row r="305" spans="1:13" ht="45" x14ac:dyDescent="0.25">
      <c r="A305" s="117" t="s">
        <v>163</v>
      </c>
      <c r="B305" s="117"/>
      <c r="C305" s="117"/>
      <c r="D305" s="117"/>
      <c r="E305" s="4">
        <v>852</v>
      </c>
      <c r="F305" s="3" t="s">
        <v>97</v>
      </c>
      <c r="G305" s="3" t="s">
        <v>97</v>
      </c>
      <c r="H305" s="4" t="s">
        <v>164</v>
      </c>
      <c r="I305" s="3"/>
      <c r="J305" s="23">
        <f t="shared" ref="J305:K305" si="145">J306+J308</f>
        <v>123400</v>
      </c>
      <c r="K305" s="23">
        <f t="shared" si="145"/>
        <v>123400</v>
      </c>
      <c r="L305" s="23">
        <f t="shared" ref="L305" si="146">L306+L308</f>
        <v>0</v>
      </c>
      <c r="M305" s="91">
        <f t="shared" si="144"/>
        <v>0</v>
      </c>
    </row>
    <row r="306" spans="1:13" ht="165" x14ac:dyDescent="0.25">
      <c r="A306" s="117" t="s">
        <v>16</v>
      </c>
      <c r="B306" s="117"/>
      <c r="C306" s="117"/>
      <c r="D306" s="117"/>
      <c r="E306" s="4">
        <v>852</v>
      </c>
      <c r="F306" s="3" t="s">
        <v>97</v>
      </c>
      <c r="G306" s="3" t="s">
        <v>97</v>
      </c>
      <c r="H306" s="4" t="s">
        <v>164</v>
      </c>
      <c r="I306" s="3" t="s">
        <v>18</v>
      </c>
      <c r="J306" s="23">
        <f t="shared" ref="J306:L306" si="147">J307</f>
        <v>16900</v>
      </c>
      <c r="K306" s="23">
        <f t="shared" si="147"/>
        <v>16900</v>
      </c>
      <c r="L306" s="23">
        <f t="shared" si="147"/>
        <v>0</v>
      </c>
      <c r="M306" s="91">
        <f t="shared" si="144"/>
        <v>0</v>
      </c>
    </row>
    <row r="307" spans="1:13" ht="45" x14ac:dyDescent="0.25">
      <c r="A307" s="117" t="s">
        <v>7</v>
      </c>
      <c r="B307" s="117"/>
      <c r="C307" s="117"/>
      <c r="D307" s="117"/>
      <c r="E307" s="4">
        <v>852</v>
      </c>
      <c r="F307" s="3" t="s">
        <v>97</v>
      </c>
      <c r="G307" s="3" t="s">
        <v>97</v>
      </c>
      <c r="H307" s="4" t="s">
        <v>164</v>
      </c>
      <c r="I307" s="3" t="s">
        <v>66</v>
      </c>
      <c r="J307" s="23">
        <v>16900</v>
      </c>
      <c r="K307" s="23">
        <v>16900</v>
      </c>
      <c r="L307" s="23"/>
      <c r="M307" s="91">
        <f t="shared" si="144"/>
        <v>0</v>
      </c>
    </row>
    <row r="308" spans="1:13" ht="60" x14ac:dyDescent="0.25">
      <c r="A308" s="117" t="s">
        <v>22</v>
      </c>
      <c r="B308" s="115"/>
      <c r="C308" s="115"/>
      <c r="D308" s="115"/>
      <c r="E308" s="4">
        <v>852</v>
      </c>
      <c r="F308" s="3" t="s">
        <v>97</v>
      </c>
      <c r="G308" s="3" t="s">
        <v>97</v>
      </c>
      <c r="H308" s="4" t="s">
        <v>164</v>
      </c>
      <c r="I308" s="3" t="s">
        <v>23</v>
      </c>
      <c r="J308" s="23">
        <f t="shared" ref="J308:L308" si="148">J309</f>
        <v>106500</v>
      </c>
      <c r="K308" s="23">
        <f t="shared" si="148"/>
        <v>106500</v>
      </c>
      <c r="L308" s="23">
        <f t="shared" si="148"/>
        <v>0</v>
      </c>
      <c r="M308" s="91">
        <f t="shared" si="144"/>
        <v>0</v>
      </c>
    </row>
    <row r="309" spans="1:13" s="25" customFormat="1" ht="75" x14ac:dyDescent="0.25">
      <c r="A309" s="117" t="s">
        <v>9</v>
      </c>
      <c r="B309" s="117"/>
      <c r="C309" s="117"/>
      <c r="D309" s="117"/>
      <c r="E309" s="4">
        <v>852</v>
      </c>
      <c r="F309" s="3" t="s">
        <v>97</v>
      </c>
      <c r="G309" s="3" t="s">
        <v>97</v>
      </c>
      <c r="H309" s="4" t="s">
        <v>164</v>
      </c>
      <c r="I309" s="3" t="s">
        <v>24</v>
      </c>
      <c r="J309" s="23">
        <v>106500</v>
      </c>
      <c r="K309" s="23">
        <v>106500</v>
      </c>
      <c r="L309" s="23"/>
      <c r="M309" s="91">
        <f t="shared" si="144"/>
        <v>0</v>
      </c>
    </row>
    <row r="310" spans="1:13" s="25" customFormat="1" ht="28.5" x14ac:dyDescent="0.25">
      <c r="A310" s="6" t="s">
        <v>165</v>
      </c>
      <c r="B310" s="57"/>
      <c r="C310" s="57"/>
      <c r="D310" s="57"/>
      <c r="E310" s="4">
        <v>852</v>
      </c>
      <c r="F310" s="21" t="s">
        <v>97</v>
      </c>
      <c r="G310" s="21" t="s">
        <v>63</v>
      </c>
      <c r="H310" s="4" t="s">
        <v>61</v>
      </c>
      <c r="I310" s="21"/>
      <c r="J310" s="24">
        <f t="shared" ref="J310:K310" si="149">J311+J314+J321</f>
        <v>17183498</v>
      </c>
      <c r="K310" s="24">
        <f t="shared" si="149"/>
        <v>17183498</v>
      </c>
      <c r="L310" s="24">
        <f t="shared" ref="L310" si="150">L311+L314+L321</f>
        <v>3345501.54</v>
      </c>
      <c r="M310" s="91">
        <f t="shared" si="144"/>
        <v>19.469269528241572</v>
      </c>
    </row>
    <row r="311" spans="1:13" s="25" customFormat="1" ht="60" x14ac:dyDescent="0.25">
      <c r="A311" s="117" t="s">
        <v>20</v>
      </c>
      <c r="B311" s="113"/>
      <c r="C311" s="113"/>
      <c r="D311" s="113"/>
      <c r="E311" s="4">
        <v>852</v>
      </c>
      <c r="F311" s="3" t="s">
        <v>97</v>
      </c>
      <c r="G311" s="3" t="s">
        <v>63</v>
      </c>
      <c r="H311" s="4" t="s">
        <v>166</v>
      </c>
      <c r="I311" s="3"/>
      <c r="J311" s="23">
        <f t="shared" ref="J311:L312" si="151">J312</f>
        <v>1214000</v>
      </c>
      <c r="K311" s="23">
        <f t="shared" si="151"/>
        <v>1214000</v>
      </c>
      <c r="L311" s="23">
        <f t="shared" si="151"/>
        <v>245424.25</v>
      </c>
      <c r="M311" s="91">
        <f t="shared" si="144"/>
        <v>20.216165568369028</v>
      </c>
    </row>
    <row r="312" spans="1:13" ht="165" x14ac:dyDescent="0.25">
      <c r="A312" s="117" t="s">
        <v>16</v>
      </c>
      <c r="B312" s="113"/>
      <c r="C312" s="113"/>
      <c r="D312" s="113"/>
      <c r="E312" s="4">
        <v>852</v>
      </c>
      <c r="F312" s="3" t="s">
        <v>97</v>
      </c>
      <c r="G312" s="3" t="s">
        <v>63</v>
      </c>
      <c r="H312" s="4" t="s">
        <v>166</v>
      </c>
      <c r="I312" s="3" t="s">
        <v>18</v>
      </c>
      <c r="J312" s="23">
        <f t="shared" si="151"/>
        <v>1214000</v>
      </c>
      <c r="K312" s="23">
        <f t="shared" si="151"/>
        <v>1214000</v>
      </c>
      <c r="L312" s="23">
        <f t="shared" si="151"/>
        <v>245424.25</v>
      </c>
      <c r="M312" s="91">
        <f t="shared" si="144"/>
        <v>20.216165568369028</v>
      </c>
    </row>
    <row r="313" spans="1:13" ht="60" x14ac:dyDescent="0.25">
      <c r="A313" s="117" t="s">
        <v>393</v>
      </c>
      <c r="B313" s="113"/>
      <c r="C313" s="113"/>
      <c r="D313" s="113"/>
      <c r="E313" s="4">
        <v>852</v>
      </c>
      <c r="F313" s="3" t="s">
        <v>97</v>
      </c>
      <c r="G313" s="3" t="s">
        <v>63</v>
      </c>
      <c r="H313" s="4" t="s">
        <v>166</v>
      </c>
      <c r="I313" s="3" t="s">
        <v>19</v>
      </c>
      <c r="J313" s="23">
        <v>1214000</v>
      </c>
      <c r="K313" s="23">
        <v>1214000</v>
      </c>
      <c r="L313" s="23">
        <f>206006.38+39417.87</f>
        <v>245424.25</v>
      </c>
      <c r="M313" s="91">
        <f t="shared" si="144"/>
        <v>20.216165568369028</v>
      </c>
    </row>
    <row r="314" spans="1:13" ht="90" x14ac:dyDescent="0.25">
      <c r="A314" s="117" t="s">
        <v>167</v>
      </c>
      <c r="B314" s="117"/>
      <c r="C314" s="117"/>
      <c r="D314" s="117"/>
      <c r="E314" s="4">
        <v>852</v>
      </c>
      <c r="F314" s="3" t="s">
        <v>97</v>
      </c>
      <c r="G314" s="3" t="s">
        <v>63</v>
      </c>
      <c r="H314" s="4" t="s">
        <v>168</v>
      </c>
      <c r="I314" s="3"/>
      <c r="J314" s="23">
        <f t="shared" ref="J314:K314" si="152">J315+J317+J319</f>
        <v>14566698</v>
      </c>
      <c r="K314" s="23">
        <f t="shared" si="152"/>
        <v>14566698</v>
      </c>
      <c r="L314" s="23">
        <f t="shared" ref="L314" si="153">L315+L317+L319</f>
        <v>2764077.29</v>
      </c>
      <c r="M314" s="91">
        <f t="shared" si="144"/>
        <v>18.975318153777884</v>
      </c>
    </row>
    <row r="315" spans="1:13" ht="165" x14ac:dyDescent="0.25">
      <c r="A315" s="117" t="s">
        <v>16</v>
      </c>
      <c r="B315" s="113"/>
      <c r="C315" s="113"/>
      <c r="D315" s="113"/>
      <c r="E315" s="4">
        <v>852</v>
      </c>
      <c r="F315" s="3" t="s">
        <v>97</v>
      </c>
      <c r="G315" s="3" t="s">
        <v>63</v>
      </c>
      <c r="H315" s="4" t="s">
        <v>168</v>
      </c>
      <c r="I315" s="3" t="s">
        <v>18</v>
      </c>
      <c r="J315" s="23">
        <f t="shared" ref="J315:L315" si="154">J316</f>
        <v>13635300</v>
      </c>
      <c r="K315" s="23">
        <f t="shared" si="154"/>
        <v>13635300</v>
      </c>
      <c r="L315" s="23">
        <f t="shared" si="154"/>
        <v>2687176.63</v>
      </c>
      <c r="M315" s="91">
        <f t="shared" si="144"/>
        <v>19.707499138266119</v>
      </c>
    </row>
    <row r="316" spans="1:13" ht="60" x14ac:dyDescent="0.25">
      <c r="A316" s="117" t="s">
        <v>393</v>
      </c>
      <c r="B316" s="113"/>
      <c r="C316" s="113"/>
      <c r="D316" s="113"/>
      <c r="E316" s="4">
        <v>852</v>
      </c>
      <c r="F316" s="3" t="s">
        <v>97</v>
      </c>
      <c r="G316" s="3" t="s">
        <v>63</v>
      </c>
      <c r="H316" s="4" t="s">
        <v>168</v>
      </c>
      <c r="I316" s="3" t="s">
        <v>19</v>
      </c>
      <c r="J316" s="23">
        <v>13635300</v>
      </c>
      <c r="K316" s="23">
        <v>13635300</v>
      </c>
      <c r="L316" s="23">
        <f>2176158.04+511018.59</f>
        <v>2687176.63</v>
      </c>
      <c r="M316" s="91">
        <f t="shared" si="144"/>
        <v>19.707499138266119</v>
      </c>
    </row>
    <row r="317" spans="1:13" ht="60" x14ac:dyDescent="0.25">
      <c r="A317" s="117" t="s">
        <v>22</v>
      </c>
      <c r="B317" s="115"/>
      <c r="C317" s="115"/>
      <c r="D317" s="115"/>
      <c r="E317" s="4">
        <v>852</v>
      </c>
      <c r="F317" s="3" t="s">
        <v>97</v>
      </c>
      <c r="G317" s="3" t="s">
        <v>63</v>
      </c>
      <c r="H317" s="4" t="s">
        <v>168</v>
      </c>
      <c r="I317" s="3" t="s">
        <v>23</v>
      </c>
      <c r="J317" s="23">
        <f t="shared" ref="J317:L317" si="155">J318</f>
        <v>916700</v>
      </c>
      <c r="K317" s="23">
        <f t="shared" si="155"/>
        <v>916700</v>
      </c>
      <c r="L317" s="23">
        <f t="shared" si="155"/>
        <v>76900.66</v>
      </c>
      <c r="M317" s="91">
        <f t="shared" si="144"/>
        <v>8.388857859714193</v>
      </c>
    </row>
    <row r="318" spans="1:13" ht="75" x14ac:dyDescent="0.25">
      <c r="A318" s="117" t="s">
        <v>9</v>
      </c>
      <c r="B318" s="117"/>
      <c r="C318" s="117"/>
      <c r="D318" s="117"/>
      <c r="E318" s="4">
        <v>852</v>
      </c>
      <c r="F318" s="3" t="s">
        <v>97</v>
      </c>
      <c r="G318" s="3" t="s">
        <v>63</v>
      </c>
      <c r="H318" s="4" t="s">
        <v>168</v>
      </c>
      <c r="I318" s="3" t="s">
        <v>24</v>
      </c>
      <c r="J318" s="23">
        <v>916700</v>
      </c>
      <c r="K318" s="23">
        <v>916700</v>
      </c>
      <c r="L318" s="23">
        <f>76825.6+75.06</f>
        <v>76900.66</v>
      </c>
      <c r="M318" s="91">
        <f t="shared" si="144"/>
        <v>8.388857859714193</v>
      </c>
    </row>
    <row r="319" spans="1:13" ht="30" x14ac:dyDescent="0.25">
      <c r="A319" s="117" t="s">
        <v>25</v>
      </c>
      <c r="B319" s="117"/>
      <c r="C319" s="117"/>
      <c r="D319" s="117"/>
      <c r="E319" s="4">
        <v>852</v>
      </c>
      <c r="F319" s="3" t="s">
        <v>97</v>
      </c>
      <c r="G319" s="3" t="s">
        <v>63</v>
      </c>
      <c r="H319" s="4" t="s">
        <v>168</v>
      </c>
      <c r="I319" s="3" t="s">
        <v>26</v>
      </c>
      <c r="J319" s="23">
        <f t="shared" ref="J319:L319" si="156">J320</f>
        <v>14698</v>
      </c>
      <c r="K319" s="23">
        <f t="shared" si="156"/>
        <v>14698</v>
      </c>
      <c r="L319" s="23">
        <f t="shared" si="156"/>
        <v>0</v>
      </c>
      <c r="M319" s="91">
        <f t="shared" si="144"/>
        <v>0</v>
      </c>
    </row>
    <row r="320" spans="1:13" ht="30" x14ac:dyDescent="0.25">
      <c r="A320" s="117" t="s">
        <v>27</v>
      </c>
      <c r="B320" s="117"/>
      <c r="C320" s="117"/>
      <c r="D320" s="117"/>
      <c r="E320" s="4">
        <v>852</v>
      </c>
      <c r="F320" s="3" t="s">
        <v>97</v>
      </c>
      <c r="G320" s="3" t="s">
        <v>63</v>
      </c>
      <c r="H320" s="4" t="s">
        <v>168</v>
      </c>
      <c r="I320" s="3" t="s">
        <v>28</v>
      </c>
      <c r="J320" s="23">
        <v>14698</v>
      </c>
      <c r="K320" s="23">
        <v>14698</v>
      </c>
      <c r="L320" s="23"/>
      <c r="M320" s="91">
        <f t="shared" si="144"/>
        <v>0</v>
      </c>
    </row>
    <row r="321" spans="1:13" ht="270" x14ac:dyDescent="0.25">
      <c r="A321" s="117" t="s">
        <v>420</v>
      </c>
      <c r="B321" s="57"/>
      <c r="C321" s="57"/>
      <c r="D321" s="57"/>
      <c r="E321" s="4">
        <v>852</v>
      </c>
      <c r="F321" s="3" t="s">
        <v>97</v>
      </c>
      <c r="G321" s="3" t="s">
        <v>63</v>
      </c>
      <c r="H321" s="4" t="s">
        <v>421</v>
      </c>
      <c r="I321" s="3"/>
      <c r="J321" s="23">
        <f t="shared" ref="J321:L322" si="157">J322</f>
        <v>1402800</v>
      </c>
      <c r="K321" s="23">
        <f t="shared" si="157"/>
        <v>1402800</v>
      </c>
      <c r="L321" s="23">
        <f t="shared" si="157"/>
        <v>336000</v>
      </c>
      <c r="M321" s="91">
        <f t="shared" si="144"/>
        <v>23.952095808383234</v>
      </c>
    </row>
    <row r="322" spans="1:13" ht="30" x14ac:dyDescent="0.25">
      <c r="A322" s="117" t="s">
        <v>122</v>
      </c>
      <c r="B322" s="57"/>
      <c r="C322" s="57"/>
      <c r="D322" s="57"/>
      <c r="E322" s="4">
        <v>852</v>
      </c>
      <c r="F322" s="3" t="s">
        <v>97</v>
      </c>
      <c r="G322" s="3" t="s">
        <v>63</v>
      </c>
      <c r="H322" s="4" t="s">
        <v>421</v>
      </c>
      <c r="I322" s="3" t="s">
        <v>123</v>
      </c>
      <c r="J322" s="23">
        <f t="shared" si="157"/>
        <v>1402800</v>
      </c>
      <c r="K322" s="23">
        <f t="shared" si="157"/>
        <v>1402800</v>
      </c>
      <c r="L322" s="23">
        <f t="shared" si="157"/>
        <v>336000</v>
      </c>
      <c r="M322" s="91">
        <f t="shared" si="144"/>
        <v>23.952095808383234</v>
      </c>
    </row>
    <row r="323" spans="1:13" ht="60" x14ac:dyDescent="0.25">
      <c r="A323" s="117" t="s">
        <v>124</v>
      </c>
      <c r="B323" s="57"/>
      <c r="C323" s="57"/>
      <c r="D323" s="57"/>
      <c r="E323" s="4">
        <v>852</v>
      </c>
      <c r="F323" s="3" t="s">
        <v>97</v>
      </c>
      <c r="G323" s="3" t="s">
        <v>63</v>
      </c>
      <c r="H323" s="4" t="s">
        <v>421</v>
      </c>
      <c r="I323" s="3" t="s">
        <v>125</v>
      </c>
      <c r="J323" s="23">
        <v>1402800</v>
      </c>
      <c r="K323" s="23">
        <v>1402800</v>
      </c>
      <c r="L323" s="23">
        <v>336000</v>
      </c>
      <c r="M323" s="91">
        <f t="shared" si="144"/>
        <v>23.952095808383234</v>
      </c>
    </row>
    <row r="324" spans="1:13" ht="15" x14ac:dyDescent="0.25">
      <c r="A324" s="6" t="s">
        <v>117</v>
      </c>
      <c r="B324" s="57"/>
      <c r="C324" s="57"/>
      <c r="D324" s="57"/>
      <c r="E324" s="4">
        <v>852</v>
      </c>
      <c r="F324" s="21" t="s">
        <v>118</v>
      </c>
      <c r="G324" s="21"/>
      <c r="H324" s="4" t="s">
        <v>61</v>
      </c>
      <c r="I324" s="21"/>
      <c r="J324" s="24">
        <f>J325+J329+J340</f>
        <v>11828953.6</v>
      </c>
      <c r="K324" s="24">
        <f>K325+K329+K340</f>
        <v>11829163.48</v>
      </c>
      <c r="L324" s="24">
        <f>L325+L329+L340</f>
        <v>1844306.7900000003</v>
      </c>
      <c r="M324" s="91">
        <f t="shared" si="144"/>
        <v>15.591185235695129</v>
      </c>
    </row>
    <row r="325" spans="1:13" ht="28.5" x14ac:dyDescent="0.25">
      <c r="A325" s="6" t="s">
        <v>126</v>
      </c>
      <c r="B325" s="57"/>
      <c r="C325" s="57"/>
      <c r="D325" s="57"/>
      <c r="E325" s="4">
        <v>852</v>
      </c>
      <c r="F325" s="21" t="s">
        <v>118</v>
      </c>
      <c r="G325" s="21" t="s">
        <v>58</v>
      </c>
      <c r="H325" s="4" t="s">
        <v>61</v>
      </c>
      <c r="I325" s="21"/>
      <c r="J325" s="24">
        <f t="shared" ref="J325:L327" si="158">J326</f>
        <v>164800</v>
      </c>
      <c r="K325" s="24">
        <f t="shared" si="158"/>
        <v>164800</v>
      </c>
      <c r="L325" s="24">
        <f t="shared" si="158"/>
        <v>10500</v>
      </c>
      <c r="M325" s="91">
        <f t="shared" si="144"/>
        <v>6.3713592233009706</v>
      </c>
    </row>
    <row r="326" spans="1:13" ht="90" x14ac:dyDescent="0.25">
      <c r="A326" s="117" t="s">
        <v>169</v>
      </c>
      <c r="B326" s="57"/>
      <c r="C326" s="57"/>
      <c r="D326" s="57"/>
      <c r="E326" s="4">
        <v>852</v>
      </c>
      <c r="F326" s="3" t="s">
        <v>118</v>
      </c>
      <c r="G326" s="3" t="s">
        <v>58</v>
      </c>
      <c r="H326" s="4" t="s">
        <v>170</v>
      </c>
      <c r="I326" s="21"/>
      <c r="J326" s="23">
        <f t="shared" si="158"/>
        <v>164800</v>
      </c>
      <c r="K326" s="23">
        <f t="shared" si="158"/>
        <v>164800</v>
      </c>
      <c r="L326" s="23">
        <f t="shared" si="158"/>
        <v>10500</v>
      </c>
      <c r="M326" s="91">
        <f t="shared" si="144"/>
        <v>6.3713592233009706</v>
      </c>
    </row>
    <row r="327" spans="1:13" ht="30" x14ac:dyDescent="0.25">
      <c r="A327" s="117" t="s">
        <v>122</v>
      </c>
      <c r="B327" s="115"/>
      <c r="C327" s="115"/>
      <c r="D327" s="115"/>
      <c r="E327" s="4">
        <v>852</v>
      </c>
      <c r="F327" s="3" t="s">
        <v>118</v>
      </c>
      <c r="G327" s="3" t="s">
        <v>58</v>
      </c>
      <c r="H327" s="4" t="s">
        <v>170</v>
      </c>
      <c r="I327" s="3" t="s">
        <v>123</v>
      </c>
      <c r="J327" s="23">
        <f t="shared" si="158"/>
        <v>164800</v>
      </c>
      <c r="K327" s="23">
        <f t="shared" si="158"/>
        <v>164800</v>
      </c>
      <c r="L327" s="23">
        <f t="shared" si="158"/>
        <v>10500</v>
      </c>
      <c r="M327" s="91">
        <f t="shared" si="144"/>
        <v>6.3713592233009706</v>
      </c>
    </row>
    <row r="328" spans="1:13" ht="60" x14ac:dyDescent="0.25">
      <c r="A328" s="117" t="s">
        <v>124</v>
      </c>
      <c r="B328" s="115"/>
      <c r="C328" s="115"/>
      <c r="D328" s="115"/>
      <c r="E328" s="4">
        <v>852</v>
      </c>
      <c r="F328" s="3" t="s">
        <v>118</v>
      </c>
      <c r="G328" s="3" t="s">
        <v>58</v>
      </c>
      <c r="H328" s="4" t="s">
        <v>170</v>
      </c>
      <c r="I328" s="3" t="s">
        <v>125</v>
      </c>
      <c r="J328" s="23">
        <v>164800</v>
      </c>
      <c r="K328" s="23">
        <v>164800</v>
      </c>
      <c r="L328" s="23">
        <v>10500</v>
      </c>
      <c r="M328" s="91">
        <f t="shared" si="144"/>
        <v>6.3713592233009706</v>
      </c>
    </row>
    <row r="329" spans="1:13" ht="15" x14ac:dyDescent="0.25">
      <c r="A329" s="6" t="s">
        <v>128</v>
      </c>
      <c r="B329" s="57"/>
      <c r="C329" s="57"/>
      <c r="D329" s="57"/>
      <c r="E329" s="4">
        <v>852</v>
      </c>
      <c r="F329" s="21" t="s">
        <v>118</v>
      </c>
      <c r="G329" s="21" t="s">
        <v>13</v>
      </c>
      <c r="H329" s="4" t="s">
        <v>61</v>
      </c>
      <c r="I329" s="21"/>
      <c r="J329" s="24">
        <f>J330+J333+J337</f>
        <v>10665633.6</v>
      </c>
      <c r="K329" s="24">
        <f t="shared" ref="K329:L329" si="159">K330+K333+K337</f>
        <v>10665843.48</v>
      </c>
      <c r="L329" s="24">
        <f t="shared" si="159"/>
        <v>1723934.0400000003</v>
      </c>
      <c r="M329" s="91">
        <f t="shared" si="144"/>
        <v>16.163128994276224</v>
      </c>
    </row>
    <row r="330" spans="1:13" ht="150" x14ac:dyDescent="0.25">
      <c r="A330" s="117" t="s">
        <v>411</v>
      </c>
      <c r="B330" s="57"/>
      <c r="C330" s="57"/>
      <c r="D330" s="57"/>
      <c r="E330" s="4">
        <v>852</v>
      </c>
      <c r="F330" s="3" t="s">
        <v>118</v>
      </c>
      <c r="G330" s="3" t="s">
        <v>13</v>
      </c>
      <c r="H330" s="4" t="s">
        <v>172</v>
      </c>
      <c r="I330" s="21"/>
      <c r="J330" s="23">
        <f t="shared" ref="J330:L331" si="160">J331</f>
        <v>922925</v>
      </c>
      <c r="K330" s="23">
        <f t="shared" si="160"/>
        <v>922925</v>
      </c>
      <c r="L330" s="23">
        <f t="shared" si="160"/>
        <v>134965.01999999999</v>
      </c>
      <c r="M330" s="91">
        <f t="shared" si="144"/>
        <v>14.623617303681231</v>
      </c>
    </row>
    <row r="331" spans="1:13" s="25" customFormat="1" ht="30" x14ac:dyDescent="0.25">
      <c r="A331" s="117" t="s">
        <v>122</v>
      </c>
      <c r="B331" s="115"/>
      <c r="C331" s="115"/>
      <c r="D331" s="115"/>
      <c r="E331" s="4">
        <v>852</v>
      </c>
      <c r="F331" s="3" t="s">
        <v>118</v>
      </c>
      <c r="G331" s="3" t="s">
        <v>13</v>
      </c>
      <c r="H331" s="4" t="s">
        <v>172</v>
      </c>
      <c r="I331" s="3" t="s">
        <v>123</v>
      </c>
      <c r="J331" s="23">
        <f t="shared" si="160"/>
        <v>922925</v>
      </c>
      <c r="K331" s="23">
        <f t="shared" si="160"/>
        <v>922925</v>
      </c>
      <c r="L331" s="23">
        <f t="shared" si="160"/>
        <v>134965.01999999999</v>
      </c>
      <c r="M331" s="91">
        <f t="shared" si="144"/>
        <v>14.623617303681231</v>
      </c>
    </row>
    <row r="332" spans="1:13" s="25" customFormat="1" ht="60" x14ac:dyDescent="0.25">
      <c r="A332" s="117" t="s">
        <v>124</v>
      </c>
      <c r="B332" s="115"/>
      <c r="C332" s="115"/>
      <c r="D332" s="115"/>
      <c r="E332" s="4">
        <v>852</v>
      </c>
      <c r="F332" s="3" t="s">
        <v>118</v>
      </c>
      <c r="G332" s="3" t="s">
        <v>13</v>
      </c>
      <c r="H332" s="4" t="s">
        <v>172</v>
      </c>
      <c r="I332" s="3" t="s">
        <v>125</v>
      </c>
      <c r="J332" s="23">
        <v>922925</v>
      </c>
      <c r="K332" s="23">
        <v>922925</v>
      </c>
      <c r="L332" s="23">
        <v>134965.01999999999</v>
      </c>
      <c r="M332" s="91">
        <f t="shared" si="144"/>
        <v>14.623617303681231</v>
      </c>
    </row>
    <row r="333" spans="1:13" s="25" customFormat="1" ht="405" x14ac:dyDescent="0.25">
      <c r="A333" s="117" t="s">
        <v>325</v>
      </c>
      <c r="B333" s="115"/>
      <c r="C333" s="115"/>
      <c r="D333" s="115"/>
      <c r="E333" s="4">
        <v>852</v>
      </c>
      <c r="F333" s="3" t="s">
        <v>118</v>
      </c>
      <c r="G333" s="3" t="s">
        <v>13</v>
      </c>
      <c r="H333" s="4" t="s">
        <v>412</v>
      </c>
      <c r="I333" s="3"/>
      <c r="J333" s="23">
        <f t="shared" ref="J333:L333" si="161">J334</f>
        <v>9504180</v>
      </c>
      <c r="K333" s="23">
        <f t="shared" si="161"/>
        <v>9504180</v>
      </c>
      <c r="L333" s="23">
        <f t="shared" si="161"/>
        <v>1570082.7000000002</v>
      </c>
      <c r="M333" s="91">
        <f t="shared" si="144"/>
        <v>16.519917552066566</v>
      </c>
    </row>
    <row r="334" spans="1:13" ht="30" x14ac:dyDescent="0.25">
      <c r="A334" s="117" t="s">
        <v>122</v>
      </c>
      <c r="B334" s="115"/>
      <c r="C334" s="115"/>
      <c r="D334" s="115"/>
      <c r="E334" s="4">
        <v>852</v>
      </c>
      <c r="F334" s="3" t="s">
        <v>118</v>
      </c>
      <c r="G334" s="3" t="s">
        <v>13</v>
      </c>
      <c r="H334" s="4" t="s">
        <v>412</v>
      </c>
      <c r="I334" s="3" t="s">
        <v>123</v>
      </c>
      <c r="J334" s="23">
        <f t="shared" ref="J334:K334" si="162">J335+J336</f>
        <v>9504180</v>
      </c>
      <c r="K334" s="23">
        <f t="shared" si="162"/>
        <v>9504180</v>
      </c>
      <c r="L334" s="23">
        <f t="shared" ref="L334" si="163">L335+L336</f>
        <v>1570082.7000000002</v>
      </c>
      <c r="M334" s="91">
        <f t="shared" si="144"/>
        <v>16.519917552066566</v>
      </c>
    </row>
    <row r="335" spans="1:13" ht="45" x14ac:dyDescent="0.25">
      <c r="A335" s="117" t="s">
        <v>132</v>
      </c>
      <c r="B335" s="115"/>
      <c r="C335" s="115"/>
      <c r="D335" s="115"/>
      <c r="E335" s="4">
        <v>852</v>
      </c>
      <c r="F335" s="3" t="s">
        <v>118</v>
      </c>
      <c r="G335" s="3" t="s">
        <v>13</v>
      </c>
      <c r="H335" s="4" t="s">
        <v>412</v>
      </c>
      <c r="I335" s="3" t="s">
        <v>133</v>
      </c>
      <c r="J335" s="23">
        <v>7539180</v>
      </c>
      <c r="K335" s="23">
        <v>7539180</v>
      </c>
      <c r="L335" s="23">
        <v>1176189.8400000001</v>
      </c>
      <c r="M335" s="91">
        <f t="shared" si="144"/>
        <v>15.601031411904215</v>
      </c>
    </row>
    <row r="336" spans="1:13" ht="60" x14ac:dyDescent="0.25">
      <c r="A336" s="117" t="s">
        <v>124</v>
      </c>
      <c r="B336" s="115"/>
      <c r="C336" s="115"/>
      <c r="D336" s="115"/>
      <c r="E336" s="4">
        <v>852</v>
      </c>
      <c r="F336" s="3" t="s">
        <v>118</v>
      </c>
      <c r="G336" s="3" t="s">
        <v>13</v>
      </c>
      <c r="H336" s="4" t="s">
        <v>412</v>
      </c>
      <c r="I336" s="3" t="s">
        <v>125</v>
      </c>
      <c r="J336" s="23">
        <v>1965000</v>
      </c>
      <c r="K336" s="23">
        <v>1965000</v>
      </c>
      <c r="L336" s="23">
        <v>393892.86</v>
      </c>
      <c r="M336" s="91">
        <f t="shared" si="144"/>
        <v>20.045438167938929</v>
      </c>
    </row>
    <row r="337" spans="1:13" ht="75" x14ac:dyDescent="0.25">
      <c r="A337" s="117" t="s">
        <v>242</v>
      </c>
      <c r="B337" s="115"/>
      <c r="C337" s="115"/>
      <c r="D337" s="115"/>
      <c r="E337" s="4">
        <v>852</v>
      </c>
      <c r="F337" s="3" t="s">
        <v>118</v>
      </c>
      <c r="G337" s="3" t="s">
        <v>13</v>
      </c>
      <c r="H337" s="4" t="s">
        <v>174</v>
      </c>
      <c r="I337" s="3"/>
      <c r="J337" s="23">
        <f t="shared" ref="J337:L338" si="164">J338</f>
        <v>238528.6</v>
      </c>
      <c r="K337" s="23">
        <f t="shared" si="164"/>
        <v>238738.48</v>
      </c>
      <c r="L337" s="23">
        <f t="shared" si="164"/>
        <v>18886.32</v>
      </c>
      <c r="M337" s="91">
        <f t="shared" si="144"/>
        <v>7.9108822339825569</v>
      </c>
    </row>
    <row r="338" spans="1:13" ht="30" x14ac:dyDescent="0.25">
      <c r="A338" s="117" t="s">
        <v>122</v>
      </c>
      <c r="B338" s="115"/>
      <c r="C338" s="115"/>
      <c r="D338" s="115"/>
      <c r="E338" s="4">
        <v>852</v>
      </c>
      <c r="F338" s="3" t="s">
        <v>118</v>
      </c>
      <c r="G338" s="3" t="s">
        <v>13</v>
      </c>
      <c r="H338" s="4" t="s">
        <v>174</v>
      </c>
      <c r="I338" s="3" t="s">
        <v>123</v>
      </c>
      <c r="J338" s="23">
        <f t="shared" si="164"/>
        <v>238528.6</v>
      </c>
      <c r="K338" s="23">
        <f t="shared" si="164"/>
        <v>238738.48</v>
      </c>
      <c r="L338" s="23">
        <f t="shared" si="164"/>
        <v>18886.32</v>
      </c>
      <c r="M338" s="91">
        <f t="shared" si="144"/>
        <v>7.9108822339825569</v>
      </c>
    </row>
    <row r="339" spans="1:13" ht="45" x14ac:dyDescent="0.25">
      <c r="A339" s="117" t="s">
        <v>132</v>
      </c>
      <c r="B339" s="115"/>
      <c r="C339" s="115"/>
      <c r="D339" s="115"/>
      <c r="E339" s="4">
        <v>852</v>
      </c>
      <c r="F339" s="3" t="s">
        <v>118</v>
      </c>
      <c r="G339" s="3" t="s">
        <v>13</v>
      </c>
      <c r="H339" s="4" t="s">
        <v>174</v>
      </c>
      <c r="I339" s="3" t="s">
        <v>133</v>
      </c>
      <c r="J339" s="23">
        <v>238528.6</v>
      </c>
      <c r="K339" s="23">
        <v>238738.48</v>
      </c>
      <c r="L339" s="23">
        <v>18886.32</v>
      </c>
      <c r="M339" s="91">
        <f t="shared" si="144"/>
        <v>7.9108822339825569</v>
      </c>
    </row>
    <row r="340" spans="1:13" ht="42.75" x14ac:dyDescent="0.25">
      <c r="A340" s="6" t="s">
        <v>130</v>
      </c>
      <c r="B340" s="57"/>
      <c r="C340" s="57"/>
      <c r="D340" s="57"/>
      <c r="E340" s="4">
        <v>852</v>
      </c>
      <c r="F340" s="21" t="s">
        <v>118</v>
      </c>
      <c r="G340" s="21" t="s">
        <v>131</v>
      </c>
      <c r="H340" s="4" t="s">
        <v>61</v>
      </c>
      <c r="I340" s="21"/>
      <c r="J340" s="24">
        <f t="shared" ref="J340:K340" si="165">J346+J341</f>
        <v>998520</v>
      </c>
      <c r="K340" s="24">
        <f t="shared" si="165"/>
        <v>998520</v>
      </c>
      <c r="L340" s="24">
        <f t="shared" ref="L340" si="166">L346+L341</f>
        <v>109872.75</v>
      </c>
      <c r="M340" s="91">
        <f t="shared" si="144"/>
        <v>11.003560269198413</v>
      </c>
    </row>
    <row r="341" spans="1:13" ht="330" x14ac:dyDescent="0.25">
      <c r="A341" s="117" t="s">
        <v>316</v>
      </c>
      <c r="B341" s="115"/>
      <c r="C341" s="115"/>
      <c r="D341" s="115"/>
      <c r="E341" s="4">
        <v>852</v>
      </c>
      <c r="F341" s="3" t="s">
        <v>118</v>
      </c>
      <c r="G341" s="3" t="s">
        <v>131</v>
      </c>
      <c r="H341" s="4" t="s">
        <v>413</v>
      </c>
      <c r="I341" s="3"/>
      <c r="J341" s="23">
        <f t="shared" ref="J341:K341" si="167">J342+J344</f>
        <v>955520</v>
      </c>
      <c r="K341" s="23">
        <f t="shared" si="167"/>
        <v>955520</v>
      </c>
      <c r="L341" s="23">
        <f t="shared" ref="L341" si="168">L342+L344</f>
        <v>102872.75</v>
      </c>
      <c r="M341" s="91">
        <f t="shared" si="144"/>
        <v>10.766153508037508</v>
      </c>
    </row>
    <row r="342" spans="1:13" ht="165" x14ac:dyDescent="0.25">
      <c r="A342" s="117" t="s">
        <v>16</v>
      </c>
      <c r="B342" s="117"/>
      <c r="C342" s="117"/>
      <c r="D342" s="117"/>
      <c r="E342" s="4">
        <v>852</v>
      </c>
      <c r="F342" s="4" t="s">
        <v>118</v>
      </c>
      <c r="G342" s="4" t="s">
        <v>131</v>
      </c>
      <c r="H342" s="4" t="s">
        <v>413</v>
      </c>
      <c r="I342" s="3" t="s">
        <v>18</v>
      </c>
      <c r="J342" s="23">
        <f t="shared" ref="J342:L342" si="169">J343</f>
        <v>566900</v>
      </c>
      <c r="K342" s="23">
        <f t="shared" si="169"/>
        <v>566900</v>
      </c>
      <c r="L342" s="23">
        <f t="shared" si="169"/>
        <v>96608.91</v>
      </c>
      <c r="M342" s="91">
        <f t="shared" si="144"/>
        <v>17.041614041277121</v>
      </c>
    </row>
    <row r="343" spans="1:13" ht="60" x14ac:dyDescent="0.25">
      <c r="A343" s="117" t="s">
        <v>393</v>
      </c>
      <c r="B343" s="115"/>
      <c r="C343" s="115"/>
      <c r="D343" s="115"/>
      <c r="E343" s="4">
        <v>852</v>
      </c>
      <c r="F343" s="4" t="s">
        <v>118</v>
      </c>
      <c r="G343" s="4" t="s">
        <v>131</v>
      </c>
      <c r="H343" s="4" t="s">
        <v>413</v>
      </c>
      <c r="I343" s="3" t="s">
        <v>19</v>
      </c>
      <c r="J343" s="23">
        <v>566900</v>
      </c>
      <c r="K343" s="23">
        <v>566900</v>
      </c>
      <c r="L343" s="23">
        <f>79068.12+17540.79</f>
        <v>96608.91</v>
      </c>
      <c r="M343" s="91">
        <f t="shared" si="144"/>
        <v>17.041614041277121</v>
      </c>
    </row>
    <row r="344" spans="1:13" ht="60" x14ac:dyDescent="0.25">
      <c r="A344" s="117" t="s">
        <v>22</v>
      </c>
      <c r="B344" s="115"/>
      <c r="C344" s="115"/>
      <c r="D344" s="115"/>
      <c r="E344" s="4">
        <v>852</v>
      </c>
      <c r="F344" s="4" t="s">
        <v>118</v>
      </c>
      <c r="G344" s="4" t="s">
        <v>131</v>
      </c>
      <c r="H344" s="4" t="s">
        <v>413</v>
      </c>
      <c r="I344" s="3" t="s">
        <v>23</v>
      </c>
      <c r="J344" s="23">
        <f t="shared" ref="J344:L344" si="170">J345</f>
        <v>388620</v>
      </c>
      <c r="K344" s="23">
        <f t="shared" si="170"/>
        <v>388620</v>
      </c>
      <c r="L344" s="23">
        <f t="shared" si="170"/>
        <v>6263.84</v>
      </c>
      <c r="M344" s="91">
        <f t="shared" si="144"/>
        <v>1.6118161700375691</v>
      </c>
    </row>
    <row r="345" spans="1:13" ht="75" x14ac:dyDescent="0.25">
      <c r="A345" s="117" t="s">
        <v>9</v>
      </c>
      <c r="B345" s="117"/>
      <c r="C345" s="117"/>
      <c r="D345" s="117"/>
      <c r="E345" s="4">
        <v>852</v>
      </c>
      <c r="F345" s="4" t="s">
        <v>118</v>
      </c>
      <c r="G345" s="4" t="s">
        <v>131</v>
      </c>
      <c r="H345" s="4" t="s">
        <v>413</v>
      </c>
      <c r="I345" s="3" t="s">
        <v>24</v>
      </c>
      <c r="J345" s="23">
        <v>388620</v>
      </c>
      <c r="K345" s="23">
        <v>388620</v>
      </c>
      <c r="L345" s="23">
        <v>6263.84</v>
      </c>
      <c r="M345" s="91">
        <f t="shared" si="144"/>
        <v>1.6118161700375691</v>
      </c>
    </row>
    <row r="346" spans="1:13" ht="345" x14ac:dyDescent="0.25">
      <c r="A346" s="117" t="s">
        <v>326</v>
      </c>
      <c r="B346" s="117"/>
      <c r="C346" s="117"/>
      <c r="D346" s="117"/>
      <c r="E346" s="4">
        <v>852</v>
      </c>
      <c r="F346" s="4" t="s">
        <v>118</v>
      </c>
      <c r="G346" s="4" t="s">
        <v>131</v>
      </c>
      <c r="H346" s="4" t="s">
        <v>414</v>
      </c>
      <c r="I346" s="3"/>
      <c r="J346" s="23">
        <f t="shared" ref="J346:L347" si="171">J347</f>
        <v>43000</v>
      </c>
      <c r="K346" s="23">
        <f t="shared" si="171"/>
        <v>43000</v>
      </c>
      <c r="L346" s="23">
        <f t="shared" si="171"/>
        <v>7000</v>
      </c>
      <c r="M346" s="91">
        <f t="shared" si="144"/>
        <v>16.279069767441861</v>
      </c>
    </row>
    <row r="347" spans="1:13" ht="60" x14ac:dyDescent="0.25">
      <c r="A347" s="117" t="s">
        <v>22</v>
      </c>
      <c r="B347" s="117"/>
      <c r="C347" s="117"/>
      <c r="D347" s="117"/>
      <c r="E347" s="4">
        <v>852</v>
      </c>
      <c r="F347" s="4" t="s">
        <v>118</v>
      </c>
      <c r="G347" s="4" t="s">
        <v>131</v>
      </c>
      <c r="H347" s="4" t="s">
        <v>414</v>
      </c>
      <c r="I347" s="3" t="s">
        <v>23</v>
      </c>
      <c r="J347" s="23">
        <f t="shared" si="171"/>
        <v>43000</v>
      </c>
      <c r="K347" s="23">
        <f t="shared" si="171"/>
        <v>43000</v>
      </c>
      <c r="L347" s="23">
        <f t="shared" si="171"/>
        <v>7000</v>
      </c>
      <c r="M347" s="91">
        <f t="shared" si="144"/>
        <v>16.279069767441861</v>
      </c>
    </row>
    <row r="348" spans="1:13" ht="75" x14ac:dyDescent="0.25">
      <c r="A348" s="117" t="s">
        <v>9</v>
      </c>
      <c r="B348" s="117"/>
      <c r="C348" s="117"/>
      <c r="D348" s="117"/>
      <c r="E348" s="4">
        <v>852</v>
      </c>
      <c r="F348" s="4" t="s">
        <v>118</v>
      </c>
      <c r="G348" s="4" t="s">
        <v>131</v>
      </c>
      <c r="H348" s="4" t="s">
        <v>414</v>
      </c>
      <c r="I348" s="3" t="s">
        <v>24</v>
      </c>
      <c r="J348" s="23">
        <v>43000</v>
      </c>
      <c r="K348" s="23">
        <v>43000</v>
      </c>
      <c r="L348" s="23">
        <v>7000</v>
      </c>
      <c r="M348" s="91">
        <f t="shared" si="144"/>
        <v>16.279069767441861</v>
      </c>
    </row>
    <row r="349" spans="1:13" ht="57" x14ac:dyDescent="0.25">
      <c r="A349" s="57" t="s">
        <v>175</v>
      </c>
      <c r="B349" s="97"/>
      <c r="C349" s="97"/>
      <c r="D349" s="97"/>
      <c r="E349" s="26">
        <v>853</v>
      </c>
      <c r="F349" s="3"/>
      <c r="G349" s="3"/>
      <c r="H349" s="120" t="s">
        <v>61</v>
      </c>
      <c r="I349" s="3"/>
      <c r="J349" s="24">
        <f>J350+J364</f>
        <v>8198400</v>
      </c>
      <c r="K349" s="24">
        <f>K350+K364</f>
        <v>8191400</v>
      </c>
      <c r="L349" s="24">
        <f>L350+L364</f>
        <v>1881931.54</v>
      </c>
      <c r="M349" s="91">
        <f t="shared" si="144"/>
        <v>22.97447982029934</v>
      </c>
    </row>
    <row r="350" spans="1:13" ht="28.5" x14ac:dyDescent="0.25">
      <c r="A350" s="6" t="s">
        <v>10</v>
      </c>
      <c r="B350" s="57"/>
      <c r="C350" s="57"/>
      <c r="D350" s="57"/>
      <c r="E350" s="3">
        <v>853</v>
      </c>
      <c r="F350" s="21" t="s">
        <v>11</v>
      </c>
      <c r="G350" s="21"/>
      <c r="H350" s="4" t="s">
        <v>61</v>
      </c>
      <c r="I350" s="21"/>
      <c r="J350" s="24">
        <f>J351+J360</f>
        <v>5865400</v>
      </c>
      <c r="K350" s="24">
        <f t="shared" ref="K350:L350" si="172">K351+K360</f>
        <v>5858400</v>
      </c>
      <c r="L350" s="24">
        <f t="shared" si="172"/>
        <v>1298680.54</v>
      </c>
      <c r="M350" s="91">
        <f t="shared" si="144"/>
        <v>22.167836610678684</v>
      </c>
    </row>
    <row r="351" spans="1:13" ht="114" x14ac:dyDescent="0.25">
      <c r="A351" s="6" t="s">
        <v>176</v>
      </c>
      <c r="B351" s="57"/>
      <c r="C351" s="57"/>
      <c r="D351" s="57"/>
      <c r="E351" s="3">
        <v>853</v>
      </c>
      <c r="F351" s="21" t="s">
        <v>11</v>
      </c>
      <c r="G351" s="21" t="s">
        <v>131</v>
      </c>
      <c r="H351" s="4" t="s">
        <v>61</v>
      </c>
      <c r="I351" s="21"/>
      <c r="J351" s="24">
        <f t="shared" ref="J351:K351" si="173">J352+J357</f>
        <v>5765400</v>
      </c>
      <c r="K351" s="24">
        <f t="shared" si="173"/>
        <v>5765400</v>
      </c>
      <c r="L351" s="24">
        <f t="shared" ref="L351" si="174">L352+L357</f>
        <v>1298680.54</v>
      </c>
      <c r="M351" s="91">
        <f t="shared" si="144"/>
        <v>22.525419571929095</v>
      </c>
    </row>
    <row r="352" spans="1:13" ht="60" x14ac:dyDescent="0.25">
      <c r="A352" s="117" t="s">
        <v>20</v>
      </c>
      <c r="B352" s="113"/>
      <c r="C352" s="113"/>
      <c r="D352" s="113"/>
      <c r="E352" s="3">
        <v>853</v>
      </c>
      <c r="F352" s="3" t="s">
        <v>17</v>
      </c>
      <c r="G352" s="3" t="s">
        <v>131</v>
      </c>
      <c r="H352" s="4" t="s">
        <v>177</v>
      </c>
      <c r="I352" s="3"/>
      <c r="J352" s="23">
        <f t="shared" ref="J352:K352" si="175">J353+J355</f>
        <v>5763000</v>
      </c>
      <c r="K352" s="23">
        <f t="shared" si="175"/>
        <v>5763000</v>
      </c>
      <c r="L352" s="23">
        <f t="shared" ref="L352" si="176">L353+L355</f>
        <v>1298680.54</v>
      </c>
      <c r="M352" s="91">
        <f t="shared" si="144"/>
        <v>22.534800277633178</v>
      </c>
    </row>
    <row r="353" spans="1:13" ht="165" x14ac:dyDescent="0.25">
      <c r="A353" s="117" t="s">
        <v>16</v>
      </c>
      <c r="B353" s="113"/>
      <c r="C353" s="113"/>
      <c r="D353" s="113"/>
      <c r="E353" s="3">
        <v>853</v>
      </c>
      <c r="F353" s="3" t="s">
        <v>11</v>
      </c>
      <c r="G353" s="3" t="s">
        <v>131</v>
      </c>
      <c r="H353" s="4" t="s">
        <v>177</v>
      </c>
      <c r="I353" s="3" t="s">
        <v>18</v>
      </c>
      <c r="J353" s="23">
        <f t="shared" ref="J353:L353" si="177">J354</f>
        <v>5460700</v>
      </c>
      <c r="K353" s="23">
        <f t="shared" si="177"/>
        <v>5460700</v>
      </c>
      <c r="L353" s="23">
        <f t="shared" si="177"/>
        <v>1237855.76</v>
      </c>
      <c r="M353" s="91">
        <f t="shared" si="144"/>
        <v>22.668444704891314</v>
      </c>
    </row>
    <row r="354" spans="1:13" ht="60" x14ac:dyDescent="0.25">
      <c r="A354" s="117" t="s">
        <v>393</v>
      </c>
      <c r="B354" s="113"/>
      <c r="C354" s="113"/>
      <c r="D354" s="113"/>
      <c r="E354" s="3">
        <v>853</v>
      </c>
      <c r="F354" s="3" t="s">
        <v>11</v>
      </c>
      <c r="G354" s="3" t="s">
        <v>131</v>
      </c>
      <c r="H354" s="4" t="s">
        <v>177</v>
      </c>
      <c r="I354" s="3" t="s">
        <v>19</v>
      </c>
      <c r="J354" s="23">
        <v>5460700</v>
      </c>
      <c r="K354" s="23">
        <v>5460700</v>
      </c>
      <c r="L354" s="23">
        <f>964564.19+273291.57</f>
        <v>1237855.76</v>
      </c>
      <c r="M354" s="91">
        <f t="shared" si="144"/>
        <v>22.668444704891314</v>
      </c>
    </row>
    <row r="355" spans="1:13" ht="60" x14ac:dyDescent="0.25">
      <c r="A355" s="117" t="s">
        <v>22</v>
      </c>
      <c r="B355" s="113"/>
      <c r="C355" s="113"/>
      <c r="D355" s="113"/>
      <c r="E355" s="3">
        <v>853</v>
      </c>
      <c r="F355" s="3" t="s">
        <v>11</v>
      </c>
      <c r="G355" s="3" t="s">
        <v>131</v>
      </c>
      <c r="H355" s="4" t="s">
        <v>177</v>
      </c>
      <c r="I355" s="3" t="s">
        <v>23</v>
      </c>
      <c r="J355" s="23">
        <f t="shared" ref="J355:L355" si="178">J356</f>
        <v>302300</v>
      </c>
      <c r="K355" s="23">
        <f t="shared" si="178"/>
        <v>302300</v>
      </c>
      <c r="L355" s="23">
        <f t="shared" si="178"/>
        <v>60824.78</v>
      </c>
      <c r="M355" s="91">
        <f t="shared" si="144"/>
        <v>20.120668210387034</v>
      </c>
    </row>
    <row r="356" spans="1:13" ht="75" x14ac:dyDescent="0.25">
      <c r="A356" s="117" t="s">
        <v>9</v>
      </c>
      <c r="B356" s="113"/>
      <c r="C356" s="113"/>
      <c r="D356" s="113"/>
      <c r="E356" s="3">
        <v>853</v>
      </c>
      <c r="F356" s="3" t="s">
        <v>11</v>
      </c>
      <c r="G356" s="3" t="s">
        <v>131</v>
      </c>
      <c r="H356" s="4" t="s">
        <v>177</v>
      </c>
      <c r="I356" s="3" t="s">
        <v>24</v>
      </c>
      <c r="J356" s="23">
        <v>302300</v>
      </c>
      <c r="K356" s="23">
        <v>302300</v>
      </c>
      <c r="L356" s="23">
        <v>60824.78</v>
      </c>
      <c r="M356" s="91">
        <f t="shared" si="144"/>
        <v>20.120668210387034</v>
      </c>
    </row>
    <row r="357" spans="1:13" ht="165" x14ac:dyDescent="0.25">
      <c r="A357" s="117" t="s">
        <v>344</v>
      </c>
      <c r="B357" s="113"/>
      <c r="C357" s="113"/>
      <c r="D357" s="113"/>
      <c r="E357" s="3">
        <v>853</v>
      </c>
      <c r="F357" s="3" t="s">
        <v>11</v>
      </c>
      <c r="G357" s="3" t="s">
        <v>131</v>
      </c>
      <c r="H357" s="4" t="s">
        <v>343</v>
      </c>
      <c r="I357" s="3"/>
      <c r="J357" s="23">
        <f t="shared" ref="J357:L358" si="179">J358</f>
        <v>2400</v>
      </c>
      <c r="K357" s="23">
        <f t="shared" si="179"/>
        <v>2400</v>
      </c>
      <c r="L357" s="23">
        <f t="shared" si="179"/>
        <v>0</v>
      </c>
      <c r="M357" s="91">
        <f t="shared" si="144"/>
        <v>0</v>
      </c>
    </row>
    <row r="358" spans="1:13" ht="60" x14ac:dyDescent="0.25">
      <c r="A358" s="117" t="s">
        <v>22</v>
      </c>
      <c r="B358" s="113"/>
      <c r="C358" s="113"/>
      <c r="D358" s="113"/>
      <c r="E358" s="3">
        <v>853</v>
      </c>
      <c r="F358" s="3" t="s">
        <v>11</v>
      </c>
      <c r="G358" s="3" t="s">
        <v>131</v>
      </c>
      <c r="H358" s="4" t="s">
        <v>343</v>
      </c>
      <c r="I358" s="3" t="s">
        <v>23</v>
      </c>
      <c r="J358" s="23">
        <f t="shared" si="179"/>
        <v>2400</v>
      </c>
      <c r="K358" s="23">
        <f t="shared" si="179"/>
        <v>2400</v>
      </c>
      <c r="L358" s="23">
        <f t="shared" si="179"/>
        <v>0</v>
      </c>
      <c r="M358" s="91">
        <f t="shared" si="144"/>
        <v>0</v>
      </c>
    </row>
    <row r="359" spans="1:13" ht="75" x14ac:dyDescent="0.25">
      <c r="A359" s="117" t="s">
        <v>9</v>
      </c>
      <c r="B359" s="113"/>
      <c r="C359" s="113"/>
      <c r="D359" s="113"/>
      <c r="E359" s="3">
        <v>853</v>
      </c>
      <c r="F359" s="3" t="s">
        <v>11</v>
      </c>
      <c r="G359" s="3" t="s">
        <v>131</v>
      </c>
      <c r="H359" s="4" t="s">
        <v>343</v>
      </c>
      <c r="I359" s="3" t="s">
        <v>24</v>
      </c>
      <c r="J359" s="23">
        <v>2400</v>
      </c>
      <c r="K359" s="23">
        <v>2400</v>
      </c>
      <c r="L359" s="23"/>
      <c r="M359" s="91">
        <f t="shared" si="144"/>
        <v>0</v>
      </c>
    </row>
    <row r="360" spans="1:13" ht="15" x14ac:dyDescent="0.25">
      <c r="A360" s="6" t="s">
        <v>178</v>
      </c>
      <c r="B360" s="57"/>
      <c r="C360" s="57"/>
      <c r="D360" s="57"/>
      <c r="E360" s="3">
        <v>853</v>
      </c>
      <c r="F360" s="21" t="s">
        <v>11</v>
      </c>
      <c r="G360" s="21" t="s">
        <v>135</v>
      </c>
      <c r="H360" s="4" t="s">
        <v>61</v>
      </c>
      <c r="I360" s="21"/>
      <c r="J360" s="24">
        <f t="shared" ref="J360:L362" si="180">J361</f>
        <v>100000</v>
      </c>
      <c r="K360" s="24">
        <f t="shared" si="180"/>
        <v>93000</v>
      </c>
      <c r="L360" s="24">
        <f t="shared" si="180"/>
        <v>0</v>
      </c>
      <c r="M360" s="91">
        <f t="shared" si="144"/>
        <v>0</v>
      </c>
    </row>
    <row r="361" spans="1:13" ht="30" x14ac:dyDescent="0.25">
      <c r="A361" s="117" t="s">
        <v>415</v>
      </c>
      <c r="B361" s="117"/>
      <c r="C361" s="117"/>
      <c r="D361" s="117"/>
      <c r="E361" s="3">
        <v>853</v>
      </c>
      <c r="F361" s="3" t="s">
        <v>11</v>
      </c>
      <c r="G361" s="3" t="s">
        <v>135</v>
      </c>
      <c r="H361" s="4" t="s">
        <v>294</v>
      </c>
      <c r="I361" s="3"/>
      <c r="J361" s="23">
        <f t="shared" si="180"/>
        <v>100000</v>
      </c>
      <c r="K361" s="23">
        <f t="shared" si="180"/>
        <v>93000</v>
      </c>
      <c r="L361" s="23">
        <f t="shared" si="180"/>
        <v>0</v>
      </c>
      <c r="M361" s="91">
        <f t="shared" si="144"/>
        <v>0</v>
      </c>
    </row>
    <row r="362" spans="1:13" ht="30" x14ac:dyDescent="0.25">
      <c r="A362" s="117" t="s">
        <v>25</v>
      </c>
      <c r="B362" s="117"/>
      <c r="C362" s="117"/>
      <c r="D362" s="117"/>
      <c r="E362" s="3">
        <v>853</v>
      </c>
      <c r="F362" s="3" t="s">
        <v>11</v>
      </c>
      <c r="G362" s="3" t="s">
        <v>135</v>
      </c>
      <c r="H362" s="4" t="s">
        <v>294</v>
      </c>
      <c r="I362" s="3" t="s">
        <v>26</v>
      </c>
      <c r="J362" s="23">
        <f t="shared" si="180"/>
        <v>100000</v>
      </c>
      <c r="K362" s="23">
        <f t="shared" si="180"/>
        <v>93000</v>
      </c>
      <c r="L362" s="23">
        <f t="shared" si="180"/>
        <v>0</v>
      </c>
      <c r="M362" s="91">
        <f t="shared" si="144"/>
        <v>0</v>
      </c>
    </row>
    <row r="363" spans="1:13" s="25" customFormat="1" ht="15" x14ac:dyDescent="0.25">
      <c r="A363" s="117" t="s">
        <v>179</v>
      </c>
      <c r="B363" s="115"/>
      <c r="C363" s="115"/>
      <c r="D363" s="115"/>
      <c r="E363" s="3">
        <v>853</v>
      </c>
      <c r="F363" s="3" t="s">
        <v>11</v>
      </c>
      <c r="G363" s="3" t="s">
        <v>135</v>
      </c>
      <c r="H363" s="4" t="s">
        <v>294</v>
      </c>
      <c r="I363" s="3" t="s">
        <v>180</v>
      </c>
      <c r="J363" s="23">
        <v>100000</v>
      </c>
      <c r="K363" s="23">
        <f>100000-7000</f>
        <v>93000</v>
      </c>
      <c r="L363" s="23"/>
      <c r="M363" s="91">
        <f t="shared" si="144"/>
        <v>0</v>
      </c>
    </row>
    <row r="364" spans="1:13" ht="71.25" x14ac:dyDescent="0.25">
      <c r="A364" s="6" t="s">
        <v>416</v>
      </c>
      <c r="B364" s="57"/>
      <c r="C364" s="57"/>
      <c r="D364" s="57"/>
      <c r="E364" s="3">
        <v>853</v>
      </c>
      <c r="F364" s="26" t="s">
        <v>182</v>
      </c>
      <c r="G364" s="26"/>
      <c r="H364" s="4" t="s">
        <v>61</v>
      </c>
      <c r="I364" s="26"/>
      <c r="J364" s="65">
        <f t="shared" ref="J364:K364" si="181">J365+J369</f>
        <v>2333000</v>
      </c>
      <c r="K364" s="65">
        <f t="shared" si="181"/>
        <v>2333000</v>
      </c>
      <c r="L364" s="65">
        <f t="shared" ref="L364" si="182">L365+L369</f>
        <v>583251</v>
      </c>
      <c r="M364" s="91">
        <f t="shared" si="144"/>
        <v>25.000042863266181</v>
      </c>
    </row>
    <row r="365" spans="1:13" ht="114" x14ac:dyDescent="0.25">
      <c r="A365" s="6" t="s">
        <v>183</v>
      </c>
      <c r="B365" s="57"/>
      <c r="C365" s="57"/>
      <c r="D365" s="57"/>
      <c r="E365" s="3">
        <v>853</v>
      </c>
      <c r="F365" s="26" t="s">
        <v>182</v>
      </c>
      <c r="G365" s="26" t="s">
        <v>11</v>
      </c>
      <c r="H365" s="4" t="s">
        <v>61</v>
      </c>
      <c r="I365" s="26"/>
      <c r="J365" s="22">
        <f t="shared" ref="J365:L367" si="183">J366</f>
        <v>833000</v>
      </c>
      <c r="K365" s="22">
        <f t="shared" si="183"/>
        <v>833000</v>
      </c>
      <c r="L365" s="22">
        <f t="shared" si="183"/>
        <v>208251</v>
      </c>
      <c r="M365" s="91">
        <f t="shared" si="144"/>
        <v>25.000120048019209</v>
      </c>
    </row>
    <row r="366" spans="1:13" ht="57" x14ac:dyDescent="0.25">
      <c r="A366" s="57" t="s">
        <v>417</v>
      </c>
      <c r="B366" s="57"/>
      <c r="C366" s="57"/>
      <c r="D366" s="57"/>
      <c r="E366" s="3">
        <v>853</v>
      </c>
      <c r="F366" s="26" t="s">
        <v>182</v>
      </c>
      <c r="G366" s="26" t="s">
        <v>11</v>
      </c>
      <c r="H366" s="4" t="s">
        <v>293</v>
      </c>
      <c r="I366" s="26"/>
      <c r="J366" s="23">
        <f t="shared" si="183"/>
        <v>833000</v>
      </c>
      <c r="K366" s="23">
        <f t="shared" si="183"/>
        <v>833000</v>
      </c>
      <c r="L366" s="23">
        <f t="shared" si="183"/>
        <v>208251</v>
      </c>
      <c r="M366" s="91">
        <f t="shared" si="144"/>
        <v>25.000120048019209</v>
      </c>
    </row>
    <row r="367" spans="1:13" ht="30" x14ac:dyDescent="0.25">
      <c r="A367" s="117" t="s">
        <v>42</v>
      </c>
      <c r="B367" s="115"/>
      <c r="C367" s="115"/>
      <c r="D367" s="115"/>
      <c r="E367" s="3">
        <v>853</v>
      </c>
      <c r="F367" s="3" t="s">
        <v>182</v>
      </c>
      <c r="G367" s="3" t="s">
        <v>11</v>
      </c>
      <c r="H367" s="4" t="s">
        <v>293</v>
      </c>
      <c r="I367" s="3" t="s">
        <v>43</v>
      </c>
      <c r="J367" s="23">
        <f t="shared" si="183"/>
        <v>833000</v>
      </c>
      <c r="K367" s="23">
        <f t="shared" si="183"/>
        <v>833000</v>
      </c>
      <c r="L367" s="23">
        <f t="shared" si="183"/>
        <v>208251</v>
      </c>
      <c r="M367" s="91">
        <f t="shared" si="144"/>
        <v>25.000120048019209</v>
      </c>
    </row>
    <row r="368" spans="1:13" ht="15" x14ac:dyDescent="0.25">
      <c r="A368" s="117" t="s">
        <v>189</v>
      </c>
      <c r="B368" s="115"/>
      <c r="C368" s="115"/>
      <c r="D368" s="115"/>
      <c r="E368" s="3">
        <v>853</v>
      </c>
      <c r="F368" s="3" t="s">
        <v>182</v>
      </c>
      <c r="G368" s="3" t="s">
        <v>11</v>
      </c>
      <c r="H368" s="4" t="s">
        <v>293</v>
      </c>
      <c r="I368" s="3" t="s">
        <v>186</v>
      </c>
      <c r="J368" s="23">
        <v>833000</v>
      </c>
      <c r="K368" s="23">
        <v>833000</v>
      </c>
      <c r="L368" s="23">
        <v>208251</v>
      </c>
      <c r="M368" s="91">
        <f t="shared" ref="M368:M391" si="184">L368/K368*100</f>
        <v>25.000120048019209</v>
      </c>
    </row>
    <row r="369" spans="1:13" ht="15" x14ac:dyDescent="0.25">
      <c r="A369" s="115" t="s">
        <v>187</v>
      </c>
      <c r="B369" s="43"/>
      <c r="C369" s="43"/>
      <c r="D369" s="43"/>
      <c r="E369" s="3">
        <v>853</v>
      </c>
      <c r="F369" s="21" t="s">
        <v>182</v>
      </c>
      <c r="G369" s="21" t="s">
        <v>56</v>
      </c>
      <c r="H369" s="4" t="s">
        <v>61</v>
      </c>
      <c r="I369" s="21"/>
      <c r="J369" s="24">
        <f t="shared" ref="J369:L371" si="185">J370</f>
        <v>1500000</v>
      </c>
      <c r="K369" s="24">
        <f t="shared" si="185"/>
        <v>1500000</v>
      </c>
      <c r="L369" s="24">
        <f t="shared" si="185"/>
        <v>375000</v>
      </c>
      <c r="M369" s="91">
        <f t="shared" si="184"/>
        <v>25</v>
      </c>
    </row>
    <row r="370" spans="1:13" ht="60" x14ac:dyDescent="0.25">
      <c r="A370" s="117" t="s">
        <v>251</v>
      </c>
      <c r="B370" s="117"/>
      <c r="C370" s="117"/>
      <c r="D370" s="117"/>
      <c r="E370" s="3">
        <v>853</v>
      </c>
      <c r="F370" s="3" t="s">
        <v>182</v>
      </c>
      <c r="G370" s="3" t="s">
        <v>56</v>
      </c>
      <c r="H370" s="4" t="s">
        <v>184</v>
      </c>
      <c r="I370" s="3"/>
      <c r="J370" s="23">
        <f t="shared" si="185"/>
        <v>1500000</v>
      </c>
      <c r="K370" s="23">
        <f t="shared" si="185"/>
        <v>1500000</v>
      </c>
      <c r="L370" s="23">
        <f t="shared" si="185"/>
        <v>375000</v>
      </c>
      <c r="M370" s="91">
        <f t="shared" si="184"/>
        <v>25</v>
      </c>
    </row>
    <row r="371" spans="1:13" s="25" customFormat="1" ht="30" x14ac:dyDescent="0.25">
      <c r="A371" s="117" t="s">
        <v>42</v>
      </c>
      <c r="B371" s="117"/>
      <c r="C371" s="117"/>
      <c r="D371" s="117"/>
      <c r="E371" s="3">
        <v>853</v>
      </c>
      <c r="F371" s="3" t="s">
        <v>182</v>
      </c>
      <c r="G371" s="3" t="s">
        <v>56</v>
      </c>
      <c r="H371" s="4" t="s">
        <v>184</v>
      </c>
      <c r="I371" s="3" t="s">
        <v>43</v>
      </c>
      <c r="J371" s="23">
        <f t="shared" si="185"/>
        <v>1500000</v>
      </c>
      <c r="K371" s="23">
        <f t="shared" si="185"/>
        <v>1500000</v>
      </c>
      <c r="L371" s="23">
        <f t="shared" si="185"/>
        <v>375000</v>
      </c>
      <c r="M371" s="91">
        <f t="shared" si="184"/>
        <v>25</v>
      </c>
    </row>
    <row r="372" spans="1:13" s="25" customFormat="1" ht="15" x14ac:dyDescent="0.25">
      <c r="A372" s="117" t="s">
        <v>189</v>
      </c>
      <c r="B372" s="117"/>
      <c r="C372" s="117"/>
      <c r="D372" s="117"/>
      <c r="E372" s="3">
        <v>853</v>
      </c>
      <c r="F372" s="3" t="s">
        <v>182</v>
      </c>
      <c r="G372" s="3" t="s">
        <v>56</v>
      </c>
      <c r="H372" s="4" t="s">
        <v>184</v>
      </c>
      <c r="I372" s="3" t="s">
        <v>186</v>
      </c>
      <c r="J372" s="23">
        <v>1500000</v>
      </c>
      <c r="K372" s="23">
        <v>1500000</v>
      </c>
      <c r="L372" s="23">
        <v>375000</v>
      </c>
      <c r="M372" s="91">
        <f t="shared" si="184"/>
        <v>25</v>
      </c>
    </row>
    <row r="373" spans="1:13" s="25" customFormat="1" ht="42.75" x14ac:dyDescent="0.25">
      <c r="A373" s="57" t="s">
        <v>190</v>
      </c>
      <c r="B373" s="63"/>
      <c r="C373" s="63"/>
      <c r="D373" s="63"/>
      <c r="E373" s="21">
        <v>854</v>
      </c>
      <c r="F373" s="21"/>
      <c r="G373" s="21"/>
      <c r="H373" s="120" t="s">
        <v>61</v>
      </c>
      <c r="I373" s="21"/>
      <c r="J373" s="24">
        <f t="shared" ref="J373:L375" si="186">J374</f>
        <v>354200</v>
      </c>
      <c r="K373" s="24">
        <f t="shared" si="186"/>
        <v>354200</v>
      </c>
      <c r="L373" s="24">
        <f t="shared" si="186"/>
        <v>68170.09</v>
      </c>
      <c r="M373" s="91">
        <f t="shared" si="184"/>
        <v>19.246214003387916</v>
      </c>
    </row>
    <row r="374" spans="1:13" ht="28.5" x14ac:dyDescent="0.25">
      <c r="A374" s="6" t="s">
        <v>10</v>
      </c>
      <c r="B374" s="57"/>
      <c r="C374" s="57"/>
      <c r="D374" s="57"/>
      <c r="E374" s="4">
        <v>854</v>
      </c>
      <c r="F374" s="21" t="s">
        <v>11</v>
      </c>
      <c r="G374" s="21"/>
      <c r="H374" s="4" t="s">
        <v>61</v>
      </c>
      <c r="I374" s="21"/>
      <c r="J374" s="24">
        <f t="shared" si="186"/>
        <v>354200</v>
      </c>
      <c r="K374" s="24">
        <f t="shared" si="186"/>
        <v>354200</v>
      </c>
      <c r="L374" s="24">
        <f t="shared" si="186"/>
        <v>68170.09</v>
      </c>
      <c r="M374" s="91">
        <f t="shared" si="184"/>
        <v>19.246214003387916</v>
      </c>
    </row>
    <row r="375" spans="1:13" ht="142.5" x14ac:dyDescent="0.25">
      <c r="A375" s="6" t="s">
        <v>191</v>
      </c>
      <c r="B375" s="57"/>
      <c r="C375" s="57"/>
      <c r="D375" s="57"/>
      <c r="E375" s="4">
        <v>854</v>
      </c>
      <c r="F375" s="21" t="s">
        <v>11</v>
      </c>
      <c r="G375" s="21" t="s">
        <v>58</v>
      </c>
      <c r="H375" s="4" t="s">
        <v>61</v>
      </c>
      <c r="I375" s="21"/>
      <c r="J375" s="24">
        <f t="shared" si="186"/>
        <v>354200</v>
      </c>
      <c r="K375" s="24">
        <f t="shared" si="186"/>
        <v>354200</v>
      </c>
      <c r="L375" s="24">
        <f t="shared" si="186"/>
        <v>68170.09</v>
      </c>
      <c r="M375" s="91">
        <f t="shared" si="184"/>
        <v>19.246214003387916</v>
      </c>
    </row>
    <row r="376" spans="1:13" ht="60" x14ac:dyDescent="0.25">
      <c r="A376" s="117" t="s">
        <v>20</v>
      </c>
      <c r="B376" s="113"/>
      <c r="C376" s="113"/>
      <c r="D376" s="113"/>
      <c r="E376" s="4">
        <v>854</v>
      </c>
      <c r="F376" s="3" t="s">
        <v>17</v>
      </c>
      <c r="G376" s="3" t="s">
        <v>58</v>
      </c>
      <c r="H376" s="4" t="s">
        <v>192</v>
      </c>
      <c r="I376" s="3"/>
      <c r="J376" s="23">
        <f t="shared" ref="J376:K376" si="187">J377+J379</f>
        <v>354200</v>
      </c>
      <c r="K376" s="23">
        <f t="shared" si="187"/>
        <v>354200</v>
      </c>
      <c r="L376" s="23">
        <f t="shared" ref="L376" si="188">L377+L379</f>
        <v>68170.09</v>
      </c>
      <c r="M376" s="91">
        <f t="shared" si="184"/>
        <v>19.246214003387916</v>
      </c>
    </row>
    <row r="377" spans="1:13" ht="165" x14ac:dyDescent="0.25">
      <c r="A377" s="117" t="s">
        <v>16</v>
      </c>
      <c r="B377" s="113"/>
      <c r="C377" s="113"/>
      <c r="D377" s="113"/>
      <c r="E377" s="4">
        <v>854</v>
      </c>
      <c r="F377" s="3" t="s">
        <v>11</v>
      </c>
      <c r="G377" s="3" t="s">
        <v>58</v>
      </c>
      <c r="H377" s="4" t="s">
        <v>192</v>
      </c>
      <c r="I377" s="3" t="s">
        <v>18</v>
      </c>
      <c r="J377" s="23">
        <f t="shared" ref="J377:L377" si="189">J378</f>
        <v>298300</v>
      </c>
      <c r="K377" s="23">
        <f t="shared" si="189"/>
        <v>298300</v>
      </c>
      <c r="L377" s="23">
        <f t="shared" si="189"/>
        <v>59973.950000000004</v>
      </c>
      <c r="M377" s="91">
        <f t="shared" si="184"/>
        <v>20.105246396245391</v>
      </c>
    </row>
    <row r="378" spans="1:13" ht="60" x14ac:dyDescent="0.25">
      <c r="A378" s="117" t="s">
        <v>393</v>
      </c>
      <c r="B378" s="113"/>
      <c r="C378" s="113"/>
      <c r="D378" s="113"/>
      <c r="E378" s="4">
        <v>854</v>
      </c>
      <c r="F378" s="3" t="s">
        <v>11</v>
      </c>
      <c r="G378" s="3" t="s">
        <v>58</v>
      </c>
      <c r="H378" s="4" t="s">
        <v>192</v>
      </c>
      <c r="I378" s="3" t="s">
        <v>19</v>
      </c>
      <c r="J378" s="23">
        <v>298300</v>
      </c>
      <c r="K378" s="23">
        <v>298300</v>
      </c>
      <c r="L378" s="23">
        <f>48776.76+11197.19</f>
        <v>59973.950000000004</v>
      </c>
      <c r="M378" s="91">
        <f t="shared" si="184"/>
        <v>20.105246396245391</v>
      </c>
    </row>
    <row r="379" spans="1:13" ht="60" x14ac:dyDescent="0.25">
      <c r="A379" s="117" t="s">
        <v>22</v>
      </c>
      <c r="B379" s="113"/>
      <c r="C379" s="113"/>
      <c r="D379" s="113"/>
      <c r="E379" s="4">
        <v>854</v>
      </c>
      <c r="F379" s="3" t="s">
        <v>11</v>
      </c>
      <c r="G379" s="3" t="s">
        <v>58</v>
      </c>
      <c r="H379" s="4" t="s">
        <v>192</v>
      </c>
      <c r="I379" s="3" t="s">
        <v>23</v>
      </c>
      <c r="J379" s="23">
        <f t="shared" ref="J379:L379" si="190">J380</f>
        <v>55900</v>
      </c>
      <c r="K379" s="23">
        <f t="shared" si="190"/>
        <v>55900</v>
      </c>
      <c r="L379" s="23">
        <f t="shared" si="190"/>
        <v>8196.14</v>
      </c>
      <c r="M379" s="91">
        <f t="shared" si="184"/>
        <v>14.662146690518782</v>
      </c>
    </row>
    <row r="380" spans="1:13" ht="75" x14ac:dyDescent="0.25">
      <c r="A380" s="117" t="s">
        <v>9</v>
      </c>
      <c r="B380" s="113"/>
      <c r="C380" s="113"/>
      <c r="D380" s="113"/>
      <c r="E380" s="4">
        <v>854</v>
      </c>
      <c r="F380" s="3" t="s">
        <v>11</v>
      </c>
      <c r="G380" s="3" t="s">
        <v>58</v>
      </c>
      <c r="H380" s="4" t="s">
        <v>192</v>
      </c>
      <c r="I380" s="3" t="s">
        <v>24</v>
      </c>
      <c r="J380" s="23">
        <v>55900</v>
      </c>
      <c r="K380" s="23">
        <v>55900</v>
      </c>
      <c r="L380" s="23">
        <v>8196.14</v>
      </c>
      <c r="M380" s="91">
        <f t="shared" si="184"/>
        <v>14.662146690518782</v>
      </c>
    </row>
    <row r="381" spans="1:13" s="25" customFormat="1" ht="57" x14ac:dyDescent="0.25">
      <c r="A381" s="57" t="s">
        <v>193</v>
      </c>
      <c r="B381" s="63"/>
      <c r="C381" s="63"/>
      <c r="D381" s="63"/>
      <c r="E381" s="26">
        <v>857</v>
      </c>
      <c r="F381" s="21"/>
      <c r="G381" s="21"/>
      <c r="H381" s="120" t="s">
        <v>61</v>
      </c>
      <c r="I381" s="21"/>
      <c r="J381" s="24">
        <f t="shared" ref="J381:L382" si="191">J382</f>
        <v>720400</v>
      </c>
      <c r="K381" s="24">
        <f t="shared" si="191"/>
        <v>720400</v>
      </c>
      <c r="L381" s="24">
        <f t="shared" si="191"/>
        <v>109611.61</v>
      </c>
      <c r="M381" s="91">
        <f t="shared" si="184"/>
        <v>15.215381732370906</v>
      </c>
    </row>
    <row r="382" spans="1:13" s="25" customFormat="1" ht="28.5" x14ac:dyDescent="0.25">
      <c r="A382" s="6" t="s">
        <v>10</v>
      </c>
      <c r="B382" s="57"/>
      <c r="C382" s="57"/>
      <c r="D382" s="57"/>
      <c r="E382" s="26">
        <v>857</v>
      </c>
      <c r="F382" s="21" t="s">
        <v>11</v>
      </c>
      <c r="G382" s="21"/>
      <c r="H382" s="4" t="s">
        <v>61</v>
      </c>
      <c r="I382" s="21"/>
      <c r="J382" s="24">
        <f t="shared" si="191"/>
        <v>720400</v>
      </c>
      <c r="K382" s="24">
        <f t="shared" si="191"/>
        <v>720400</v>
      </c>
      <c r="L382" s="24">
        <f t="shared" si="191"/>
        <v>109611.61</v>
      </c>
      <c r="M382" s="91">
        <f t="shared" si="184"/>
        <v>15.215381732370906</v>
      </c>
    </row>
    <row r="383" spans="1:13" s="25" customFormat="1" ht="114" x14ac:dyDescent="0.25">
      <c r="A383" s="6" t="s">
        <v>176</v>
      </c>
      <c r="B383" s="57"/>
      <c r="C383" s="57"/>
      <c r="D383" s="57"/>
      <c r="E383" s="4">
        <v>857</v>
      </c>
      <c r="F383" s="21" t="s">
        <v>11</v>
      </c>
      <c r="G383" s="21" t="s">
        <v>131</v>
      </c>
      <c r="H383" s="4" t="s">
        <v>61</v>
      </c>
      <c r="I383" s="21"/>
      <c r="J383" s="24">
        <f t="shared" ref="J383:K383" si="192">J384+J387+J391</f>
        <v>720400</v>
      </c>
      <c r="K383" s="24">
        <f t="shared" si="192"/>
        <v>720400</v>
      </c>
      <c r="L383" s="24">
        <f t="shared" ref="L383" si="193">L384+L387+L391</f>
        <v>109611.61</v>
      </c>
      <c r="M383" s="91">
        <f t="shared" si="184"/>
        <v>15.215381732370906</v>
      </c>
    </row>
    <row r="384" spans="1:13" s="25" customFormat="1" ht="60" x14ac:dyDescent="0.25">
      <c r="A384" s="117" t="s">
        <v>20</v>
      </c>
      <c r="B384" s="57"/>
      <c r="C384" s="57"/>
      <c r="D384" s="57"/>
      <c r="E384" s="4">
        <v>857</v>
      </c>
      <c r="F384" s="3" t="s">
        <v>11</v>
      </c>
      <c r="G384" s="3" t="s">
        <v>131</v>
      </c>
      <c r="H384" s="4" t="s">
        <v>192</v>
      </c>
      <c r="I384" s="3"/>
      <c r="J384" s="23">
        <f t="shared" ref="J384:L385" si="194">J385</f>
        <v>24400</v>
      </c>
      <c r="K384" s="23">
        <f t="shared" si="194"/>
        <v>24400</v>
      </c>
      <c r="L384" s="23">
        <f t="shared" si="194"/>
        <v>4500</v>
      </c>
      <c r="M384" s="91">
        <f t="shared" si="184"/>
        <v>18.442622950819672</v>
      </c>
    </row>
    <row r="385" spans="1:13" s="25" customFormat="1" ht="60" x14ac:dyDescent="0.25">
      <c r="A385" s="117" t="s">
        <v>22</v>
      </c>
      <c r="B385" s="115"/>
      <c r="C385" s="115"/>
      <c r="D385" s="3" t="s">
        <v>11</v>
      </c>
      <c r="E385" s="4">
        <v>857</v>
      </c>
      <c r="F385" s="3" t="s">
        <v>11</v>
      </c>
      <c r="G385" s="3" t="s">
        <v>131</v>
      </c>
      <c r="H385" s="4" t="s">
        <v>192</v>
      </c>
      <c r="I385" s="3" t="s">
        <v>23</v>
      </c>
      <c r="J385" s="23">
        <f t="shared" si="194"/>
        <v>24400</v>
      </c>
      <c r="K385" s="23">
        <f t="shared" si="194"/>
        <v>24400</v>
      </c>
      <c r="L385" s="23">
        <f t="shared" si="194"/>
        <v>4500</v>
      </c>
      <c r="M385" s="91">
        <f t="shared" si="184"/>
        <v>18.442622950819672</v>
      </c>
    </row>
    <row r="386" spans="1:13" s="25" customFormat="1" ht="75" x14ac:dyDescent="0.25">
      <c r="A386" s="117" t="s">
        <v>9</v>
      </c>
      <c r="B386" s="117"/>
      <c r="C386" s="117"/>
      <c r="D386" s="3" t="s">
        <v>11</v>
      </c>
      <c r="E386" s="4">
        <v>857</v>
      </c>
      <c r="F386" s="3" t="s">
        <v>11</v>
      </c>
      <c r="G386" s="3" t="s">
        <v>131</v>
      </c>
      <c r="H386" s="4" t="s">
        <v>192</v>
      </c>
      <c r="I386" s="3" t="s">
        <v>24</v>
      </c>
      <c r="J386" s="23">
        <v>24400</v>
      </c>
      <c r="K386" s="23">
        <v>24400</v>
      </c>
      <c r="L386" s="23">
        <v>4500</v>
      </c>
      <c r="M386" s="91">
        <f t="shared" si="184"/>
        <v>18.442622950819672</v>
      </c>
    </row>
    <row r="387" spans="1:13" ht="105" x14ac:dyDescent="0.25">
      <c r="A387" s="117" t="s">
        <v>194</v>
      </c>
      <c r="B387" s="117"/>
      <c r="C387" s="117"/>
      <c r="D387" s="117"/>
      <c r="E387" s="4">
        <v>857</v>
      </c>
      <c r="F387" s="3" t="s">
        <v>11</v>
      </c>
      <c r="G387" s="3" t="s">
        <v>131</v>
      </c>
      <c r="H387" s="4" t="s">
        <v>195</v>
      </c>
      <c r="I387" s="3"/>
      <c r="J387" s="23">
        <f t="shared" ref="J387:L388" si="195">J388</f>
        <v>678000</v>
      </c>
      <c r="K387" s="23">
        <f t="shared" si="195"/>
        <v>678000</v>
      </c>
      <c r="L387" s="23">
        <f t="shared" si="195"/>
        <v>105111.61</v>
      </c>
      <c r="M387" s="91">
        <f t="shared" si="184"/>
        <v>15.503187315634218</v>
      </c>
    </row>
    <row r="388" spans="1:13" ht="165" x14ac:dyDescent="0.25">
      <c r="A388" s="117" t="s">
        <v>16</v>
      </c>
      <c r="B388" s="117"/>
      <c r="C388" s="117"/>
      <c r="D388" s="117"/>
      <c r="E388" s="4">
        <v>857</v>
      </c>
      <c r="F388" s="3" t="s">
        <v>17</v>
      </c>
      <c r="G388" s="3" t="s">
        <v>131</v>
      </c>
      <c r="H388" s="4" t="s">
        <v>195</v>
      </c>
      <c r="I388" s="3" t="s">
        <v>18</v>
      </c>
      <c r="J388" s="23">
        <f t="shared" si="195"/>
        <v>678000</v>
      </c>
      <c r="K388" s="23">
        <f t="shared" si="195"/>
        <v>678000</v>
      </c>
      <c r="L388" s="23">
        <f t="shared" si="195"/>
        <v>105111.61</v>
      </c>
      <c r="M388" s="91">
        <f t="shared" si="184"/>
        <v>15.503187315634218</v>
      </c>
    </row>
    <row r="389" spans="1:13" ht="60" x14ac:dyDescent="0.25">
      <c r="A389" s="117" t="s">
        <v>393</v>
      </c>
      <c r="B389" s="115"/>
      <c r="C389" s="115"/>
      <c r="D389" s="115"/>
      <c r="E389" s="4">
        <v>857</v>
      </c>
      <c r="F389" s="3" t="s">
        <v>11</v>
      </c>
      <c r="G389" s="3" t="s">
        <v>131</v>
      </c>
      <c r="H389" s="4" t="s">
        <v>195</v>
      </c>
      <c r="I389" s="3" t="s">
        <v>19</v>
      </c>
      <c r="J389" s="23">
        <v>678000</v>
      </c>
      <c r="K389" s="23">
        <v>678000</v>
      </c>
      <c r="L389" s="23">
        <f>86721.02+18390.59</f>
        <v>105111.61</v>
      </c>
      <c r="M389" s="91">
        <f t="shared" si="184"/>
        <v>15.503187315634218</v>
      </c>
    </row>
    <row r="390" spans="1:13" ht="150" x14ac:dyDescent="0.25">
      <c r="A390" s="117" t="s">
        <v>196</v>
      </c>
      <c r="B390" s="117"/>
      <c r="C390" s="117"/>
      <c r="D390" s="3" t="s">
        <v>11</v>
      </c>
      <c r="E390" s="4">
        <v>857</v>
      </c>
      <c r="F390" s="3" t="s">
        <v>17</v>
      </c>
      <c r="G390" s="3" t="s">
        <v>131</v>
      </c>
      <c r="H390" s="4" t="s">
        <v>197</v>
      </c>
      <c r="I390" s="3"/>
      <c r="J390" s="23">
        <f t="shared" ref="J390:L391" si="196">J391</f>
        <v>18000</v>
      </c>
      <c r="K390" s="23">
        <f t="shared" si="196"/>
        <v>18000</v>
      </c>
      <c r="L390" s="23">
        <f t="shared" si="196"/>
        <v>0</v>
      </c>
      <c r="M390" s="91">
        <f t="shared" si="184"/>
        <v>0</v>
      </c>
    </row>
    <row r="391" spans="1:13" ht="60" x14ac:dyDescent="0.25">
      <c r="A391" s="117" t="s">
        <v>22</v>
      </c>
      <c r="B391" s="115"/>
      <c r="C391" s="115"/>
      <c r="D391" s="3" t="s">
        <v>11</v>
      </c>
      <c r="E391" s="4">
        <v>857</v>
      </c>
      <c r="F391" s="3" t="s">
        <v>11</v>
      </c>
      <c r="G391" s="3" t="s">
        <v>131</v>
      </c>
      <c r="H391" s="4" t="s">
        <v>197</v>
      </c>
      <c r="I391" s="3" t="s">
        <v>23</v>
      </c>
      <c r="J391" s="23">
        <f t="shared" si="196"/>
        <v>18000</v>
      </c>
      <c r="K391" s="23">
        <f t="shared" si="196"/>
        <v>18000</v>
      </c>
      <c r="L391" s="23">
        <f t="shared" si="196"/>
        <v>0</v>
      </c>
      <c r="M391" s="91">
        <f t="shared" si="184"/>
        <v>0</v>
      </c>
    </row>
    <row r="392" spans="1:13" ht="75" x14ac:dyDescent="0.25">
      <c r="A392" s="117" t="s">
        <v>9</v>
      </c>
      <c r="B392" s="117"/>
      <c r="C392" s="117"/>
      <c r="D392" s="3" t="s">
        <v>11</v>
      </c>
      <c r="E392" s="4">
        <v>857</v>
      </c>
      <c r="F392" s="3" t="s">
        <v>11</v>
      </c>
      <c r="G392" s="3" t="s">
        <v>131</v>
      </c>
      <c r="H392" s="4" t="s">
        <v>197</v>
      </c>
      <c r="I392" s="3" t="s">
        <v>24</v>
      </c>
      <c r="J392" s="23">
        <v>18000</v>
      </c>
      <c r="K392" s="23">
        <v>18000</v>
      </c>
      <c r="L392" s="23"/>
      <c r="M392" s="91">
        <f>L392/K392*100</f>
        <v>0</v>
      </c>
    </row>
    <row r="393" spans="1:13" ht="15" x14ac:dyDescent="0.25">
      <c r="A393" s="6" t="s">
        <v>198</v>
      </c>
      <c r="B393" s="6"/>
      <c r="C393" s="6"/>
      <c r="D393" s="6"/>
      <c r="E393" s="26"/>
      <c r="F393" s="21"/>
      <c r="G393" s="21"/>
      <c r="H393" s="26"/>
      <c r="I393" s="21"/>
      <c r="J393" s="24">
        <f>J6+J230+J349+J373+J381</f>
        <v>298692613.02999997</v>
      </c>
      <c r="K393" s="24">
        <f>K6+K230+K349+K373+K381</f>
        <v>312621676.40999997</v>
      </c>
      <c r="L393" s="24">
        <f>L6+L230+L349+L373+L381</f>
        <v>59175785.18</v>
      </c>
      <c r="M393" s="91">
        <f>L393/K393*100</f>
        <v>18.928881023077746</v>
      </c>
    </row>
    <row r="394" spans="1:13" x14ac:dyDescent="0.25">
      <c r="E394" s="34"/>
      <c r="F394" s="34"/>
      <c r="G394" s="34"/>
      <c r="I394" s="34"/>
      <c r="L394" s="129"/>
    </row>
    <row r="395" spans="1:13" x14ac:dyDescent="0.25">
      <c r="E395" s="34"/>
      <c r="F395" s="34"/>
      <c r="G395" s="34"/>
      <c r="I395" s="34"/>
      <c r="K395" s="130">
        <v>312621676.41000003</v>
      </c>
      <c r="L395" s="131">
        <v>59175785.18</v>
      </c>
    </row>
    <row r="396" spans="1:13" x14ac:dyDescent="0.25">
      <c r="A396" s="11"/>
      <c r="E396" s="34"/>
      <c r="F396" s="34"/>
      <c r="G396" s="34"/>
      <c r="I396" s="34"/>
      <c r="K396" s="132">
        <f>K393-K395</f>
        <v>0</v>
      </c>
      <c r="L396" s="132">
        <f>L393-L395</f>
        <v>0</v>
      </c>
    </row>
    <row r="397" spans="1:13" x14ac:dyDescent="0.25">
      <c r="A397" s="11"/>
      <c r="E397" s="34"/>
      <c r="F397" s="34"/>
      <c r="G397" s="34"/>
      <c r="I397" s="34"/>
      <c r="L397" s="129"/>
    </row>
    <row r="398" spans="1:13" x14ac:dyDescent="0.25">
      <c r="A398" s="11"/>
      <c r="E398" s="34"/>
      <c r="F398" s="34"/>
      <c r="G398" s="34"/>
      <c r="I398" s="34"/>
      <c r="L398" s="129"/>
    </row>
    <row r="399" spans="1:13" x14ac:dyDescent="0.25">
      <c r="A399" s="11"/>
      <c r="E399" s="34"/>
      <c r="F399" s="34"/>
      <c r="G399" s="34"/>
      <c r="I399" s="34"/>
      <c r="L399" s="129"/>
    </row>
    <row r="400" spans="1:13" x14ac:dyDescent="0.25">
      <c r="A400" s="11"/>
      <c r="E400" s="34"/>
      <c r="F400" s="34"/>
      <c r="G400" s="34"/>
      <c r="I400" s="34"/>
      <c r="L400" s="129"/>
    </row>
    <row r="401" spans="1:12" x14ac:dyDescent="0.25">
      <c r="A401" s="11"/>
      <c r="E401" s="34"/>
      <c r="F401" s="34"/>
      <c r="G401" s="34"/>
      <c r="I401" s="34"/>
      <c r="L401" s="129"/>
    </row>
    <row r="402" spans="1:12" x14ac:dyDescent="0.25">
      <c r="A402" s="11"/>
      <c r="E402" s="34"/>
      <c r="F402" s="34"/>
      <c r="G402" s="34"/>
      <c r="I402" s="34"/>
      <c r="L402" s="129"/>
    </row>
    <row r="403" spans="1:12" x14ac:dyDescent="0.25">
      <c r="A403" s="11"/>
      <c r="E403" s="34"/>
      <c r="F403" s="34"/>
      <c r="G403" s="34"/>
      <c r="I403" s="34"/>
      <c r="L403" s="129"/>
    </row>
    <row r="404" spans="1:12" x14ac:dyDescent="0.25">
      <c r="A404" s="11"/>
      <c r="E404" s="34"/>
      <c r="F404" s="34"/>
      <c r="G404" s="34"/>
      <c r="I404" s="34"/>
    </row>
    <row r="405" spans="1:12" x14ac:dyDescent="0.25">
      <c r="A405" s="11"/>
      <c r="E405" s="34"/>
      <c r="F405" s="34"/>
      <c r="G405" s="34"/>
      <c r="I405" s="34"/>
    </row>
    <row r="406" spans="1:12" x14ac:dyDescent="0.25">
      <c r="A406" s="11"/>
      <c r="E406" s="34"/>
      <c r="F406" s="34"/>
      <c r="G406" s="34"/>
      <c r="I406" s="34"/>
    </row>
    <row r="407" spans="1:12" x14ac:dyDescent="0.25">
      <c r="A407" s="11"/>
      <c r="E407" s="34"/>
      <c r="F407" s="34"/>
      <c r="G407" s="34"/>
      <c r="I407" s="34"/>
    </row>
    <row r="408" spans="1:12" x14ac:dyDescent="0.25">
      <c r="A408" s="11"/>
      <c r="E408" s="34"/>
      <c r="F408" s="34"/>
      <c r="G408" s="34"/>
      <c r="I408" s="34"/>
    </row>
    <row r="409" spans="1:12" x14ac:dyDescent="0.25">
      <c r="A409" s="11"/>
      <c r="E409" s="34"/>
      <c r="F409" s="34"/>
      <c r="G409" s="34"/>
      <c r="I409" s="34"/>
    </row>
    <row r="410" spans="1:12" x14ac:dyDescent="0.25">
      <c r="A410" s="11"/>
      <c r="E410" s="34"/>
      <c r="F410" s="34"/>
      <c r="G410" s="34"/>
      <c r="I410" s="34"/>
    </row>
    <row r="411" spans="1:12" x14ac:dyDescent="0.25">
      <c r="A411" s="11"/>
      <c r="E411" s="34"/>
      <c r="F411" s="34"/>
      <c r="G411" s="34"/>
      <c r="I411" s="34"/>
    </row>
    <row r="412" spans="1:12" x14ac:dyDescent="0.25">
      <c r="A412" s="11"/>
      <c r="E412" s="34"/>
      <c r="F412" s="34"/>
      <c r="G412" s="34"/>
      <c r="I412" s="34"/>
    </row>
    <row r="413" spans="1:12" x14ac:dyDescent="0.25">
      <c r="A413" s="11"/>
      <c r="E413" s="34"/>
      <c r="F413" s="34"/>
      <c r="G413" s="34"/>
      <c r="I413" s="34"/>
    </row>
    <row r="414" spans="1:12" x14ac:dyDescent="0.25">
      <c r="A414" s="11"/>
      <c r="E414" s="34"/>
      <c r="F414" s="34"/>
      <c r="G414" s="34"/>
      <c r="I414" s="34"/>
    </row>
    <row r="415" spans="1:12" x14ac:dyDescent="0.25">
      <c r="A415" s="11"/>
      <c r="E415" s="34"/>
      <c r="F415" s="34"/>
      <c r="G415" s="34"/>
      <c r="I415" s="34"/>
    </row>
    <row r="416" spans="1:12" x14ac:dyDescent="0.25">
      <c r="A416" s="11"/>
      <c r="E416" s="34"/>
      <c r="F416" s="34"/>
      <c r="G416" s="34"/>
      <c r="I416" s="34"/>
    </row>
    <row r="417" spans="1:9" x14ac:dyDescent="0.25">
      <c r="A417" s="11"/>
      <c r="E417" s="34"/>
      <c r="F417" s="34"/>
      <c r="G417" s="34"/>
      <c r="I417" s="34"/>
    </row>
    <row r="418" spans="1:9" x14ac:dyDescent="0.25">
      <c r="A418" s="11"/>
      <c r="E418" s="34"/>
      <c r="F418" s="34"/>
      <c r="G418" s="34"/>
      <c r="I418" s="34"/>
    </row>
    <row r="419" spans="1:9" x14ac:dyDescent="0.25">
      <c r="A419" s="11"/>
      <c r="E419" s="34"/>
      <c r="F419" s="34"/>
      <c r="G419" s="34"/>
      <c r="I419" s="34"/>
    </row>
    <row r="420" spans="1:9" x14ac:dyDescent="0.25">
      <c r="A420" s="11"/>
      <c r="E420" s="34"/>
      <c r="F420" s="34"/>
      <c r="G420" s="34"/>
      <c r="I420" s="34"/>
    </row>
    <row r="421" spans="1:9" x14ac:dyDescent="0.25">
      <c r="A421" s="11"/>
      <c r="E421" s="34"/>
      <c r="F421" s="34"/>
      <c r="G421" s="34"/>
      <c r="I421" s="34"/>
    </row>
    <row r="422" spans="1:9" x14ac:dyDescent="0.25">
      <c r="A422" s="11"/>
      <c r="E422" s="34"/>
      <c r="F422" s="34"/>
      <c r="G422" s="34"/>
      <c r="I422" s="34"/>
    </row>
    <row r="423" spans="1:9" x14ac:dyDescent="0.25">
      <c r="A423" s="11"/>
      <c r="E423" s="34"/>
      <c r="F423" s="34"/>
      <c r="G423" s="34"/>
      <c r="I423" s="34"/>
    </row>
    <row r="424" spans="1:9" x14ac:dyDescent="0.25">
      <c r="A424" s="11"/>
      <c r="E424" s="34"/>
      <c r="F424" s="34"/>
      <c r="G424" s="34"/>
      <c r="I424" s="34"/>
    </row>
    <row r="425" spans="1:9" x14ac:dyDescent="0.25">
      <c r="A425" s="11"/>
      <c r="E425" s="34"/>
      <c r="F425" s="34"/>
      <c r="G425" s="34"/>
      <c r="I425" s="34"/>
    </row>
    <row r="426" spans="1:9" x14ac:dyDescent="0.25">
      <c r="A426" s="11"/>
      <c r="E426" s="34"/>
      <c r="F426" s="34"/>
      <c r="G426" s="34"/>
      <c r="I426" s="34"/>
    </row>
    <row r="427" spans="1:9" x14ac:dyDescent="0.25">
      <c r="A427" s="11"/>
      <c r="E427" s="34"/>
      <c r="F427" s="34"/>
      <c r="G427" s="34"/>
      <c r="I427" s="34"/>
    </row>
    <row r="428" spans="1:9" x14ac:dyDescent="0.25">
      <c r="A428" s="11"/>
      <c r="E428" s="34"/>
      <c r="F428" s="34"/>
      <c r="G428" s="34"/>
      <c r="I428" s="34"/>
    </row>
    <row r="429" spans="1:9" x14ac:dyDescent="0.25">
      <c r="A429" s="11"/>
      <c r="E429" s="34"/>
      <c r="F429" s="34"/>
      <c r="G429" s="34"/>
      <c r="I429" s="34"/>
    </row>
    <row r="430" spans="1:9" x14ac:dyDescent="0.25">
      <c r="A430" s="11"/>
      <c r="E430" s="34"/>
      <c r="F430" s="34"/>
      <c r="G430" s="34"/>
      <c r="I430" s="34"/>
    </row>
    <row r="431" spans="1:9" x14ac:dyDescent="0.25">
      <c r="A431" s="11"/>
      <c r="E431" s="34"/>
      <c r="F431" s="34"/>
      <c r="G431" s="34"/>
      <c r="I431" s="34"/>
    </row>
    <row r="432" spans="1:9" x14ac:dyDescent="0.25">
      <c r="A432" s="11"/>
      <c r="E432" s="34"/>
      <c r="F432" s="34"/>
      <c r="G432" s="34"/>
      <c r="I432" s="34"/>
    </row>
    <row r="433" spans="1:9" x14ac:dyDescent="0.25">
      <c r="A433" s="11"/>
      <c r="E433" s="34"/>
      <c r="F433" s="34"/>
      <c r="G433" s="34"/>
      <c r="I433" s="34"/>
    </row>
    <row r="434" spans="1:9" x14ac:dyDescent="0.25">
      <c r="A434" s="11"/>
      <c r="E434" s="34"/>
      <c r="F434" s="34"/>
      <c r="G434" s="34"/>
      <c r="I434" s="34"/>
    </row>
    <row r="435" spans="1:9" x14ac:dyDescent="0.25">
      <c r="A435" s="11"/>
      <c r="E435" s="34"/>
      <c r="F435" s="34"/>
      <c r="G435" s="34"/>
      <c r="I435" s="34"/>
    </row>
    <row r="436" spans="1:9" x14ac:dyDescent="0.25">
      <c r="A436" s="11"/>
      <c r="E436" s="34"/>
      <c r="F436" s="34"/>
      <c r="G436" s="34"/>
      <c r="I436" s="34"/>
    </row>
    <row r="437" spans="1:9" x14ac:dyDescent="0.25">
      <c r="A437" s="11"/>
      <c r="E437" s="34"/>
      <c r="F437" s="34"/>
      <c r="G437" s="34"/>
      <c r="I437" s="34"/>
    </row>
    <row r="438" spans="1:9" x14ac:dyDescent="0.25">
      <c r="A438" s="11"/>
      <c r="E438" s="34"/>
      <c r="F438" s="34"/>
      <c r="G438" s="34"/>
      <c r="I438" s="34"/>
    </row>
    <row r="439" spans="1:9" x14ac:dyDescent="0.25">
      <c r="A439" s="11"/>
      <c r="E439" s="34"/>
      <c r="F439" s="34"/>
      <c r="G439" s="34"/>
      <c r="I439" s="34"/>
    </row>
    <row r="440" spans="1:9" x14ac:dyDescent="0.25">
      <c r="A440" s="11"/>
      <c r="E440" s="34"/>
      <c r="F440" s="34"/>
      <c r="G440" s="34"/>
      <c r="I440" s="34"/>
    </row>
    <row r="441" spans="1:9" x14ac:dyDescent="0.25">
      <c r="A441" s="11"/>
      <c r="E441" s="34"/>
      <c r="F441" s="34"/>
      <c r="G441" s="34"/>
      <c r="I441" s="34"/>
    </row>
    <row r="442" spans="1:9" x14ac:dyDescent="0.25">
      <c r="A442" s="11"/>
      <c r="E442" s="34"/>
      <c r="F442" s="34"/>
      <c r="G442" s="34"/>
      <c r="I442" s="34"/>
    </row>
    <row r="443" spans="1:9" x14ac:dyDescent="0.25">
      <c r="A443" s="11"/>
      <c r="E443" s="34"/>
      <c r="F443" s="34"/>
      <c r="G443" s="34"/>
      <c r="I443" s="34"/>
    </row>
    <row r="444" spans="1:9" x14ac:dyDescent="0.25">
      <c r="A444" s="11"/>
      <c r="E444" s="34"/>
      <c r="F444" s="34"/>
      <c r="G444" s="34"/>
      <c r="I444" s="34"/>
    </row>
    <row r="445" spans="1:9" x14ac:dyDescent="0.25">
      <c r="A445" s="11"/>
      <c r="E445" s="34"/>
      <c r="F445" s="34"/>
      <c r="G445" s="34"/>
      <c r="I445" s="34"/>
    </row>
    <row r="446" spans="1:9" x14ac:dyDescent="0.25">
      <c r="A446" s="11"/>
      <c r="E446" s="34"/>
      <c r="F446" s="34"/>
      <c r="G446" s="34"/>
      <c r="I446" s="34"/>
    </row>
    <row r="447" spans="1:9" x14ac:dyDescent="0.25">
      <c r="A447" s="11"/>
      <c r="E447" s="34"/>
      <c r="F447" s="34"/>
      <c r="G447" s="34"/>
      <c r="I447" s="34"/>
    </row>
    <row r="448" spans="1:9" x14ac:dyDescent="0.25">
      <c r="A448" s="11"/>
      <c r="E448" s="34"/>
      <c r="F448" s="34"/>
      <c r="G448" s="34"/>
      <c r="I448" s="34"/>
    </row>
    <row r="449" spans="1:9" x14ac:dyDescent="0.25">
      <c r="A449" s="11"/>
      <c r="E449" s="34"/>
      <c r="F449" s="34"/>
      <c r="G449" s="34"/>
      <c r="I449" s="34"/>
    </row>
    <row r="450" spans="1:9" x14ac:dyDescent="0.25">
      <c r="A450" s="11"/>
      <c r="E450" s="34"/>
      <c r="F450" s="34"/>
      <c r="G450" s="34"/>
      <c r="I450" s="34"/>
    </row>
    <row r="451" spans="1:9" x14ac:dyDescent="0.25">
      <c r="A451" s="11"/>
      <c r="E451" s="34"/>
      <c r="F451" s="34"/>
      <c r="G451" s="34"/>
      <c r="I451" s="34"/>
    </row>
    <row r="452" spans="1:9" x14ac:dyDescent="0.25">
      <c r="A452" s="11"/>
      <c r="E452" s="34"/>
      <c r="F452" s="34"/>
      <c r="G452" s="34"/>
      <c r="I452" s="34"/>
    </row>
    <row r="453" spans="1:9" x14ac:dyDescent="0.25">
      <c r="A453" s="11"/>
      <c r="E453" s="34"/>
      <c r="F453" s="34"/>
      <c r="G453" s="34"/>
      <c r="I453" s="34"/>
    </row>
    <row r="454" spans="1:9" x14ac:dyDescent="0.25">
      <c r="A454" s="11"/>
      <c r="E454" s="34"/>
      <c r="F454" s="34"/>
      <c r="G454" s="34"/>
      <c r="I454" s="34"/>
    </row>
    <row r="455" spans="1:9" x14ac:dyDescent="0.25">
      <c r="A455" s="11"/>
      <c r="E455" s="34"/>
      <c r="F455" s="34"/>
      <c r="G455" s="34"/>
      <c r="I455" s="34"/>
    </row>
    <row r="456" spans="1:9" x14ac:dyDescent="0.25">
      <c r="A456" s="11"/>
      <c r="E456" s="34"/>
      <c r="F456" s="34"/>
      <c r="G456" s="34"/>
      <c r="I456" s="34"/>
    </row>
    <row r="457" spans="1:9" x14ac:dyDescent="0.25">
      <c r="A457" s="11"/>
      <c r="E457" s="34"/>
      <c r="F457" s="34"/>
      <c r="G457" s="34"/>
      <c r="I457" s="34"/>
    </row>
    <row r="458" spans="1:9" x14ac:dyDescent="0.25">
      <c r="A458" s="11"/>
      <c r="E458" s="34"/>
      <c r="F458" s="34"/>
      <c r="G458" s="34"/>
      <c r="I458" s="34"/>
    </row>
    <row r="459" spans="1:9" x14ac:dyDescent="0.25">
      <c r="A459" s="11"/>
      <c r="E459" s="34"/>
      <c r="F459" s="34"/>
      <c r="G459" s="34"/>
      <c r="I459" s="34"/>
    </row>
    <row r="460" spans="1:9" x14ac:dyDescent="0.25">
      <c r="A460" s="11"/>
      <c r="E460" s="34"/>
      <c r="F460" s="34"/>
      <c r="G460" s="34"/>
      <c r="I460" s="34"/>
    </row>
    <row r="461" spans="1:9" x14ac:dyDescent="0.25">
      <c r="A461" s="11"/>
      <c r="E461" s="34"/>
      <c r="F461" s="34"/>
      <c r="G461" s="34"/>
      <c r="I461" s="34"/>
    </row>
    <row r="462" spans="1:9" x14ac:dyDescent="0.25">
      <c r="A462" s="11"/>
      <c r="E462" s="34"/>
      <c r="F462" s="34"/>
      <c r="G462" s="34"/>
      <c r="I462" s="34"/>
    </row>
    <row r="463" spans="1:9" x14ac:dyDescent="0.25">
      <c r="A463" s="11"/>
      <c r="E463" s="34"/>
      <c r="F463" s="34"/>
      <c r="G463" s="34"/>
      <c r="I463" s="34"/>
    </row>
    <row r="464" spans="1:9" x14ac:dyDescent="0.25">
      <c r="A464" s="11"/>
      <c r="E464" s="34"/>
      <c r="F464" s="34"/>
      <c r="G464" s="34"/>
      <c r="I464" s="34"/>
    </row>
    <row r="465" spans="1:9" x14ac:dyDescent="0.25">
      <c r="A465" s="11"/>
      <c r="E465" s="34"/>
      <c r="F465" s="34"/>
      <c r="G465" s="34"/>
      <c r="I465" s="34"/>
    </row>
    <row r="466" spans="1:9" x14ac:dyDescent="0.25">
      <c r="A466" s="11"/>
      <c r="E466" s="34"/>
      <c r="F466" s="34"/>
      <c r="G466" s="34"/>
      <c r="I466" s="34"/>
    </row>
    <row r="467" spans="1:9" x14ac:dyDescent="0.25">
      <c r="A467" s="11"/>
      <c r="E467" s="34"/>
      <c r="F467" s="34"/>
      <c r="G467" s="34"/>
      <c r="I467" s="34"/>
    </row>
    <row r="468" spans="1:9" x14ac:dyDescent="0.25">
      <c r="A468" s="11"/>
      <c r="E468" s="34"/>
      <c r="F468" s="34"/>
      <c r="G468" s="34"/>
      <c r="I468" s="34"/>
    </row>
    <row r="469" spans="1:9" x14ac:dyDescent="0.25">
      <c r="A469" s="11"/>
      <c r="E469" s="34"/>
      <c r="F469" s="34"/>
      <c r="G469" s="34"/>
      <c r="I469" s="34"/>
    </row>
    <row r="470" spans="1:9" x14ac:dyDescent="0.25">
      <c r="A470" s="11"/>
      <c r="E470" s="34"/>
      <c r="F470" s="34"/>
      <c r="G470" s="34"/>
      <c r="I470" s="34"/>
    </row>
    <row r="471" spans="1:9" x14ac:dyDescent="0.25">
      <c r="A471" s="11"/>
      <c r="E471" s="34"/>
      <c r="F471" s="34"/>
      <c r="G471" s="34"/>
      <c r="I471" s="34"/>
    </row>
    <row r="472" spans="1:9" x14ac:dyDescent="0.25">
      <c r="A472" s="11"/>
      <c r="E472" s="34"/>
      <c r="F472" s="34"/>
      <c r="G472" s="34"/>
      <c r="I472" s="34"/>
    </row>
    <row r="473" spans="1:9" x14ac:dyDescent="0.25">
      <c r="A473" s="11"/>
      <c r="E473" s="34"/>
      <c r="F473" s="34"/>
      <c r="G473" s="34"/>
      <c r="I473" s="34"/>
    </row>
    <row r="474" spans="1:9" x14ac:dyDescent="0.25">
      <c r="A474" s="11"/>
      <c r="E474" s="34"/>
      <c r="F474" s="34"/>
      <c r="G474" s="34"/>
      <c r="I474" s="34"/>
    </row>
    <row r="475" spans="1:9" x14ac:dyDescent="0.25">
      <c r="A475" s="11"/>
      <c r="E475" s="34"/>
      <c r="F475" s="34"/>
      <c r="G475" s="34"/>
      <c r="I475" s="34"/>
    </row>
    <row r="476" spans="1:9" x14ac:dyDescent="0.25">
      <c r="A476" s="11"/>
      <c r="E476" s="34"/>
      <c r="F476" s="34"/>
      <c r="G476" s="34"/>
      <c r="I476" s="34"/>
    </row>
    <row r="477" spans="1:9" x14ac:dyDescent="0.25">
      <c r="A477" s="11"/>
      <c r="E477" s="34"/>
      <c r="F477" s="34"/>
      <c r="G477" s="34"/>
      <c r="I477" s="34"/>
    </row>
    <row r="478" spans="1:9" x14ac:dyDescent="0.25">
      <c r="A478" s="11"/>
      <c r="E478" s="34"/>
      <c r="F478" s="34"/>
      <c r="G478" s="34"/>
      <c r="I478" s="34"/>
    </row>
    <row r="479" spans="1:9" x14ac:dyDescent="0.25">
      <c r="A479" s="11"/>
      <c r="E479" s="34"/>
      <c r="F479" s="34"/>
      <c r="G479" s="34"/>
      <c r="I479" s="34"/>
    </row>
    <row r="480" spans="1:9" x14ac:dyDescent="0.25">
      <c r="A480" s="11"/>
      <c r="E480" s="34"/>
      <c r="F480" s="34"/>
      <c r="G480" s="34"/>
      <c r="I480" s="34"/>
    </row>
    <row r="481" spans="1:9" x14ac:dyDescent="0.25">
      <c r="A481" s="11"/>
      <c r="E481" s="34"/>
      <c r="F481" s="34"/>
      <c r="G481" s="34"/>
      <c r="I481" s="34"/>
    </row>
    <row r="482" spans="1:9" x14ac:dyDescent="0.25">
      <c r="A482" s="11"/>
      <c r="E482" s="34"/>
      <c r="F482" s="34"/>
      <c r="G482" s="34"/>
      <c r="I482" s="34"/>
    </row>
    <row r="483" spans="1:9" x14ac:dyDescent="0.25">
      <c r="A483" s="11"/>
      <c r="E483" s="34"/>
      <c r="F483" s="34"/>
      <c r="G483" s="34"/>
      <c r="I483" s="34"/>
    </row>
    <row r="484" spans="1:9" x14ac:dyDescent="0.25">
      <c r="A484" s="11"/>
      <c r="E484" s="34"/>
      <c r="F484" s="34"/>
      <c r="G484" s="34"/>
      <c r="I484" s="34"/>
    </row>
    <row r="485" spans="1:9" x14ac:dyDescent="0.25">
      <c r="A485" s="11"/>
      <c r="E485" s="34"/>
      <c r="F485" s="34"/>
      <c r="G485" s="34"/>
      <c r="I485" s="34"/>
    </row>
    <row r="486" spans="1:9" x14ac:dyDescent="0.25">
      <c r="A486" s="11"/>
      <c r="E486" s="34"/>
      <c r="F486" s="34"/>
      <c r="G486" s="34"/>
      <c r="I486" s="34"/>
    </row>
    <row r="487" spans="1:9" x14ac:dyDescent="0.25">
      <c r="A487" s="11"/>
      <c r="E487" s="34"/>
      <c r="F487" s="34"/>
      <c r="G487" s="34"/>
      <c r="I487" s="34"/>
    </row>
    <row r="488" spans="1:9" x14ac:dyDescent="0.25">
      <c r="A488" s="11"/>
      <c r="E488" s="34"/>
      <c r="F488" s="34"/>
      <c r="G488" s="34"/>
      <c r="I488" s="34"/>
    </row>
    <row r="489" spans="1:9" x14ac:dyDescent="0.25">
      <c r="A489" s="11"/>
      <c r="E489" s="34"/>
      <c r="F489" s="34"/>
      <c r="G489" s="34"/>
      <c r="I489" s="34"/>
    </row>
    <row r="490" spans="1:9" x14ac:dyDescent="0.25">
      <c r="A490" s="11"/>
      <c r="E490" s="34"/>
      <c r="F490" s="34"/>
      <c r="G490" s="34"/>
      <c r="I490" s="34"/>
    </row>
    <row r="491" spans="1:9" x14ac:dyDescent="0.25">
      <c r="A491" s="11"/>
      <c r="E491" s="34"/>
      <c r="F491" s="34"/>
      <c r="G491" s="34"/>
      <c r="I491" s="34"/>
    </row>
    <row r="492" spans="1:9" x14ac:dyDescent="0.25">
      <c r="A492" s="11"/>
      <c r="E492" s="34"/>
      <c r="F492" s="34"/>
      <c r="G492" s="34"/>
      <c r="I492" s="34"/>
    </row>
    <row r="493" spans="1:9" x14ac:dyDescent="0.25">
      <c r="A493" s="11"/>
      <c r="E493" s="34"/>
      <c r="F493" s="34"/>
      <c r="G493" s="34"/>
      <c r="I493" s="34"/>
    </row>
    <row r="494" spans="1:9" x14ac:dyDescent="0.25">
      <c r="A494" s="11"/>
      <c r="E494" s="34"/>
      <c r="F494" s="34"/>
      <c r="G494" s="34"/>
      <c r="I494" s="34"/>
    </row>
    <row r="495" spans="1:9" x14ac:dyDescent="0.25">
      <c r="A495" s="11"/>
      <c r="E495" s="34"/>
      <c r="F495" s="34"/>
      <c r="G495" s="34"/>
      <c r="I495" s="34"/>
    </row>
    <row r="496" spans="1:9" x14ac:dyDescent="0.25">
      <c r="A496" s="11"/>
      <c r="E496" s="34"/>
      <c r="F496" s="34"/>
      <c r="G496" s="34"/>
      <c r="I496" s="34"/>
    </row>
    <row r="497" spans="1:9" x14ac:dyDescent="0.25">
      <c r="A497" s="11"/>
      <c r="E497" s="34"/>
      <c r="F497" s="34"/>
      <c r="G497" s="34"/>
      <c r="I497" s="34"/>
    </row>
    <row r="498" spans="1:9" x14ac:dyDescent="0.25">
      <c r="A498" s="11"/>
      <c r="E498" s="34"/>
      <c r="F498" s="34"/>
      <c r="G498" s="34"/>
      <c r="I498" s="34"/>
    </row>
    <row r="499" spans="1:9" x14ac:dyDescent="0.25">
      <c r="A499" s="11"/>
      <c r="E499" s="34"/>
      <c r="F499" s="34"/>
      <c r="G499" s="34"/>
      <c r="I499" s="34"/>
    </row>
    <row r="500" spans="1:9" x14ac:dyDescent="0.25">
      <c r="A500" s="11"/>
      <c r="E500" s="34"/>
      <c r="F500" s="34"/>
      <c r="G500" s="34"/>
      <c r="I500" s="34"/>
    </row>
    <row r="501" spans="1:9" x14ac:dyDescent="0.25">
      <c r="A501" s="11"/>
      <c r="E501" s="34"/>
      <c r="F501" s="34"/>
      <c r="G501" s="34"/>
      <c r="I501" s="34"/>
    </row>
    <row r="502" spans="1:9" x14ac:dyDescent="0.25">
      <c r="A502" s="11"/>
      <c r="E502" s="34"/>
      <c r="F502" s="34"/>
      <c r="G502" s="34"/>
      <c r="I502" s="34"/>
    </row>
    <row r="503" spans="1:9" x14ac:dyDescent="0.25">
      <c r="A503" s="11"/>
      <c r="E503" s="34"/>
      <c r="F503" s="34"/>
      <c r="G503" s="34"/>
      <c r="I503" s="34"/>
    </row>
    <row r="504" spans="1:9" x14ac:dyDescent="0.25">
      <c r="A504" s="11"/>
      <c r="E504" s="34"/>
      <c r="F504" s="34"/>
      <c r="G504" s="34"/>
      <c r="I504" s="34"/>
    </row>
    <row r="505" spans="1:9" x14ac:dyDescent="0.25">
      <c r="A505" s="11"/>
      <c r="E505" s="34"/>
      <c r="F505" s="34"/>
      <c r="G505" s="34"/>
      <c r="I505" s="34"/>
    </row>
    <row r="506" spans="1:9" x14ac:dyDescent="0.25">
      <c r="A506" s="11"/>
      <c r="E506" s="34"/>
      <c r="F506" s="34"/>
      <c r="G506" s="34"/>
      <c r="I506" s="34"/>
    </row>
    <row r="507" spans="1:9" x14ac:dyDescent="0.25">
      <c r="A507" s="11"/>
      <c r="E507" s="34"/>
      <c r="F507" s="34"/>
      <c r="G507" s="34"/>
      <c r="I507" s="34"/>
    </row>
    <row r="508" spans="1:9" x14ac:dyDescent="0.25">
      <c r="A508" s="11"/>
      <c r="E508" s="34"/>
      <c r="F508" s="34"/>
      <c r="G508" s="34"/>
      <c r="I508" s="34"/>
    </row>
    <row r="509" spans="1:9" x14ac:dyDescent="0.25">
      <c r="A509" s="11"/>
      <c r="E509" s="34"/>
      <c r="F509" s="34"/>
      <c r="G509" s="34"/>
      <c r="I509" s="34"/>
    </row>
    <row r="510" spans="1:9" x14ac:dyDescent="0.25">
      <c r="A510" s="11"/>
      <c r="E510" s="34"/>
      <c r="F510" s="34"/>
      <c r="G510" s="34"/>
      <c r="I510" s="34"/>
    </row>
    <row r="511" spans="1:9" x14ac:dyDescent="0.25">
      <c r="A511" s="11"/>
      <c r="E511" s="34"/>
      <c r="F511" s="34"/>
      <c r="G511" s="34"/>
      <c r="I511" s="34"/>
    </row>
    <row r="512" spans="1:9" x14ac:dyDescent="0.25">
      <c r="A512" s="11"/>
      <c r="E512" s="34"/>
      <c r="F512" s="34"/>
      <c r="G512" s="34"/>
      <c r="I512" s="34"/>
    </row>
    <row r="513" spans="1:9" x14ac:dyDescent="0.25">
      <c r="A513" s="11"/>
      <c r="E513" s="34"/>
      <c r="F513" s="34"/>
      <c r="G513" s="34"/>
      <c r="I513" s="34"/>
    </row>
    <row r="514" spans="1:9" x14ac:dyDescent="0.25">
      <c r="A514" s="11"/>
      <c r="E514" s="34"/>
      <c r="F514" s="34"/>
      <c r="G514" s="34"/>
      <c r="I514" s="34"/>
    </row>
    <row r="515" spans="1:9" x14ac:dyDescent="0.25">
      <c r="A515" s="11"/>
      <c r="E515" s="34"/>
      <c r="F515" s="34"/>
      <c r="G515" s="34"/>
      <c r="I515" s="34"/>
    </row>
    <row r="516" spans="1:9" x14ac:dyDescent="0.25">
      <c r="A516" s="11"/>
      <c r="E516" s="34"/>
      <c r="F516" s="34"/>
      <c r="G516" s="34"/>
      <c r="I516" s="34"/>
    </row>
    <row r="517" spans="1:9" x14ac:dyDescent="0.25">
      <c r="A517" s="11"/>
      <c r="E517" s="34"/>
      <c r="F517" s="34"/>
      <c r="G517" s="34"/>
      <c r="I517" s="34"/>
    </row>
    <row r="518" spans="1:9" x14ac:dyDescent="0.25">
      <c r="A518" s="11"/>
      <c r="E518" s="34"/>
      <c r="F518" s="34"/>
      <c r="G518" s="34"/>
      <c r="I518" s="34"/>
    </row>
    <row r="519" spans="1:9" x14ac:dyDescent="0.25">
      <c r="A519" s="11"/>
      <c r="E519" s="34"/>
      <c r="F519" s="34"/>
      <c r="G519" s="34"/>
      <c r="I519" s="34"/>
    </row>
    <row r="520" spans="1:9" x14ac:dyDescent="0.25">
      <c r="A520" s="11"/>
      <c r="E520" s="34"/>
      <c r="F520" s="34"/>
      <c r="G520" s="34"/>
      <c r="I520" s="34"/>
    </row>
    <row r="521" spans="1:9" x14ac:dyDescent="0.25">
      <c r="A521" s="11"/>
      <c r="E521" s="34"/>
      <c r="F521" s="34"/>
      <c r="G521" s="34"/>
      <c r="I521" s="34"/>
    </row>
    <row r="522" spans="1:9" x14ac:dyDescent="0.25">
      <c r="A522" s="11"/>
      <c r="E522" s="34"/>
      <c r="F522" s="34"/>
      <c r="G522" s="34"/>
      <c r="I522" s="34"/>
    </row>
    <row r="523" spans="1:9" x14ac:dyDescent="0.25">
      <c r="A523" s="11"/>
      <c r="E523" s="34"/>
      <c r="F523" s="34"/>
      <c r="G523" s="34"/>
      <c r="I523" s="34"/>
    </row>
    <row r="524" spans="1:9" x14ac:dyDescent="0.25">
      <c r="A524" s="11"/>
      <c r="E524" s="34"/>
      <c r="F524" s="34"/>
      <c r="G524" s="34"/>
      <c r="I524" s="34"/>
    </row>
    <row r="525" spans="1:9" x14ac:dyDescent="0.25">
      <c r="A525" s="11"/>
      <c r="E525" s="34"/>
      <c r="F525" s="34"/>
      <c r="G525" s="34"/>
      <c r="I525" s="34"/>
    </row>
    <row r="526" spans="1:9" x14ac:dyDescent="0.25">
      <c r="A526" s="11"/>
      <c r="E526" s="34"/>
      <c r="F526" s="34"/>
      <c r="G526" s="34"/>
      <c r="I526" s="34"/>
    </row>
    <row r="527" spans="1:9" x14ac:dyDescent="0.25">
      <c r="A527" s="11"/>
      <c r="E527" s="34"/>
      <c r="F527" s="34"/>
      <c r="G527" s="34"/>
      <c r="I527" s="34"/>
    </row>
    <row r="528" spans="1:9" x14ac:dyDescent="0.25">
      <c r="A528" s="11"/>
      <c r="E528" s="34"/>
      <c r="F528" s="34"/>
      <c r="G528" s="34"/>
      <c r="I528" s="34"/>
    </row>
    <row r="529" spans="1:9" x14ac:dyDescent="0.25">
      <c r="A529" s="11"/>
      <c r="E529" s="34"/>
      <c r="F529" s="34"/>
      <c r="G529" s="34"/>
      <c r="I529" s="34"/>
    </row>
    <row r="530" spans="1:9" x14ac:dyDescent="0.25">
      <c r="A530" s="11"/>
      <c r="E530" s="34"/>
      <c r="F530" s="34"/>
      <c r="G530" s="34"/>
      <c r="I530" s="34"/>
    </row>
    <row r="531" spans="1:9" x14ac:dyDescent="0.25">
      <c r="A531" s="11"/>
      <c r="E531" s="34"/>
      <c r="F531" s="34"/>
      <c r="G531" s="34"/>
      <c r="I531" s="34"/>
    </row>
    <row r="532" spans="1:9" x14ac:dyDescent="0.25">
      <c r="A532" s="11"/>
      <c r="E532" s="34"/>
      <c r="F532" s="34"/>
      <c r="G532" s="34"/>
      <c r="I532" s="34"/>
    </row>
    <row r="533" spans="1:9" x14ac:dyDescent="0.25">
      <c r="A533" s="11"/>
      <c r="E533" s="34"/>
      <c r="F533" s="34"/>
      <c r="G533" s="34"/>
      <c r="I533" s="34"/>
    </row>
    <row r="534" spans="1:9" x14ac:dyDescent="0.25">
      <c r="A534" s="11"/>
      <c r="E534" s="34"/>
      <c r="F534" s="34"/>
      <c r="G534" s="34"/>
      <c r="I534" s="34"/>
    </row>
    <row r="535" spans="1:9" x14ac:dyDescent="0.25">
      <c r="A535" s="11"/>
      <c r="E535" s="34"/>
      <c r="F535" s="34"/>
      <c r="G535" s="34"/>
      <c r="I535" s="34"/>
    </row>
    <row r="536" spans="1:9" x14ac:dyDescent="0.25">
      <c r="A536" s="11"/>
      <c r="E536" s="34"/>
      <c r="F536" s="34"/>
      <c r="G536" s="34"/>
      <c r="I536" s="34"/>
    </row>
    <row r="537" spans="1:9" x14ac:dyDescent="0.25">
      <c r="A537" s="11"/>
      <c r="E537" s="34"/>
      <c r="F537" s="34"/>
      <c r="G537" s="34"/>
      <c r="I537" s="34"/>
    </row>
    <row r="538" spans="1:9" x14ac:dyDescent="0.25">
      <c r="A538" s="11"/>
      <c r="E538" s="34"/>
      <c r="F538" s="34"/>
      <c r="G538" s="34"/>
      <c r="I538" s="34"/>
    </row>
    <row r="539" spans="1:9" x14ac:dyDescent="0.25">
      <c r="A539" s="11"/>
      <c r="E539" s="34"/>
      <c r="F539" s="34"/>
      <c r="G539" s="34"/>
      <c r="I539" s="34"/>
    </row>
    <row r="540" spans="1:9" x14ac:dyDescent="0.25">
      <c r="A540" s="11"/>
      <c r="E540" s="34"/>
      <c r="F540" s="34"/>
      <c r="G540" s="34"/>
      <c r="I540" s="34"/>
    </row>
    <row r="541" spans="1:9" x14ac:dyDescent="0.25">
      <c r="A541" s="11"/>
      <c r="E541" s="34"/>
      <c r="F541" s="34"/>
      <c r="G541" s="34"/>
      <c r="I541" s="34"/>
    </row>
    <row r="542" spans="1:9" x14ac:dyDescent="0.25">
      <c r="A542" s="11"/>
      <c r="E542" s="34"/>
      <c r="F542" s="34"/>
      <c r="G542" s="34"/>
      <c r="I542" s="34"/>
    </row>
    <row r="543" spans="1:9" x14ac:dyDescent="0.25">
      <c r="A543" s="11"/>
      <c r="E543" s="34"/>
      <c r="F543" s="34"/>
      <c r="G543" s="34"/>
      <c r="I543" s="34"/>
    </row>
    <row r="544" spans="1:9" x14ac:dyDescent="0.25">
      <c r="A544" s="11"/>
      <c r="E544" s="34"/>
      <c r="F544" s="34"/>
      <c r="G544" s="34"/>
      <c r="I544" s="34"/>
    </row>
    <row r="545" spans="1:9" x14ac:dyDescent="0.25">
      <c r="A545" s="11"/>
      <c r="E545" s="34"/>
      <c r="F545" s="34"/>
      <c r="G545" s="34"/>
      <c r="I545" s="34"/>
    </row>
    <row r="546" spans="1:9" x14ac:dyDescent="0.25">
      <c r="A546" s="11"/>
      <c r="E546" s="34"/>
      <c r="F546" s="34"/>
      <c r="G546" s="34"/>
      <c r="I546" s="34"/>
    </row>
    <row r="547" spans="1:9" x14ac:dyDescent="0.25">
      <c r="A547" s="11"/>
      <c r="E547" s="34"/>
      <c r="F547" s="34"/>
      <c r="G547" s="34"/>
      <c r="I547" s="34"/>
    </row>
    <row r="548" spans="1:9" x14ac:dyDescent="0.25">
      <c r="A548" s="11"/>
      <c r="E548" s="34"/>
      <c r="F548" s="34"/>
      <c r="G548" s="34"/>
      <c r="I548" s="34"/>
    </row>
    <row r="549" spans="1:9" x14ac:dyDescent="0.25">
      <c r="A549" s="11"/>
      <c r="E549" s="34"/>
      <c r="F549" s="34"/>
      <c r="G549" s="34"/>
      <c r="I549" s="34"/>
    </row>
    <row r="550" spans="1:9" x14ac:dyDescent="0.25">
      <c r="A550" s="11"/>
      <c r="E550" s="34"/>
      <c r="F550" s="34"/>
      <c r="G550" s="34"/>
      <c r="I550" s="34"/>
    </row>
    <row r="551" spans="1:9" x14ac:dyDescent="0.25">
      <c r="A551" s="11"/>
      <c r="E551" s="34"/>
      <c r="F551" s="34"/>
      <c r="G551" s="34"/>
      <c r="I551" s="34"/>
    </row>
    <row r="552" spans="1:9" x14ac:dyDescent="0.25">
      <c r="A552" s="11"/>
      <c r="E552" s="34"/>
      <c r="F552" s="34"/>
      <c r="G552" s="34"/>
      <c r="I552" s="34"/>
    </row>
    <row r="553" spans="1:9" x14ac:dyDescent="0.25">
      <c r="A553" s="11"/>
      <c r="E553" s="34"/>
      <c r="F553" s="34"/>
      <c r="G553" s="34"/>
      <c r="I553" s="34"/>
    </row>
    <row r="554" spans="1:9" x14ac:dyDescent="0.25">
      <c r="A554" s="11"/>
      <c r="E554" s="34"/>
      <c r="F554" s="34"/>
      <c r="G554" s="34"/>
      <c r="I554" s="34"/>
    </row>
    <row r="555" spans="1:9" x14ac:dyDescent="0.25">
      <c r="A555" s="11"/>
      <c r="E555" s="34"/>
      <c r="F555" s="34"/>
      <c r="G555" s="34"/>
      <c r="I555" s="34"/>
    </row>
    <row r="556" spans="1:9" x14ac:dyDescent="0.25">
      <c r="A556" s="11"/>
      <c r="E556" s="34"/>
      <c r="F556" s="34"/>
      <c r="G556" s="34"/>
      <c r="I556" s="34"/>
    </row>
    <row r="557" spans="1:9" x14ac:dyDescent="0.25">
      <c r="A557" s="11"/>
      <c r="E557" s="34"/>
      <c r="F557" s="34"/>
      <c r="G557" s="34"/>
      <c r="I557" s="34"/>
    </row>
    <row r="558" spans="1:9" x14ac:dyDescent="0.25">
      <c r="A558" s="11"/>
      <c r="E558" s="34"/>
      <c r="F558" s="34"/>
      <c r="G558" s="34"/>
      <c r="I558" s="34"/>
    </row>
    <row r="559" spans="1:9" x14ac:dyDescent="0.25">
      <c r="A559" s="11"/>
      <c r="E559" s="34"/>
      <c r="F559" s="34"/>
      <c r="G559" s="34"/>
      <c r="I559" s="34"/>
    </row>
    <row r="560" spans="1:9" x14ac:dyDescent="0.25">
      <c r="A560" s="11"/>
      <c r="E560" s="34"/>
      <c r="F560" s="34"/>
      <c r="G560" s="34"/>
      <c r="I560" s="34"/>
    </row>
    <row r="561" spans="1:9" x14ac:dyDescent="0.25">
      <c r="A561" s="11"/>
      <c r="E561" s="34"/>
      <c r="F561" s="34"/>
      <c r="G561" s="34"/>
      <c r="I561" s="34"/>
    </row>
    <row r="562" spans="1:9" x14ac:dyDescent="0.25">
      <c r="A562" s="11"/>
      <c r="E562" s="34"/>
      <c r="F562" s="34"/>
      <c r="G562" s="34"/>
      <c r="I562" s="34"/>
    </row>
    <row r="563" spans="1:9" x14ac:dyDescent="0.25">
      <c r="A563" s="11"/>
      <c r="E563" s="34"/>
      <c r="F563" s="34"/>
      <c r="G563" s="34"/>
      <c r="I563" s="34"/>
    </row>
    <row r="564" spans="1:9" x14ac:dyDescent="0.25">
      <c r="A564" s="11"/>
      <c r="E564" s="34"/>
      <c r="F564" s="34"/>
      <c r="G564" s="34"/>
      <c r="I564" s="34"/>
    </row>
    <row r="565" spans="1:9" x14ac:dyDescent="0.25">
      <c r="A565" s="11"/>
      <c r="E565" s="34"/>
      <c r="F565" s="34"/>
      <c r="G565" s="34"/>
      <c r="I565" s="34"/>
    </row>
    <row r="566" spans="1:9" x14ac:dyDescent="0.25">
      <c r="A566" s="11"/>
      <c r="E566" s="34"/>
      <c r="F566" s="34"/>
      <c r="G566" s="34"/>
      <c r="I566" s="34"/>
    </row>
    <row r="567" spans="1:9" x14ac:dyDescent="0.25">
      <c r="A567" s="11"/>
      <c r="E567" s="34"/>
      <c r="F567" s="34"/>
      <c r="G567" s="34"/>
      <c r="I567" s="34"/>
    </row>
    <row r="568" spans="1:9" x14ac:dyDescent="0.25">
      <c r="A568" s="11"/>
      <c r="E568" s="34"/>
      <c r="F568" s="34"/>
      <c r="G568" s="34"/>
      <c r="I568" s="34"/>
    </row>
    <row r="569" spans="1:9" x14ac:dyDescent="0.25">
      <c r="A569" s="11"/>
      <c r="E569" s="34"/>
      <c r="F569" s="34"/>
      <c r="G569" s="34"/>
      <c r="I569" s="34"/>
    </row>
    <row r="570" spans="1:9" x14ac:dyDescent="0.25">
      <c r="A570" s="11"/>
      <c r="E570" s="34"/>
      <c r="F570" s="34"/>
      <c r="G570" s="34"/>
      <c r="I570" s="34"/>
    </row>
    <row r="571" spans="1:9" x14ac:dyDescent="0.25">
      <c r="A571" s="11"/>
      <c r="E571" s="34"/>
      <c r="F571" s="34"/>
      <c r="G571" s="34"/>
      <c r="I571" s="34"/>
    </row>
    <row r="572" spans="1:9" x14ac:dyDescent="0.25">
      <c r="A572" s="11"/>
      <c r="E572" s="34"/>
      <c r="F572" s="34"/>
      <c r="G572" s="34"/>
      <c r="I572" s="34"/>
    </row>
    <row r="573" spans="1:9" x14ac:dyDescent="0.25">
      <c r="A573" s="11"/>
      <c r="E573" s="34"/>
      <c r="F573" s="34"/>
      <c r="G573" s="34"/>
      <c r="I573" s="34"/>
    </row>
    <row r="574" spans="1:9" x14ac:dyDescent="0.25">
      <c r="A574" s="11"/>
      <c r="E574" s="34"/>
      <c r="F574" s="34"/>
      <c r="G574" s="34"/>
      <c r="I574" s="34"/>
    </row>
    <row r="575" spans="1:9" x14ac:dyDescent="0.25">
      <c r="A575" s="11"/>
      <c r="E575" s="34"/>
      <c r="F575" s="34"/>
      <c r="G575" s="34"/>
      <c r="I575" s="34"/>
    </row>
    <row r="576" spans="1:9" x14ac:dyDescent="0.25">
      <c r="A576" s="11"/>
      <c r="E576" s="34"/>
      <c r="F576" s="34"/>
      <c r="G576" s="34"/>
      <c r="I576" s="34"/>
    </row>
    <row r="577" spans="1:9" x14ac:dyDescent="0.25">
      <c r="A577" s="11"/>
      <c r="E577" s="34"/>
      <c r="F577" s="34"/>
      <c r="G577" s="34"/>
      <c r="I577" s="34"/>
    </row>
    <row r="578" spans="1:9" x14ac:dyDescent="0.25">
      <c r="A578" s="11"/>
      <c r="E578" s="34"/>
      <c r="F578" s="34"/>
      <c r="G578" s="34"/>
      <c r="I578" s="34"/>
    </row>
    <row r="579" spans="1:9" x14ac:dyDescent="0.25">
      <c r="A579" s="11"/>
      <c r="E579" s="34"/>
      <c r="F579" s="34"/>
      <c r="G579" s="34"/>
      <c r="I579" s="34"/>
    </row>
    <row r="580" spans="1:9" x14ac:dyDescent="0.25">
      <c r="A580" s="11"/>
      <c r="E580" s="34"/>
      <c r="F580" s="34"/>
      <c r="G580" s="34"/>
      <c r="I580" s="34"/>
    </row>
    <row r="581" spans="1:9" x14ac:dyDescent="0.25">
      <c r="A581" s="11"/>
      <c r="E581" s="34"/>
      <c r="F581" s="34"/>
      <c r="G581" s="34"/>
      <c r="I581" s="34"/>
    </row>
    <row r="582" spans="1:9" x14ac:dyDescent="0.25">
      <c r="A582" s="11"/>
      <c r="E582" s="34"/>
      <c r="F582" s="34"/>
      <c r="G582" s="34"/>
      <c r="I582" s="34"/>
    </row>
    <row r="583" spans="1:9" x14ac:dyDescent="0.25">
      <c r="A583" s="11"/>
      <c r="E583" s="34"/>
      <c r="F583" s="34"/>
      <c r="G583" s="34"/>
      <c r="I583" s="34"/>
    </row>
    <row r="584" spans="1:9" x14ac:dyDescent="0.25">
      <c r="A584" s="11"/>
      <c r="E584" s="34"/>
      <c r="F584" s="34"/>
      <c r="G584" s="34"/>
      <c r="I584" s="34"/>
    </row>
    <row r="585" spans="1:9" x14ac:dyDescent="0.25">
      <c r="A585" s="11"/>
      <c r="E585" s="34"/>
      <c r="F585" s="34"/>
      <c r="G585" s="34"/>
      <c r="I585" s="34"/>
    </row>
    <row r="586" spans="1:9" x14ac:dyDescent="0.25">
      <c r="A586" s="11"/>
      <c r="E586" s="34"/>
      <c r="F586" s="34"/>
      <c r="G586" s="34"/>
      <c r="I586" s="34"/>
    </row>
    <row r="587" spans="1:9" x14ac:dyDescent="0.25">
      <c r="A587" s="11"/>
      <c r="E587" s="34"/>
      <c r="F587" s="34"/>
      <c r="G587" s="34"/>
      <c r="I587" s="34"/>
    </row>
    <row r="588" spans="1:9" x14ac:dyDescent="0.25">
      <c r="A588" s="11"/>
      <c r="E588" s="34"/>
      <c r="F588" s="34"/>
      <c r="G588" s="34"/>
      <c r="I588" s="34"/>
    </row>
    <row r="589" spans="1:9" x14ac:dyDescent="0.25">
      <c r="A589" s="11"/>
      <c r="E589" s="34"/>
      <c r="F589" s="34"/>
      <c r="G589" s="34"/>
      <c r="I589" s="34"/>
    </row>
    <row r="590" spans="1:9" x14ac:dyDescent="0.25">
      <c r="A590" s="11"/>
      <c r="E590" s="34"/>
      <c r="F590" s="34"/>
      <c r="G590" s="34"/>
      <c r="I590" s="34"/>
    </row>
    <row r="591" spans="1:9" x14ac:dyDescent="0.25">
      <c r="A591" s="11"/>
      <c r="E591" s="34"/>
      <c r="F591" s="34"/>
      <c r="G591" s="34"/>
      <c r="I591" s="34"/>
    </row>
    <row r="592" spans="1:9" x14ac:dyDescent="0.25">
      <c r="A592" s="11"/>
      <c r="E592" s="34"/>
      <c r="F592" s="34"/>
      <c r="G592" s="34"/>
      <c r="I592" s="34"/>
    </row>
    <row r="593" spans="1:9" x14ac:dyDescent="0.25">
      <c r="A593" s="11"/>
      <c r="E593" s="34"/>
      <c r="F593" s="34"/>
      <c r="G593" s="34"/>
      <c r="I593" s="34"/>
    </row>
    <row r="594" spans="1:9" x14ac:dyDescent="0.25">
      <c r="A594" s="11"/>
      <c r="E594" s="34"/>
      <c r="F594" s="34"/>
      <c r="G594" s="34"/>
      <c r="I594" s="34"/>
    </row>
    <row r="595" spans="1:9" x14ac:dyDescent="0.25">
      <c r="A595" s="11"/>
      <c r="E595" s="34"/>
      <c r="F595" s="34"/>
      <c r="G595" s="34"/>
      <c r="I595" s="34"/>
    </row>
    <row r="596" spans="1:9" x14ac:dyDescent="0.25">
      <c r="A596" s="11"/>
      <c r="E596" s="34"/>
      <c r="F596" s="34"/>
      <c r="G596" s="34"/>
      <c r="I596" s="34"/>
    </row>
    <row r="597" spans="1:9" x14ac:dyDescent="0.25">
      <c r="A597" s="11"/>
      <c r="E597" s="34"/>
      <c r="F597" s="34"/>
      <c r="G597" s="34"/>
      <c r="I597" s="34"/>
    </row>
    <row r="598" spans="1:9" x14ac:dyDescent="0.25">
      <c r="A598" s="11"/>
      <c r="E598" s="34"/>
      <c r="F598" s="34"/>
      <c r="G598" s="34"/>
      <c r="I598" s="34"/>
    </row>
    <row r="599" spans="1:9" x14ac:dyDescent="0.25">
      <c r="A599" s="11"/>
      <c r="E599" s="34"/>
      <c r="F599" s="34"/>
      <c r="G599" s="34"/>
      <c r="I599" s="34"/>
    </row>
    <row r="600" spans="1:9" x14ac:dyDescent="0.25">
      <c r="A600" s="11"/>
      <c r="E600" s="34"/>
      <c r="F600" s="34"/>
      <c r="G600" s="34"/>
      <c r="I600" s="34"/>
    </row>
    <row r="601" spans="1:9" x14ac:dyDescent="0.25">
      <c r="A601" s="11"/>
      <c r="E601" s="34"/>
      <c r="F601" s="34"/>
      <c r="G601" s="34"/>
      <c r="I601" s="34"/>
    </row>
    <row r="602" spans="1:9" x14ac:dyDescent="0.25">
      <c r="A602" s="11"/>
      <c r="E602" s="34"/>
      <c r="F602" s="34"/>
      <c r="G602" s="34"/>
      <c r="I602" s="34"/>
    </row>
    <row r="603" spans="1:9" x14ac:dyDescent="0.25">
      <c r="A603" s="11"/>
      <c r="E603" s="34"/>
      <c r="F603" s="34"/>
      <c r="G603" s="34"/>
      <c r="I603" s="34"/>
    </row>
    <row r="604" spans="1:9" x14ac:dyDescent="0.25">
      <c r="A604" s="11"/>
      <c r="E604" s="34"/>
      <c r="F604" s="34"/>
      <c r="G604" s="34"/>
      <c r="I604" s="34"/>
    </row>
    <row r="605" spans="1:9" x14ac:dyDescent="0.25">
      <c r="A605" s="11"/>
      <c r="E605" s="34"/>
      <c r="F605" s="34"/>
      <c r="G605" s="34"/>
      <c r="I605" s="34"/>
    </row>
    <row r="606" spans="1:9" x14ac:dyDescent="0.25">
      <c r="A606" s="11"/>
      <c r="E606" s="34"/>
      <c r="F606" s="34"/>
      <c r="G606" s="34"/>
      <c r="I606" s="34"/>
    </row>
    <row r="607" spans="1:9" x14ac:dyDescent="0.25">
      <c r="A607" s="11"/>
      <c r="E607" s="34"/>
      <c r="F607" s="34"/>
      <c r="G607" s="34"/>
      <c r="I607" s="34"/>
    </row>
    <row r="608" spans="1:9" x14ac:dyDescent="0.25">
      <c r="A608" s="11"/>
      <c r="E608" s="34"/>
      <c r="F608" s="34"/>
      <c r="G608" s="34"/>
      <c r="I608" s="34"/>
    </row>
    <row r="609" spans="1:9" x14ac:dyDescent="0.25">
      <c r="A609" s="11"/>
      <c r="E609" s="34"/>
      <c r="F609" s="34"/>
      <c r="G609" s="34"/>
      <c r="I609" s="34"/>
    </row>
    <row r="610" spans="1:9" x14ac:dyDescent="0.25">
      <c r="A610" s="11"/>
      <c r="E610" s="34"/>
      <c r="F610" s="34"/>
      <c r="G610" s="34"/>
      <c r="I610" s="34"/>
    </row>
    <row r="611" spans="1:9" x14ac:dyDescent="0.25">
      <c r="A611" s="11"/>
      <c r="E611" s="34"/>
      <c r="F611" s="34"/>
      <c r="G611" s="34"/>
      <c r="I611" s="34"/>
    </row>
    <row r="612" spans="1:9" x14ac:dyDescent="0.25">
      <c r="A612" s="11"/>
      <c r="E612" s="34"/>
      <c r="F612" s="34"/>
      <c r="G612" s="34"/>
      <c r="I612" s="34"/>
    </row>
    <row r="613" spans="1:9" x14ac:dyDescent="0.25">
      <c r="A613" s="11"/>
      <c r="E613" s="34"/>
      <c r="F613" s="34"/>
      <c r="G613" s="34"/>
      <c r="I613" s="34"/>
    </row>
    <row r="614" spans="1:9" x14ac:dyDescent="0.25">
      <c r="A614" s="11"/>
      <c r="E614" s="34"/>
      <c r="F614" s="34"/>
      <c r="G614" s="34"/>
      <c r="I614" s="34"/>
    </row>
    <row r="615" spans="1:9" x14ac:dyDescent="0.25">
      <c r="A615" s="11"/>
      <c r="E615" s="34"/>
      <c r="F615" s="34"/>
      <c r="G615" s="34"/>
      <c r="I615" s="34"/>
    </row>
    <row r="616" spans="1:9" x14ac:dyDescent="0.25">
      <c r="A616" s="11"/>
      <c r="E616" s="34"/>
      <c r="F616" s="34"/>
      <c r="G616" s="34"/>
      <c r="I616" s="34"/>
    </row>
    <row r="617" spans="1:9" x14ac:dyDescent="0.25">
      <c r="A617" s="11"/>
      <c r="E617" s="34"/>
      <c r="F617" s="34"/>
      <c r="G617" s="34"/>
      <c r="I617" s="34"/>
    </row>
    <row r="618" spans="1:9" x14ac:dyDescent="0.25">
      <c r="A618" s="11"/>
      <c r="E618" s="34"/>
      <c r="F618" s="34"/>
      <c r="G618" s="34"/>
      <c r="I618" s="34"/>
    </row>
    <row r="619" spans="1:9" x14ac:dyDescent="0.25">
      <c r="A619" s="11"/>
      <c r="E619" s="34"/>
      <c r="F619" s="34"/>
      <c r="G619" s="34"/>
      <c r="I619" s="34"/>
    </row>
    <row r="620" spans="1:9" x14ac:dyDescent="0.25">
      <c r="A620" s="11"/>
      <c r="E620" s="34"/>
      <c r="F620" s="34"/>
      <c r="G620" s="34"/>
      <c r="I620" s="34"/>
    </row>
    <row r="621" spans="1:9" x14ac:dyDescent="0.25">
      <c r="A621" s="11"/>
      <c r="E621" s="34"/>
      <c r="F621" s="34"/>
      <c r="G621" s="34"/>
      <c r="I621" s="34"/>
    </row>
    <row r="622" spans="1:9" x14ac:dyDescent="0.25">
      <c r="A622" s="11"/>
      <c r="E622" s="34"/>
      <c r="F622" s="34"/>
      <c r="G622" s="34"/>
      <c r="I622" s="34"/>
    </row>
    <row r="623" spans="1:9" x14ac:dyDescent="0.25">
      <c r="A623" s="11"/>
      <c r="E623" s="34"/>
      <c r="F623" s="34"/>
      <c r="G623" s="34"/>
      <c r="I623" s="34"/>
    </row>
    <row r="624" spans="1:9" x14ac:dyDescent="0.25">
      <c r="A624" s="11"/>
      <c r="E624" s="34"/>
      <c r="F624" s="34"/>
      <c r="G624" s="34"/>
      <c r="I624" s="34"/>
    </row>
    <row r="625" spans="1:9" x14ac:dyDescent="0.25">
      <c r="A625" s="11"/>
      <c r="E625" s="34"/>
      <c r="F625" s="34"/>
      <c r="G625" s="34"/>
      <c r="I625" s="34"/>
    </row>
    <row r="626" spans="1:9" x14ac:dyDescent="0.25">
      <c r="A626" s="11"/>
      <c r="E626" s="34"/>
      <c r="F626" s="34"/>
      <c r="G626" s="34"/>
      <c r="I626" s="34"/>
    </row>
    <row r="627" spans="1:9" x14ac:dyDescent="0.25">
      <c r="A627" s="11"/>
      <c r="E627" s="34"/>
      <c r="F627" s="34"/>
      <c r="G627" s="34"/>
      <c r="I627" s="34"/>
    </row>
    <row r="628" spans="1:9" x14ac:dyDescent="0.25">
      <c r="A628" s="11"/>
      <c r="E628" s="34"/>
      <c r="F628" s="34"/>
      <c r="G628" s="34"/>
      <c r="I628" s="34"/>
    </row>
    <row r="629" spans="1:9" x14ac:dyDescent="0.25">
      <c r="A629" s="11"/>
      <c r="E629" s="34"/>
      <c r="F629" s="34"/>
      <c r="G629" s="34"/>
      <c r="I629" s="34"/>
    </row>
    <row r="630" spans="1:9" x14ac:dyDescent="0.25">
      <c r="A630" s="11"/>
      <c r="E630" s="34"/>
      <c r="F630" s="34"/>
      <c r="G630" s="34"/>
      <c r="I630" s="34"/>
    </row>
    <row r="631" spans="1:9" x14ac:dyDescent="0.25">
      <c r="A631" s="11"/>
      <c r="E631" s="34"/>
      <c r="F631" s="34"/>
      <c r="G631" s="34"/>
      <c r="I631" s="34"/>
    </row>
    <row r="632" spans="1:9" x14ac:dyDescent="0.25">
      <c r="A632" s="11"/>
      <c r="E632" s="34"/>
      <c r="F632" s="34"/>
      <c r="G632" s="34"/>
      <c r="I632" s="34"/>
    </row>
    <row r="633" spans="1:9" x14ac:dyDescent="0.25">
      <c r="A633" s="11"/>
      <c r="E633" s="34"/>
      <c r="F633" s="34"/>
      <c r="G633" s="34"/>
      <c r="I633" s="34"/>
    </row>
    <row r="634" spans="1:9" x14ac:dyDescent="0.25">
      <c r="A634" s="11"/>
      <c r="E634" s="34"/>
      <c r="F634" s="34"/>
      <c r="G634" s="34"/>
      <c r="I634" s="34"/>
    </row>
    <row r="635" spans="1:9" x14ac:dyDescent="0.25">
      <c r="A635" s="11"/>
      <c r="E635" s="34"/>
      <c r="F635" s="34"/>
      <c r="G635" s="34"/>
      <c r="I635" s="34"/>
    </row>
    <row r="636" spans="1:9" x14ac:dyDescent="0.25">
      <c r="A636" s="11"/>
      <c r="E636" s="34"/>
      <c r="F636" s="34"/>
      <c r="G636" s="34"/>
      <c r="I636" s="34"/>
    </row>
    <row r="637" spans="1:9" x14ac:dyDescent="0.25">
      <c r="A637" s="11"/>
      <c r="E637" s="34"/>
      <c r="F637" s="34"/>
      <c r="G637" s="34"/>
      <c r="I637" s="34"/>
    </row>
    <row r="638" spans="1:9" x14ac:dyDescent="0.25">
      <c r="A638" s="11"/>
      <c r="E638" s="34"/>
      <c r="F638" s="34"/>
      <c r="G638" s="34"/>
      <c r="I638" s="34"/>
    </row>
    <row r="639" spans="1:9" x14ac:dyDescent="0.25">
      <c r="A639" s="11"/>
      <c r="E639" s="34"/>
      <c r="F639" s="34"/>
      <c r="G639" s="34"/>
      <c r="I639" s="34"/>
    </row>
    <row r="640" spans="1:9" x14ac:dyDescent="0.25">
      <c r="A640" s="11"/>
      <c r="E640" s="34"/>
      <c r="F640" s="34"/>
      <c r="G640" s="34"/>
      <c r="I640" s="34"/>
    </row>
    <row r="641" spans="1:9" x14ac:dyDescent="0.25">
      <c r="A641" s="11"/>
      <c r="E641" s="34"/>
      <c r="F641" s="34"/>
      <c r="G641" s="34"/>
      <c r="I641" s="34"/>
    </row>
    <row r="642" spans="1:9" x14ac:dyDescent="0.25">
      <c r="A642" s="11"/>
      <c r="E642" s="34"/>
      <c r="F642" s="34"/>
      <c r="G642" s="34"/>
      <c r="I642" s="34"/>
    </row>
    <row r="643" spans="1:9" x14ac:dyDescent="0.25">
      <c r="A643" s="11"/>
      <c r="E643" s="34"/>
      <c r="F643" s="34"/>
      <c r="G643" s="34"/>
      <c r="I643" s="34"/>
    </row>
    <row r="644" spans="1:9" x14ac:dyDescent="0.25">
      <c r="A644" s="11"/>
      <c r="E644" s="34"/>
      <c r="F644" s="34"/>
      <c r="G644" s="34"/>
      <c r="I644" s="34"/>
    </row>
    <row r="645" spans="1:9" x14ac:dyDescent="0.25">
      <c r="A645" s="11"/>
      <c r="E645" s="34"/>
      <c r="F645" s="34"/>
      <c r="G645" s="34"/>
      <c r="I645" s="34"/>
    </row>
    <row r="646" spans="1:9" x14ac:dyDescent="0.25">
      <c r="A646" s="11"/>
      <c r="E646" s="34"/>
      <c r="F646" s="34"/>
      <c r="G646" s="34"/>
      <c r="I646" s="34"/>
    </row>
    <row r="647" spans="1:9" x14ac:dyDescent="0.25">
      <c r="A647" s="11"/>
      <c r="E647" s="34"/>
      <c r="F647" s="34"/>
      <c r="G647" s="34"/>
      <c r="I647" s="34"/>
    </row>
    <row r="648" spans="1:9" x14ac:dyDescent="0.25">
      <c r="A648" s="11"/>
      <c r="E648" s="34"/>
      <c r="F648" s="34"/>
      <c r="G648" s="34"/>
      <c r="I648" s="34"/>
    </row>
    <row r="649" spans="1:9" x14ac:dyDescent="0.25">
      <c r="A649" s="11"/>
      <c r="E649" s="34"/>
      <c r="F649" s="34"/>
      <c r="G649" s="34"/>
      <c r="I649" s="34"/>
    </row>
    <row r="650" spans="1:9" x14ac:dyDescent="0.25">
      <c r="A650" s="11"/>
      <c r="E650" s="34"/>
      <c r="F650" s="34"/>
      <c r="G650" s="34"/>
      <c r="I650" s="34"/>
    </row>
    <row r="651" spans="1:9" x14ac:dyDescent="0.25">
      <c r="A651" s="11"/>
      <c r="E651" s="34"/>
      <c r="F651" s="34"/>
      <c r="G651" s="34"/>
      <c r="I651" s="34"/>
    </row>
    <row r="652" spans="1:9" x14ac:dyDescent="0.25">
      <c r="A652" s="11"/>
      <c r="E652" s="34"/>
      <c r="F652" s="34"/>
      <c r="G652" s="34"/>
      <c r="I652" s="34"/>
    </row>
    <row r="653" spans="1:9" x14ac:dyDescent="0.25">
      <c r="A653" s="11"/>
      <c r="E653" s="34"/>
      <c r="F653" s="34"/>
      <c r="G653" s="34"/>
      <c r="I653" s="34"/>
    </row>
    <row r="654" spans="1:9" x14ac:dyDescent="0.25">
      <c r="A654" s="11"/>
      <c r="E654" s="34"/>
      <c r="F654" s="34"/>
      <c r="G654" s="34"/>
      <c r="I654" s="34"/>
    </row>
    <row r="655" spans="1:9" x14ac:dyDescent="0.25">
      <c r="A655" s="11"/>
      <c r="E655" s="34"/>
      <c r="F655" s="34"/>
      <c r="G655" s="34"/>
      <c r="I655" s="34"/>
    </row>
    <row r="656" spans="1:9" x14ac:dyDescent="0.25">
      <c r="A656" s="11"/>
      <c r="E656" s="34"/>
      <c r="F656" s="34"/>
      <c r="G656" s="34"/>
      <c r="I656" s="34"/>
    </row>
    <row r="657" spans="1:9" x14ac:dyDescent="0.25">
      <c r="A657" s="11"/>
      <c r="E657" s="34"/>
      <c r="F657" s="34"/>
      <c r="G657" s="34"/>
      <c r="I657" s="34"/>
    </row>
    <row r="658" spans="1:9" x14ac:dyDescent="0.25">
      <c r="A658" s="11"/>
      <c r="E658" s="34"/>
      <c r="F658" s="34"/>
      <c r="G658" s="34"/>
      <c r="I658" s="34"/>
    </row>
    <row r="659" spans="1:9" x14ac:dyDescent="0.25">
      <c r="A659" s="11"/>
      <c r="E659" s="34"/>
      <c r="F659" s="34"/>
      <c r="G659" s="34"/>
      <c r="I659" s="34"/>
    </row>
    <row r="660" spans="1:9" x14ac:dyDescent="0.25">
      <c r="A660" s="11"/>
      <c r="E660" s="34"/>
      <c r="F660" s="34"/>
      <c r="G660" s="34"/>
      <c r="I660" s="34"/>
    </row>
    <row r="661" spans="1:9" x14ac:dyDescent="0.25">
      <c r="A661" s="11"/>
      <c r="E661" s="34"/>
      <c r="F661" s="34"/>
      <c r="G661" s="34"/>
      <c r="I661" s="34"/>
    </row>
    <row r="662" spans="1:9" x14ac:dyDescent="0.25">
      <c r="A662" s="11"/>
      <c r="E662" s="34"/>
      <c r="F662" s="34"/>
      <c r="G662" s="34"/>
      <c r="I662" s="34"/>
    </row>
    <row r="663" spans="1:9" x14ac:dyDescent="0.25">
      <c r="A663" s="11"/>
      <c r="E663" s="34"/>
      <c r="F663" s="34"/>
      <c r="G663" s="34"/>
      <c r="I663" s="34"/>
    </row>
    <row r="664" spans="1:9" x14ac:dyDescent="0.25">
      <c r="A664" s="11"/>
      <c r="E664" s="34"/>
      <c r="F664" s="34"/>
      <c r="G664" s="34"/>
      <c r="I664" s="34"/>
    </row>
    <row r="665" spans="1:9" x14ac:dyDescent="0.25">
      <c r="A665" s="11"/>
      <c r="E665" s="34"/>
      <c r="F665" s="34"/>
      <c r="G665" s="34"/>
      <c r="I665" s="34"/>
    </row>
    <row r="666" spans="1:9" x14ac:dyDescent="0.25">
      <c r="A666" s="11"/>
      <c r="E666" s="34"/>
      <c r="F666" s="34"/>
      <c r="G666" s="34"/>
      <c r="I666" s="34"/>
    </row>
    <row r="667" spans="1:9" x14ac:dyDescent="0.25">
      <c r="A667" s="11"/>
      <c r="E667" s="34"/>
      <c r="F667" s="34"/>
      <c r="G667" s="34"/>
      <c r="I667" s="34"/>
    </row>
    <row r="668" spans="1:9" x14ac:dyDescent="0.25">
      <c r="A668" s="11"/>
      <c r="E668" s="34"/>
      <c r="F668" s="34"/>
      <c r="G668" s="34"/>
      <c r="I668" s="34"/>
    </row>
    <row r="669" spans="1:9" x14ac:dyDescent="0.25">
      <c r="A669" s="11"/>
      <c r="E669" s="34"/>
      <c r="F669" s="34"/>
      <c r="G669" s="34"/>
      <c r="I669" s="34"/>
    </row>
    <row r="670" spans="1:9" x14ac:dyDescent="0.25">
      <c r="A670" s="11"/>
      <c r="E670" s="34"/>
      <c r="F670" s="34"/>
      <c r="G670" s="34"/>
      <c r="I670" s="34"/>
    </row>
    <row r="671" spans="1:9" x14ac:dyDescent="0.25">
      <c r="A671" s="11"/>
      <c r="E671" s="34"/>
      <c r="F671" s="34"/>
      <c r="G671" s="34"/>
      <c r="I671" s="34"/>
    </row>
    <row r="672" spans="1:9" x14ac:dyDescent="0.25">
      <c r="A672" s="11"/>
      <c r="E672" s="34"/>
      <c r="F672" s="34"/>
      <c r="G672" s="34"/>
      <c r="I672" s="34"/>
    </row>
    <row r="673" spans="1:9" x14ac:dyDescent="0.25">
      <c r="A673" s="11"/>
      <c r="E673" s="34"/>
      <c r="F673" s="34"/>
      <c r="G673" s="34"/>
      <c r="I673" s="34"/>
    </row>
    <row r="674" spans="1:9" x14ac:dyDescent="0.25">
      <c r="A674" s="11"/>
      <c r="E674" s="34"/>
      <c r="F674" s="34"/>
      <c r="G674" s="34"/>
      <c r="I674" s="34"/>
    </row>
    <row r="675" spans="1:9" x14ac:dyDescent="0.25">
      <c r="A675" s="11"/>
      <c r="E675" s="34"/>
      <c r="F675" s="34"/>
      <c r="G675" s="34"/>
      <c r="I675" s="34"/>
    </row>
    <row r="676" spans="1:9" x14ac:dyDescent="0.25">
      <c r="A676" s="11"/>
      <c r="E676" s="34"/>
      <c r="F676" s="34"/>
      <c r="G676" s="34"/>
      <c r="I676" s="34"/>
    </row>
    <row r="677" spans="1:9" x14ac:dyDescent="0.25">
      <c r="A677" s="11"/>
      <c r="E677" s="34"/>
      <c r="F677" s="34"/>
      <c r="G677" s="34"/>
      <c r="I677" s="34"/>
    </row>
    <row r="678" spans="1:9" x14ac:dyDescent="0.25">
      <c r="A678" s="11"/>
      <c r="E678" s="34"/>
      <c r="F678" s="34"/>
      <c r="G678" s="34"/>
      <c r="I678" s="34"/>
    </row>
    <row r="679" spans="1:9" x14ac:dyDescent="0.25">
      <c r="A679" s="11"/>
      <c r="E679" s="34"/>
      <c r="F679" s="34"/>
      <c r="G679" s="34"/>
      <c r="I679" s="34"/>
    </row>
    <row r="680" spans="1:9" x14ac:dyDescent="0.25">
      <c r="A680" s="11"/>
      <c r="E680" s="34"/>
      <c r="F680" s="34"/>
      <c r="G680" s="34"/>
      <c r="I680" s="34"/>
    </row>
    <row r="681" spans="1:9" x14ac:dyDescent="0.25">
      <c r="A681" s="11"/>
      <c r="E681" s="34"/>
      <c r="F681" s="34"/>
      <c r="G681" s="34"/>
      <c r="I681" s="34"/>
    </row>
    <row r="682" spans="1:9" x14ac:dyDescent="0.25">
      <c r="A682" s="11"/>
      <c r="E682" s="34"/>
      <c r="F682" s="34"/>
      <c r="G682" s="34"/>
      <c r="I682" s="34"/>
    </row>
    <row r="683" spans="1:9" x14ac:dyDescent="0.25">
      <c r="A683" s="11"/>
      <c r="E683" s="34"/>
      <c r="F683" s="34"/>
      <c r="G683" s="34"/>
      <c r="I683" s="34"/>
    </row>
    <row r="684" spans="1:9" x14ac:dyDescent="0.25">
      <c r="A684" s="11"/>
      <c r="E684" s="34"/>
      <c r="F684" s="34"/>
      <c r="G684" s="34"/>
      <c r="I684" s="34"/>
    </row>
    <row r="685" spans="1:9" x14ac:dyDescent="0.25">
      <c r="A685" s="11"/>
      <c r="E685" s="34"/>
      <c r="F685" s="34"/>
      <c r="G685" s="34"/>
      <c r="I685" s="34"/>
    </row>
    <row r="686" spans="1:9" x14ac:dyDescent="0.25">
      <c r="A686" s="11"/>
      <c r="E686" s="34"/>
      <c r="F686" s="34"/>
      <c r="G686" s="34"/>
      <c r="I686" s="34"/>
    </row>
    <row r="687" spans="1:9" x14ac:dyDescent="0.25">
      <c r="A687" s="11"/>
      <c r="E687" s="34"/>
      <c r="F687" s="34"/>
      <c r="G687" s="34"/>
      <c r="I687" s="34"/>
    </row>
    <row r="688" spans="1:9" x14ac:dyDescent="0.25">
      <c r="A688" s="11"/>
      <c r="E688" s="34"/>
      <c r="F688" s="34"/>
      <c r="G688" s="34"/>
      <c r="I688" s="34"/>
    </row>
    <row r="689" spans="1:9" x14ac:dyDescent="0.25">
      <c r="A689" s="11"/>
      <c r="E689" s="34"/>
      <c r="F689" s="34"/>
      <c r="G689" s="34"/>
      <c r="I689" s="34"/>
    </row>
    <row r="690" spans="1:9" x14ac:dyDescent="0.25">
      <c r="A690" s="11"/>
      <c r="E690" s="34"/>
      <c r="F690" s="34"/>
      <c r="G690" s="34"/>
      <c r="I690" s="34"/>
    </row>
    <row r="691" spans="1:9" x14ac:dyDescent="0.25">
      <c r="A691" s="11"/>
      <c r="E691" s="34"/>
      <c r="F691" s="34"/>
      <c r="G691" s="34"/>
      <c r="I691" s="34"/>
    </row>
    <row r="692" spans="1:9" x14ac:dyDescent="0.25">
      <c r="A692" s="11"/>
      <c r="E692" s="34"/>
      <c r="F692" s="34"/>
      <c r="G692" s="34"/>
      <c r="I692" s="34"/>
    </row>
    <row r="693" spans="1:9" x14ac:dyDescent="0.25">
      <c r="A693" s="11"/>
      <c r="E693" s="34"/>
      <c r="F693" s="34"/>
      <c r="G693" s="34"/>
      <c r="I693" s="34"/>
    </row>
    <row r="694" spans="1:9" x14ac:dyDescent="0.25">
      <c r="A694" s="11"/>
      <c r="E694" s="34"/>
      <c r="F694" s="34"/>
      <c r="G694" s="34"/>
      <c r="I694" s="34"/>
    </row>
    <row r="695" spans="1:9" x14ac:dyDescent="0.25">
      <c r="A695" s="11"/>
      <c r="E695" s="34"/>
      <c r="F695" s="34"/>
      <c r="G695" s="34"/>
      <c r="I695" s="34"/>
    </row>
    <row r="696" spans="1:9" x14ac:dyDescent="0.25">
      <c r="A696" s="11"/>
      <c r="E696" s="34"/>
      <c r="F696" s="34"/>
      <c r="G696" s="34"/>
      <c r="I696" s="34"/>
    </row>
    <row r="697" spans="1:9" x14ac:dyDescent="0.25">
      <c r="A697" s="11"/>
      <c r="E697" s="34"/>
      <c r="F697" s="34"/>
      <c r="G697" s="34"/>
      <c r="I697" s="34"/>
    </row>
    <row r="698" spans="1:9" x14ac:dyDescent="0.25">
      <c r="A698" s="11"/>
      <c r="E698" s="34"/>
      <c r="F698" s="34"/>
      <c r="G698" s="34"/>
      <c r="I698" s="34"/>
    </row>
    <row r="699" spans="1:9" x14ac:dyDescent="0.25">
      <c r="A699" s="11"/>
      <c r="E699" s="34"/>
      <c r="F699" s="34"/>
      <c r="G699" s="34"/>
      <c r="I699" s="34"/>
    </row>
    <row r="700" spans="1:9" x14ac:dyDescent="0.25">
      <c r="A700" s="11"/>
      <c r="E700" s="34"/>
      <c r="F700" s="34"/>
      <c r="G700" s="34"/>
      <c r="I700" s="34"/>
    </row>
    <row r="701" spans="1:9" x14ac:dyDescent="0.25">
      <c r="A701" s="11"/>
      <c r="E701" s="34"/>
      <c r="F701" s="34"/>
      <c r="G701" s="34"/>
      <c r="I701" s="34"/>
    </row>
    <row r="702" spans="1:9" x14ac:dyDescent="0.25">
      <c r="A702" s="11"/>
      <c r="E702" s="34"/>
      <c r="F702" s="34"/>
      <c r="G702" s="34"/>
      <c r="I702" s="34"/>
    </row>
    <row r="703" spans="1:9" x14ac:dyDescent="0.25">
      <c r="A703" s="11"/>
      <c r="E703" s="34"/>
      <c r="F703" s="34"/>
      <c r="G703" s="34"/>
      <c r="I703" s="34"/>
    </row>
    <row r="704" spans="1:9" x14ac:dyDescent="0.25">
      <c r="A704" s="11"/>
      <c r="E704" s="34"/>
      <c r="F704" s="34"/>
      <c r="G704" s="34"/>
      <c r="I704" s="34"/>
    </row>
    <row r="705" spans="1:9" x14ac:dyDescent="0.25">
      <c r="A705" s="11"/>
      <c r="E705" s="34"/>
      <c r="F705" s="34"/>
      <c r="G705" s="34"/>
      <c r="I705" s="34"/>
    </row>
    <row r="706" spans="1:9" x14ac:dyDescent="0.25">
      <c r="A706" s="11"/>
      <c r="E706" s="34"/>
      <c r="F706" s="34"/>
      <c r="G706" s="34"/>
      <c r="I706" s="34"/>
    </row>
    <row r="707" spans="1:9" x14ac:dyDescent="0.25">
      <c r="A707" s="11"/>
      <c r="E707" s="34"/>
      <c r="F707" s="34"/>
      <c r="G707" s="34"/>
      <c r="I707" s="34"/>
    </row>
    <row r="708" spans="1:9" x14ac:dyDescent="0.25">
      <c r="A708" s="11"/>
      <c r="E708" s="34"/>
      <c r="F708" s="34"/>
      <c r="G708" s="34"/>
      <c r="I708" s="34"/>
    </row>
    <row r="709" spans="1:9" x14ac:dyDescent="0.25">
      <c r="A709" s="11"/>
      <c r="E709" s="34"/>
      <c r="F709" s="34"/>
      <c r="G709" s="34"/>
      <c r="I709" s="34"/>
    </row>
    <row r="710" spans="1:9" x14ac:dyDescent="0.25">
      <c r="A710" s="11"/>
      <c r="E710" s="34"/>
      <c r="F710" s="34"/>
      <c r="G710" s="34"/>
      <c r="I710" s="34"/>
    </row>
    <row r="711" spans="1:9" x14ac:dyDescent="0.25">
      <c r="A711" s="11"/>
      <c r="E711" s="34"/>
      <c r="F711" s="34"/>
      <c r="G711" s="34"/>
      <c r="I711" s="34"/>
    </row>
    <row r="712" spans="1:9" x14ac:dyDescent="0.25">
      <c r="A712" s="11"/>
      <c r="E712" s="34"/>
      <c r="F712" s="34"/>
      <c r="G712" s="34"/>
      <c r="I712" s="34"/>
    </row>
    <row r="713" spans="1:9" x14ac:dyDescent="0.25">
      <c r="A713" s="11"/>
      <c r="E713" s="34"/>
      <c r="F713" s="34"/>
      <c r="G713" s="34"/>
      <c r="I713" s="34"/>
    </row>
    <row r="714" spans="1:9" x14ac:dyDescent="0.25">
      <c r="A714" s="11"/>
      <c r="E714" s="34"/>
      <c r="F714" s="34"/>
      <c r="G714" s="34"/>
      <c r="I714" s="34"/>
    </row>
    <row r="715" spans="1:9" x14ac:dyDescent="0.25">
      <c r="A715" s="11"/>
      <c r="E715" s="34"/>
      <c r="F715" s="34"/>
      <c r="G715" s="34"/>
      <c r="I715" s="34"/>
    </row>
    <row r="716" spans="1:9" x14ac:dyDescent="0.25">
      <c r="A716" s="11"/>
      <c r="E716" s="34"/>
      <c r="F716" s="34"/>
      <c r="G716" s="34"/>
      <c r="I716" s="34"/>
    </row>
    <row r="717" spans="1:9" x14ac:dyDescent="0.25">
      <c r="A717" s="11"/>
      <c r="E717" s="34"/>
      <c r="F717" s="34"/>
      <c r="G717" s="34"/>
      <c r="I717" s="34"/>
    </row>
    <row r="718" spans="1:9" x14ac:dyDescent="0.25">
      <c r="A718" s="11"/>
      <c r="E718" s="34"/>
      <c r="F718" s="34"/>
      <c r="G718" s="34"/>
      <c r="I718" s="34"/>
    </row>
    <row r="719" spans="1:9" x14ac:dyDescent="0.25">
      <c r="A719" s="11"/>
      <c r="E719" s="34"/>
      <c r="F719" s="34"/>
      <c r="G719" s="34"/>
      <c r="I719" s="34"/>
    </row>
    <row r="720" spans="1:9" x14ac:dyDescent="0.25">
      <c r="A720" s="11"/>
      <c r="E720" s="34"/>
      <c r="F720" s="34"/>
      <c r="G720" s="34"/>
      <c r="I720" s="34"/>
    </row>
    <row r="721" spans="1:9" x14ac:dyDescent="0.25">
      <c r="A721" s="11"/>
      <c r="E721" s="34"/>
      <c r="F721" s="34"/>
      <c r="G721" s="34"/>
      <c r="I721" s="34"/>
    </row>
    <row r="722" spans="1:9" x14ac:dyDescent="0.25">
      <c r="A722" s="11"/>
      <c r="E722" s="34"/>
      <c r="F722" s="34"/>
      <c r="G722" s="34"/>
      <c r="I722" s="34"/>
    </row>
    <row r="723" spans="1:9" x14ac:dyDescent="0.25">
      <c r="A723" s="11"/>
      <c r="E723" s="34"/>
      <c r="F723" s="34"/>
      <c r="G723" s="34"/>
      <c r="I723" s="34"/>
    </row>
    <row r="724" spans="1:9" x14ac:dyDescent="0.25">
      <c r="A724" s="11"/>
      <c r="E724" s="34"/>
      <c r="F724" s="34"/>
      <c r="G724" s="34"/>
      <c r="I724" s="34"/>
    </row>
    <row r="725" spans="1:9" x14ac:dyDescent="0.25">
      <c r="A725" s="11"/>
      <c r="E725" s="34"/>
      <c r="F725" s="34"/>
      <c r="G725" s="34"/>
      <c r="I725" s="34"/>
    </row>
    <row r="726" spans="1:9" x14ac:dyDescent="0.25">
      <c r="A726" s="11"/>
      <c r="E726" s="34"/>
      <c r="F726" s="34"/>
      <c r="G726" s="34"/>
      <c r="I726" s="34"/>
    </row>
    <row r="727" spans="1:9" x14ac:dyDescent="0.25">
      <c r="A727" s="11"/>
      <c r="E727" s="34"/>
      <c r="F727" s="34"/>
      <c r="G727" s="34"/>
      <c r="I727" s="34"/>
    </row>
    <row r="728" spans="1:9" x14ac:dyDescent="0.25">
      <c r="A728" s="11"/>
      <c r="E728" s="34"/>
      <c r="F728" s="34"/>
      <c r="G728" s="34"/>
      <c r="I728" s="34"/>
    </row>
    <row r="729" spans="1:9" x14ac:dyDescent="0.25">
      <c r="A729" s="11"/>
      <c r="E729" s="34"/>
      <c r="F729" s="34"/>
      <c r="G729" s="34"/>
      <c r="I729" s="34"/>
    </row>
    <row r="730" spans="1:9" x14ac:dyDescent="0.25">
      <c r="A730" s="11"/>
      <c r="E730" s="34"/>
      <c r="F730" s="34"/>
      <c r="G730" s="34"/>
      <c r="I730" s="34"/>
    </row>
    <row r="731" spans="1:9" x14ac:dyDescent="0.25">
      <c r="A731" s="11"/>
      <c r="E731" s="34"/>
      <c r="F731" s="34"/>
      <c r="G731" s="34"/>
      <c r="I731" s="34"/>
    </row>
    <row r="732" spans="1:9" x14ac:dyDescent="0.25">
      <c r="A732" s="11"/>
      <c r="E732" s="34"/>
      <c r="F732" s="34"/>
      <c r="G732" s="34"/>
      <c r="I732" s="34"/>
    </row>
    <row r="733" spans="1:9" x14ac:dyDescent="0.25">
      <c r="A733" s="11"/>
      <c r="E733" s="34"/>
      <c r="F733" s="34"/>
      <c r="G733" s="34"/>
      <c r="I733" s="34"/>
    </row>
    <row r="734" spans="1:9" x14ac:dyDescent="0.25">
      <c r="A734" s="11"/>
      <c r="E734" s="34"/>
      <c r="F734" s="34"/>
      <c r="G734" s="34"/>
      <c r="I734" s="34"/>
    </row>
    <row r="735" spans="1:9" x14ac:dyDescent="0.25">
      <c r="A735" s="11"/>
      <c r="E735" s="34"/>
      <c r="F735" s="34"/>
      <c r="G735" s="34"/>
      <c r="I735" s="34"/>
    </row>
    <row r="736" spans="1:9" x14ac:dyDescent="0.25">
      <c r="A736" s="11"/>
      <c r="E736" s="34"/>
      <c r="F736" s="34"/>
      <c r="G736" s="34"/>
      <c r="I736" s="34"/>
    </row>
    <row r="737" spans="1:9" x14ac:dyDescent="0.25">
      <c r="A737" s="11"/>
      <c r="E737" s="34"/>
      <c r="F737" s="34"/>
      <c r="G737" s="34"/>
      <c r="I737" s="34"/>
    </row>
    <row r="738" spans="1:9" x14ac:dyDescent="0.25">
      <c r="A738" s="11"/>
      <c r="E738" s="34"/>
      <c r="F738" s="34"/>
      <c r="G738" s="34"/>
      <c r="I738" s="34"/>
    </row>
    <row r="739" spans="1:9" x14ac:dyDescent="0.25">
      <c r="A739" s="11"/>
      <c r="E739" s="34"/>
      <c r="F739" s="34"/>
      <c r="G739" s="34"/>
      <c r="I739" s="34"/>
    </row>
    <row r="740" spans="1:9" x14ac:dyDescent="0.25">
      <c r="A740" s="11"/>
      <c r="E740" s="34"/>
      <c r="F740" s="34"/>
      <c r="G740" s="34"/>
      <c r="I740" s="34"/>
    </row>
    <row r="741" spans="1:9" x14ac:dyDescent="0.25">
      <c r="A741" s="11"/>
      <c r="E741" s="34"/>
      <c r="F741" s="34"/>
      <c r="G741" s="34"/>
      <c r="I741" s="34"/>
    </row>
    <row r="742" spans="1:9" x14ac:dyDescent="0.25">
      <c r="A742" s="11"/>
      <c r="E742" s="34"/>
      <c r="F742" s="34"/>
      <c r="G742" s="34"/>
      <c r="I742" s="34"/>
    </row>
    <row r="743" spans="1:9" x14ac:dyDescent="0.25">
      <c r="A743" s="11"/>
      <c r="E743" s="34"/>
      <c r="F743" s="34"/>
      <c r="G743" s="34"/>
      <c r="I743" s="34"/>
    </row>
    <row r="744" spans="1:9" x14ac:dyDescent="0.25">
      <c r="A744" s="11"/>
      <c r="E744" s="34"/>
      <c r="F744" s="34"/>
      <c r="G744" s="34"/>
      <c r="I744" s="34"/>
    </row>
    <row r="745" spans="1:9" x14ac:dyDescent="0.25">
      <c r="A745" s="11"/>
      <c r="E745" s="34"/>
      <c r="F745" s="34"/>
      <c r="G745" s="34"/>
      <c r="I745" s="34"/>
    </row>
    <row r="746" spans="1:9" x14ac:dyDescent="0.25">
      <c r="A746" s="11"/>
      <c r="E746" s="34"/>
      <c r="F746" s="34"/>
      <c r="G746" s="34"/>
      <c r="I746" s="34"/>
    </row>
    <row r="747" spans="1:9" x14ac:dyDescent="0.25">
      <c r="A747" s="11"/>
      <c r="E747" s="34"/>
      <c r="F747" s="34"/>
      <c r="G747" s="34"/>
      <c r="I747" s="34"/>
    </row>
    <row r="748" spans="1:9" x14ac:dyDescent="0.25">
      <c r="A748" s="11"/>
      <c r="E748" s="34"/>
      <c r="F748" s="34"/>
      <c r="G748" s="34"/>
      <c r="I748" s="34"/>
    </row>
    <row r="749" spans="1:9" x14ac:dyDescent="0.25">
      <c r="A749" s="11"/>
      <c r="E749" s="34"/>
      <c r="F749" s="34"/>
      <c r="G749" s="34"/>
      <c r="I749" s="34"/>
    </row>
    <row r="750" spans="1:9" x14ac:dyDescent="0.25">
      <c r="A750" s="11"/>
      <c r="E750" s="34"/>
      <c r="F750" s="34"/>
      <c r="G750" s="34"/>
      <c r="I750" s="34"/>
    </row>
    <row r="751" spans="1:9" x14ac:dyDescent="0.25">
      <c r="A751" s="11"/>
      <c r="E751" s="34"/>
      <c r="F751" s="34"/>
      <c r="G751" s="34"/>
      <c r="I751" s="34"/>
    </row>
    <row r="752" spans="1:9" x14ac:dyDescent="0.25">
      <c r="A752" s="11"/>
      <c r="E752" s="34"/>
      <c r="F752" s="34"/>
      <c r="G752" s="34"/>
      <c r="I752" s="34"/>
    </row>
    <row r="753" spans="1:9" x14ac:dyDescent="0.25">
      <c r="A753" s="11"/>
      <c r="E753" s="34"/>
      <c r="F753" s="34"/>
      <c r="G753" s="34"/>
      <c r="I753" s="34"/>
    </row>
    <row r="754" spans="1:9" x14ac:dyDescent="0.25">
      <c r="A754" s="11"/>
      <c r="E754" s="34"/>
      <c r="F754" s="34"/>
      <c r="G754" s="34"/>
      <c r="I754" s="34"/>
    </row>
    <row r="755" spans="1:9" x14ac:dyDescent="0.25">
      <c r="A755" s="11"/>
      <c r="E755" s="34"/>
      <c r="F755" s="34"/>
      <c r="G755" s="34"/>
      <c r="I755" s="34"/>
    </row>
    <row r="756" spans="1:9" x14ac:dyDescent="0.25">
      <c r="A756" s="11"/>
      <c r="E756" s="34"/>
      <c r="F756" s="34"/>
      <c r="G756" s="34"/>
      <c r="I756" s="34"/>
    </row>
    <row r="757" spans="1:9" x14ac:dyDescent="0.25">
      <c r="A757" s="11"/>
      <c r="E757" s="34"/>
      <c r="F757" s="34"/>
      <c r="G757" s="34"/>
      <c r="I757" s="34"/>
    </row>
    <row r="758" spans="1:9" x14ac:dyDescent="0.25">
      <c r="A758" s="11"/>
      <c r="E758" s="34"/>
      <c r="F758" s="34"/>
      <c r="G758" s="34"/>
      <c r="I758" s="34"/>
    </row>
    <row r="759" spans="1:9" x14ac:dyDescent="0.25">
      <c r="A759" s="11"/>
      <c r="E759" s="34"/>
      <c r="F759" s="34"/>
      <c r="G759" s="34"/>
      <c r="I759" s="34"/>
    </row>
    <row r="760" spans="1:9" x14ac:dyDescent="0.25">
      <c r="A760" s="11"/>
      <c r="E760" s="34"/>
      <c r="F760" s="34"/>
      <c r="G760" s="34"/>
      <c r="I760" s="34"/>
    </row>
    <row r="761" spans="1:9" x14ac:dyDescent="0.25">
      <c r="A761" s="11"/>
      <c r="E761" s="34"/>
      <c r="F761" s="34"/>
      <c r="G761" s="34"/>
      <c r="I761" s="34"/>
    </row>
    <row r="762" spans="1:9" x14ac:dyDescent="0.25">
      <c r="A762" s="11"/>
      <c r="E762" s="34"/>
      <c r="F762" s="34"/>
      <c r="G762" s="34"/>
      <c r="I762" s="34"/>
    </row>
    <row r="763" spans="1:9" x14ac:dyDescent="0.25">
      <c r="A763" s="11"/>
      <c r="E763" s="34"/>
      <c r="F763" s="34"/>
      <c r="G763" s="34"/>
      <c r="I763" s="34"/>
    </row>
    <row r="764" spans="1:9" x14ac:dyDescent="0.25">
      <c r="A764" s="11"/>
      <c r="E764" s="34"/>
      <c r="F764" s="34"/>
      <c r="G764" s="34"/>
      <c r="I764" s="34"/>
    </row>
    <row r="765" spans="1:9" x14ac:dyDescent="0.25">
      <c r="A765" s="11"/>
      <c r="E765" s="34"/>
      <c r="F765" s="34"/>
      <c r="G765" s="34"/>
      <c r="I765" s="34"/>
    </row>
    <row r="766" spans="1:9" x14ac:dyDescent="0.25">
      <c r="A766" s="11"/>
      <c r="E766" s="34"/>
      <c r="F766" s="34"/>
      <c r="G766" s="34"/>
      <c r="I766" s="34"/>
    </row>
    <row r="767" spans="1:9" x14ac:dyDescent="0.25">
      <c r="A767" s="11"/>
      <c r="E767" s="34"/>
      <c r="F767" s="34"/>
      <c r="G767" s="34"/>
      <c r="I767" s="34"/>
    </row>
    <row r="768" spans="1:9" x14ac:dyDescent="0.25">
      <c r="A768" s="11"/>
      <c r="E768" s="34"/>
      <c r="F768" s="34"/>
      <c r="G768" s="34"/>
      <c r="I768" s="34"/>
    </row>
    <row r="769" spans="1:9" x14ac:dyDescent="0.25">
      <c r="A769" s="11"/>
      <c r="E769" s="34"/>
      <c r="F769" s="34"/>
      <c r="G769" s="34"/>
      <c r="I769" s="34"/>
    </row>
    <row r="770" spans="1:9" x14ac:dyDescent="0.25">
      <c r="A770" s="11"/>
      <c r="E770" s="34"/>
      <c r="F770" s="34"/>
      <c r="G770" s="34"/>
      <c r="I770" s="34"/>
    </row>
    <row r="771" spans="1:9" x14ac:dyDescent="0.25">
      <c r="A771" s="11"/>
      <c r="E771" s="34"/>
      <c r="F771" s="34"/>
      <c r="G771" s="34"/>
      <c r="I771" s="34"/>
    </row>
    <row r="772" spans="1:9" x14ac:dyDescent="0.25">
      <c r="A772" s="11"/>
      <c r="E772" s="34"/>
      <c r="F772" s="34"/>
      <c r="G772" s="34"/>
      <c r="I772" s="34"/>
    </row>
    <row r="773" spans="1:9" x14ac:dyDescent="0.25">
      <c r="A773" s="11"/>
      <c r="E773" s="34"/>
      <c r="F773" s="34"/>
      <c r="G773" s="34"/>
      <c r="I773" s="34"/>
    </row>
    <row r="774" spans="1:9" x14ac:dyDescent="0.25">
      <c r="A774" s="11"/>
      <c r="E774" s="34"/>
      <c r="F774" s="34"/>
      <c r="G774" s="34"/>
      <c r="I774" s="34"/>
    </row>
    <row r="775" spans="1:9" x14ac:dyDescent="0.25">
      <c r="A775" s="11"/>
      <c r="E775" s="34"/>
      <c r="F775" s="34"/>
      <c r="G775" s="34"/>
      <c r="I775" s="34"/>
    </row>
    <row r="776" spans="1:9" x14ac:dyDescent="0.25">
      <c r="A776" s="11"/>
      <c r="E776" s="34"/>
      <c r="F776" s="34"/>
      <c r="G776" s="34"/>
      <c r="I776" s="34"/>
    </row>
    <row r="777" spans="1:9" x14ac:dyDescent="0.25">
      <c r="A777" s="11"/>
      <c r="E777" s="34"/>
      <c r="F777" s="34"/>
      <c r="G777" s="34"/>
      <c r="I777" s="34"/>
    </row>
    <row r="778" spans="1:9" x14ac:dyDescent="0.25">
      <c r="A778" s="11"/>
      <c r="E778" s="34"/>
      <c r="F778" s="34"/>
      <c r="G778" s="34"/>
      <c r="I778" s="34"/>
    </row>
    <row r="779" spans="1:9" x14ac:dyDescent="0.25">
      <c r="A779" s="11"/>
      <c r="E779" s="34"/>
      <c r="F779" s="34"/>
      <c r="G779" s="34"/>
      <c r="I779" s="34"/>
    </row>
    <row r="780" spans="1:9" x14ac:dyDescent="0.25">
      <c r="A780" s="11"/>
      <c r="E780" s="34"/>
      <c r="F780" s="34"/>
      <c r="G780" s="34"/>
      <c r="I780" s="34"/>
    </row>
    <row r="781" spans="1:9" x14ac:dyDescent="0.25">
      <c r="A781" s="11"/>
      <c r="E781" s="34"/>
      <c r="F781" s="34"/>
      <c r="G781" s="34"/>
      <c r="I781" s="34"/>
    </row>
    <row r="782" spans="1:9" x14ac:dyDescent="0.25">
      <c r="A782" s="11"/>
      <c r="E782" s="34"/>
      <c r="F782" s="34"/>
      <c r="G782" s="34"/>
      <c r="I782" s="34"/>
    </row>
    <row r="783" spans="1:9" x14ac:dyDescent="0.25">
      <c r="A783" s="11"/>
      <c r="E783" s="34"/>
      <c r="F783" s="34"/>
      <c r="G783" s="34"/>
      <c r="I783" s="34"/>
    </row>
    <row r="784" spans="1:9" x14ac:dyDescent="0.25">
      <c r="A784" s="11"/>
      <c r="E784" s="34"/>
      <c r="F784" s="34"/>
      <c r="G784" s="34"/>
      <c r="I784" s="34"/>
    </row>
    <row r="785" spans="1:9" x14ac:dyDescent="0.25">
      <c r="A785" s="11"/>
      <c r="E785" s="34"/>
      <c r="F785" s="34"/>
      <c r="G785" s="34"/>
      <c r="I785" s="34"/>
    </row>
    <row r="786" spans="1:9" x14ac:dyDescent="0.25">
      <c r="A786" s="11"/>
      <c r="E786" s="34"/>
      <c r="F786" s="34"/>
      <c r="G786" s="34"/>
      <c r="I786" s="34"/>
    </row>
    <row r="787" spans="1:9" x14ac:dyDescent="0.25">
      <c r="A787" s="11"/>
      <c r="E787" s="34"/>
      <c r="F787" s="34"/>
      <c r="G787" s="34"/>
      <c r="I787" s="34"/>
    </row>
    <row r="788" spans="1:9" x14ac:dyDescent="0.25">
      <c r="A788" s="11"/>
      <c r="E788" s="34"/>
      <c r="F788" s="34"/>
      <c r="G788" s="34"/>
      <c r="I788" s="34"/>
    </row>
    <row r="789" spans="1:9" x14ac:dyDescent="0.25">
      <c r="A789" s="11"/>
      <c r="E789" s="34"/>
      <c r="F789" s="34"/>
      <c r="G789" s="34"/>
      <c r="I789" s="34"/>
    </row>
    <row r="790" spans="1:9" x14ac:dyDescent="0.25">
      <c r="A790" s="11"/>
      <c r="E790" s="34"/>
      <c r="F790" s="34"/>
      <c r="G790" s="34"/>
      <c r="I790" s="34"/>
    </row>
    <row r="791" spans="1:9" x14ac:dyDescent="0.25">
      <c r="A791" s="11"/>
      <c r="E791" s="34"/>
      <c r="F791" s="34"/>
      <c r="G791" s="34"/>
      <c r="I791" s="34"/>
    </row>
    <row r="792" spans="1:9" x14ac:dyDescent="0.25">
      <c r="A792" s="11"/>
      <c r="E792" s="34"/>
      <c r="F792" s="34"/>
      <c r="G792" s="34"/>
      <c r="I792" s="34"/>
    </row>
    <row r="793" spans="1:9" x14ac:dyDescent="0.25">
      <c r="A793" s="11"/>
      <c r="E793" s="34"/>
      <c r="F793" s="34"/>
      <c r="G793" s="34"/>
      <c r="I793" s="34"/>
    </row>
    <row r="794" spans="1:9" x14ac:dyDescent="0.25">
      <c r="A794" s="11"/>
      <c r="E794" s="34"/>
      <c r="F794" s="34"/>
      <c r="G794" s="34"/>
      <c r="I794" s="34"/>
    </row>
    <row r="795" spans="1:9" x14ac:dyDescent="0.25">
      <c r="A795" s="11"/>
      <c r="E795" s="34"/>
      <c r="F795" s="34"/>
      <c r="G795" s="34"/>
      <c r="I795" s="34"/>
    </row>
    <row r="796" spans="1:9" x14ac:dyDescent="0.25">
      <c r="A796" s="11"/>
      <c r="E796" s="34"/>
      <c r="F796" s="34"/>
      <c r="G796" s="34"/>
      <c r="I796" s="34"/>
    </row>
    <row r="797" spans="1:9" x14ac:dyDescent="0.25">
      <c r="A797" s="11"/>
      <c r="E797" s="34"/>
      <c r="F797" s="34"/>
      <c r="G797" s="34"/>
      <c r="I797" s="34"/>
    </row>
    <row r="798" spans="1:9" x14ac:dyDescent="0.25">
      <c r="A798" s="11"/>
      <c r="E798" s="34"/>
      <c r="F798" s="34"/>
      <c r="G798" s="34"/>
      <c r="I798" s="34"/>
    </row>
    <row r="799" spans="1:9" x14ac:dyDescent="0.25">
      <c r="A799" s="11"/>
      <c r="E799" s="34"/>
      <c r="F799" s="34"/>
      <c r="G799" s="34"/>
      <c r="I799" s="34"/>
    </row>
    <row r="800" spans="1:9" x14ac:dyDescent="0.25">
      <c r="A800" s="11"/>
      <c r="E800" s="34"/>
      <c r="F800" s="34"/>
      <c r="G800" s="34"/>
      <c r="I800" s="34"/>
    </row>
    <row r="801" spans="1:9" x14ac:dyDescent="0.25">
      <c r="A801" s="11"/>
      <c r="E801" s="34"/>
      <c r="F801" s="34"/>
      <c r="G801" s="34"/>
      <c r="I801" s="34"/>
    </row>
    <row r="802" spans="1:9" x14ac:dyDescent="0.25">
      <c r="A802" s="11"/>
      <c r="E802" s="34"/>
      <c r="F802" s="34"/>
      <c r="G802" s="34"/>
      <c r="I802" s="34"/>
    </row>
    <row r="803" spans="1:9" x14ac:dyDescent="0.25">
      <c r="A803" s="11"/>
      <c r="E803" s="34"/>
      <c r="F803" s="34"/>
      <c r="G803" s="34"/>
      <c r="I803" s="34"/>
    </row>
    <row r="804" spans="1:9" x14ac:dyDescent="0.25">
      <c r="A804" s="11"/>
      <c r="E804" s="34"/>
      <c r="F804" s="34"/>
      <c r="G804" s="34"/>
      <c r="I804" s="34"/>
    </row>
    <row r="805" spans="1:9" x14ac:dyDescent="0.25">
      <c r="A805" s="11"/>
      <c r="E805" s="34"/>
      <c r="F805" s="34"/>
      <c r="G805" s="34"/>
      <c r="I805" s="34"/>
    </row>
    <row r="806" spans="1:9" x14ac:dyDescent="0.25">
      <c r="A806" s="11"/>
      <c r="E806" s="34"/>
      <c r="F806" s="34"/>
      <c r="G806" s="34"/>
      <c r="I806" s="34"/>
    </row>
    <row r="807" spans="1:9" x14ac:dyDescent="0.25">
      <c r="A807" s="11"/>
      <c r="E807" s="34"/>
      <c r="F807" s="34"/>
      <c r="G807" s="34"/>
      <c r="I807" s="34"/>
    </row>
    <row r="808" spans="1:9" x14ac:dyDescent="0.25">
      <c r="A808" s="11"/>
      <c r="E808" s="34"/>
      <c r="F808" s="34"/>
      <c r="G808" s="34"/>
      <c r="I808" s="34"/>
    </row>
    <row r="809" spans="1:9" x14ac:dyDescent="0.25">
      <c r="A809" s="11"/>
      <c r="E809" s="34"/>
      <c r="F809" s="34"/>
      <c r="G809" s="34"/>
      <c r="I809" s="34"/>
    </row>
    <row r="810" spans="1:9" x14ac:dyDescent="0.25">
      <c r="A810" s="11"/>
      <c r="E810" s="34"/>
      <c r="F810" s="34"/>
      <c r="G810" s="34"/>
      <c r="I810" s="34"/>
    </row>
    <row r="811" spans="1:9" x14ac:dyDescent="0.25">
      <c r="A811" s="11"/>
      <c r="E811" s="34"/>
      <c r="F811" s="34"/>
      <c r="G811" s="34"/>
      <c r="I811" s="34"/>
    </row>
    <row r="812" spans="1:9" x14ac:dyDescent="0.25">
      <c r="A812" s="11"/>
      <c r="E812" s="34"/>
      <c r="F812" s="34"/>
      <c r="G812" s="34"/>
      <c r="I812" s="34"/>
    </row>
    <row r="813" spans="1:9" x14ac:dyDescent="0.25">
      <c r="A813" s="11"/>
      <c r="E813" s="34"/>
      <c r="F813" s="34"/>
      <c r="G813" s="34"/>
      <c r="I813" s="34"/>
    </row>
    <row r="814" spans="1:9" x14ac:dyDescent="0.25">
      <c r="A814" s="11"/>
      <c r="E814" s="34"/>
      <c r="F814" s="34"/>
      <c r="G814" s="34"/>
      <c r="I814" s="34"/>
    </row>
    <row r="815" spans="1:9" x14ac:dyDescent="0.25">
      <c r="A815" s="11"/>
      <c r="E815" s="34"/>
      <c r="F815" s="34"/>
      <c r="G815" s="34"/>
      <c r="I815" s="34"/>
    </row>
    <row r="816" spans="1:9" x14ac:dyDescent="0.25">
      <c r="A816" s="11"/>
      <c r="E816" s="34"/>
      <c r="F816" s="34"/>
      <c r="G816" s="34"/>
      <c r="I816" s="34"/>
    </row>
    <row r="817" spans="1:9" x14ac:dyDescent="0.25">
      <c r="A817" s="11"/>
      <c r="E817" s="34"/>
      <c r="F817" s="34"/>
      <c r="G817" s="34"/>
      <c r="I817" s="34"/>
    </row>
    <row r="818" spans="1:9" x14ac:dyDescent="0.25">
      <c r="A818" s="11"/>
      <c r="E818" s="34"/>
      <c r="F818" s="34"/>
      <c r="G818" s="34"/>
      <c r="I818" s="34"/>
    </row>
    <row r="819" spans="1:9" x14ac:dyDescent="0.25">
      <c r="A819" s="11"/>
      <c r="E819" s="34"/>
      <c r="F819" s="34"/>
      <c r="G819" s="34"/>
      <c r="I819" s="34"/>
    </row>
    <row r="820" spans="1:9" x14ac:dyDescent="0.25">
      <c r="A820" s="11"/>
      <c r="E820" s="34"/>
      <c r="F820" s="34"/>
      <c r="G820" s="34"/>
      <c r="I820" s="34"/>
    </row>
    <row r="821" spans="1:9" x14ac:dyDescent="0.25">
      <c r="A821" s="11"/>
      <c r="E821" s="34"/>
      <c r="F821" s="34"/>
      <c r="G821" s="34"/>
      <c r="I821" s="34"/>
    </row>
    <row r="822" spans="1:9" x14ac:dyDescent="0.25">
      <c r="A822" s="11"/>
      <c r="E822" s="34"/>
      <c r="F822" s="34"/>
      <c r="G822" s="34"/>
      <c r="I822" s="34"/>
    </row>
    <row r="823" spans="1:9" x14ac:dyDescent="0.25">
      <c r="A823" s="11"/>
      <c r="E823" s="34"/>
      <c r="F823" s="34"/>
      <c r="G823" s="34"/>
      <c r="I823" s="34"/>
    </row>
    <row r="824" spans="1:9" x14ac:dyDescent="0.25">
      <c r="A824" s="11"/>
      <c r="E824" s="34"/>
      <c r="F824" s="34"/>
      <c r="G824" s="34"/>
      <c r="I824" s="34"/>
    </row>
    <row r="825" spans="1:9" x14ac:dyDescent="0.25">
      <c r="A825" s="11"/>
      <c r="E825" s="34"/>
      <c r="F825" s="34"/>
      <c r="G825" s="34"/>
      <c r="I825" s="34"/>
    </row>
    <row r="826" spans="1:9" x14ac:dyDescent="0.25">
      <c r="A826" s="11"/>
      <c r="E826" s="34"/>
      <c r="F826" s="34"/>
      <c r="G826" s="34"/>
      <c r="I826" s="34"/>
    </row>
    <row r="827" spans="1:9" x14ac:dyDescent="0.25">
      <c r="A827" s="11"/>
      <c r="E827" s="34"/>
      <c r="F827" s="34"/>
      <c r="G827" s="34"/>
      <c r="I827" s="34"/>
    </row>
    <row r="828" spans="1:9" x14ac:dyDescent="0.25">
      <c r="A828" s="11"/>
      <c r="E828" s="34"/>
      <c r="F828" s="34"/>
      <c r="G828" s="34"/>
      <c r="I828" s="34"/>
    </row>
    <row r="829" spans="1:9" x14ac:dyDescent="0.25">
      <c r="A829" s="11"/>
      <c r="E829" s="34"/>
      <c r="F829" s="34"/>
      <c r="G829" s="34"/>
      <c r="I829" s="34"/>
    </row>
    <row r="830" spans="1:9" x14ac:dyDescent="0.25">
      <c r="A830" s="11"/>
      <c r="E830" s="34"/>
      <c r="F830" s="34"/>
      <c r="G830" s="34"/>
      <c r="I830" s="34"/>
    </row>
    <row r="831" spans="1:9" x14ac:dyDescent="0.25">
      <c r="A831" s="11"/>
      <c r="E831" s="34"/>
      <c r="F831" s="34"/>
      <c r="G831" s="34"/>
      <c r="I831" s="34"/>
    </row>
    <row r="832" spans="1:9" x14ac:dyDescent="0.25">
      <c r="A832" s="11"/>
      <c r="E832" s="34"/>
      <c r="F832" s="34"/>
      <c r="G832" s="34"/>
      <c r="I832" s="34"/>
    </row>
    <row r="833" spans="1:9" x14ac:dyDescent="0.25">
      <c r="A833" s="11"/>
      <c r="E833" s="34"/>
      <c r="F833" s="34"/>
      <c r="G833" s="34"/>
      <c r="I833" s="34"/>
    </row>
    <row r="834" spans="1:9" x14ac:dyDescent="0.25">
      <c r="A834" s="11"/>
      <c r="E834" s="34"/>
      <c r="F834" s="34"/>
      <c r="G834" s="34"/>
      <c r="I834" s="34"/>
    </row>
    <row r="835" spans="1:9" x14ac:dyDescent="0.25">
      <c r="A835" s="11"/>
      <c r="E835" s="34"/>
      <c r="F835" s="34"/>
      <c r="G835" s="34"/>
      <c r="I835" s="34"/>
    </row>
    <row r="836" spans="1:9" x14ac:dyDescent="0.25">
      <c r="A836" s="11"/>
      <c r="E836" s="34"/>
      <c r="F836" s="34"/>
      <c r="G836" s="34"/>
      <c r="I836" s="34"/>
    </row>
    <row r="837" spans="1:9" x14ac:dyDescent="0.25">
      <c r="A837" s="11"/>
      <c r="E837" s="34"/>
      <c r="F837" s="34"/>
      <c r="G837" s="34"/>
      <c r="I837" s="34"/>
    </row>
    <row r="838" spans="1:9" x14ac:dyDescent="0.25">
      <c r="A838" s="11"/>
      <c r="E838" s="34"/>
      <c r="F838" s="34"/>
      <c r="G838" s="34"/>
      <c r="I838" s="34"/>
    </row>
    <row r="839" spans="1:9" x14ac:dyDescent="0.25">
      <c r="A839" s="11"/>
      <c r="E839" s="34"/>
      <c r="F839" s="34"/>
      <c r="G839" s="34"/>
      <c r="I839" s="34"/>
    </row>
    <row r="840" spans="1:9" x14ac:dyDescent="0.25">
      <c r="A840" s="11"/>
      <c r="E840" s="34"/>
      <c r="F840" s="34"/>
      <c r="G840" s="34"/>
      <c r="I840" s="34"/>
    </row>
    <row r="841" spans="1:9" x14ac:dyDescent="0.25">
      <c r="A841" s="11"/>
      <c r="E841" s="34"/>
      <c r="F841" s="34"/>
      <c r="G841" s="34"/>
      <c r="I841" s="34"/>
    </row>
    <row r="842" spans="1:9" x14ac:dyDescent="0.25">
      <c r="A842" s="11"/>
      <c r="E842" s="34"/>
      <c r="F842" s="34"/>
      <c r="G842" s="34"/>
      <c r="I842" s="34"/>
    </row>
    <row r="843" spans="1:9" x14ac:dyDescent="0.25">
      <c r="A843" s="11"/>
      <c r="E843" s="34"/>
      <c r="F843" s="34"/>
      <c r="G843" s="34"/>
      <c r="I843" s="34"/>
    </row>
    <row r="844" spans="1:9" x14ac:dyDescent="0.25">
      <c r="A844" s="11"/>
      <c r="E844" s="34"/>
      <c r="F844" s="34"/>
      <c r="G844" s="34"/>
      <c r="I844" s="34"/>
    </row>
    <row r="845" spans="1:9" x14ac:dyDescent="0.25">
      <c r="A845" s="11"/>
      <c r="E845" s="34"/>
      <c r="F845" s="34"/>
      <c r="G845" s="34"/>
      <c r="I845" s="34"/>
    </row>
    <row r="846" spans="1:9" x14ac:dyDescent="0.25">
      <c r="A846" s="11"/>
      <c r="E846" s="34"/>
      <c r="F846" s="34"/>
      <c r="G846" s="34"/>
      <c r="I846" s="34"/>
    </row>
    <row r="847" spans="1:9" x14ac:dyDescent="0.25">
      <c r="A847" s="11"/>
      <c r="E847" s="34"/>
      <c r="F847" s="34"/>
      <c r="G847" s="34"/>
      <c r="I847" s="34"/>
    </row>
    <row r="848" spans="1:9" x14ac:dyDescent="0.25">
      <c r="A848" s="11"/>
      <c r="E848" s="34"/>
      <c r="F848" s="34"/>
      <c r="G848" s="34"/>
      <c r="I848" s="34"/>
    </row>
    <row r="849" spans="1:9" x14ac:dyDescent="0.25">
      <c r="A849" s="11"/>
      <c r="E849" s="34"/>
      <c r="F849" s="34"/>
      <c r="G849" s="34"/>
      <c r="I849" s="34"/>
    </row>
    <row r="850" spans="1:9" x14ac:dyDescent="0.25">
      <c r="A850" s="11"/>
      <c r="E850" s="34"/>
      <c r="F850" s="34"/>
      <c r="G850" s="34"/>
      <c r="I850" s="34"/>
    </row>
    <row r="851" spans="1:9" x14ac:dyDescent="0.25">
      <c r="A851" s="11"/>
      <c r="E851" s="34"/>
      <c r="F851" s="34"/>
      <c r="G851" s="34"/>
      <c r="I851" s="34"/>
    </row>
    <row r="852" spans="1:9" x14ac:dyDescent="0.25">
      <c r="A852" s="11"/>
      <c r="E852" s="34"/>
      <c r="F852" s="34"/>
      <c r="G852" s="34"/>
      <c r="I852" s="34"/>
    </row>
    <row r="853" spans="1:9" x14ac:dyDescent="0.25">
      <c r="A853" s="11"/>
      <c r="E853" s="34"/>
      <c r="F853" s="34"/>
      <c r="G853" s="34"/>
      <c r="I853" s="34"/>
    </row>
    <row r="854" spans="1:9" x14ac:dyDescent="0.25">
      <c r="A854" s="11"/>
      <c r="E854" s="34"/>
      <c r="F854" s="34"/>
      <c r="G854" s="34"/>
      <c r="I854" s="34"/>
    </row>
    <row r="855" spans="1:9" x14ac:dyDescent="0.25">
      <c r="A855" s="11"/>
      <c r="E855" s="34"/>
      <c r="F855" s="34"/>
      <c r="G855" s="34"/>
      <c r="I855" s="34"/>
    </row>
    <row r="856" spans="1:9" x14ac:dyDescent="0.25">
      <c r="A856" s="11"/>
      <c r="E856" s="34"/>
      <c r="F856" s="34"/>
      <c r="G856" s="34"/>
      <c r="I856" s="34"/>
    </row>
    <row r="857" spans="1:9" x14ac:dyDescent="0.25">
      <c r="A857" s="11"/>
      <c r="E857" s="34"/>
      <c r="F857" s="34"/>
      <c r="G857" s="34"/>
      <c r="I857" s="34"/>
    </row>
    <row r="858" spans="1:9" x14ac:dyDescent="0.25">
      <c r="A858" s="11"/>
      <c r="E858" s="34"/>
      <c r="F858" s="34"/>
      <c r="G858" s="34"/>
      <c r="I858" s="34"/>
    </row>
    <row r="859" spans="1:9" x14ac:dyDescent="0.25">
      <c r="A859" s="11"/>
      <c r="E859" s="34"/>
      <c r="F859" s="34"/>
      <c r="G859" s="34"/>
      <c r="I859" s="34"/>
    </row>
    <row r="860" spans="1:9" x14ac:dyDescent="0.25">
      <c r="A860" s="11"/>
      <c r="E860" s="34"/>
      <c r="F860" s="34"/>
      <c r="G860" s="34"/>
      <c r="I860" s="34"/>
    </row>
    <row r="861" spans="1:9" x14ac:dyDescent="0.25">
      <c r="A861" s="11"/>
      <c r="E861" s="34"/>
      <c r="F861" s="34"/>
      <c r="G861" s="34"/>
      <c r="I861" s="34"/>
    </row>
    <row r="862" spans="1:9" x14ac:dyDescent="0.25">
      <c r="A862" s="11"/>
      <c r="E862" s="34"/>
      <c r="F862" s="34"/>
      <c r="G862" s="34"/>
      <c r="I862" s="34"/>
    </row>
    <row r="863" spans="1:9" x14ac:dyDescent="0.25">
      <c r="A863" s="11"/>
      <c r="E863" s="34"/>
      <c r="F863" s="34"/>
      <c r="G863" s="34"/>
      <c r="I863" s="34"/>
    </row>
    <row r="864" spans="1:9" x14ac:dyDescent="0.25">
      <c r="A864" s="11"/>
      <c r="E864" s="34"/>
      <c r="F864" s="34"/>
      <c r="G864" s="34"/>
      <c r="I864" s="34"/>
    </row>
    <row r="865" spans="1:9" x14ac:dyDescent="0.25">
      <c r="A865" s="11"/>
      <c r="E865" s="34"/>
      <c r="F865" s="34"/>
      <c r="G865" s="34"/>
      <c r="I865" s="34"/>
    </row>
    <row r="866" spans="1:9" x14ac:dyDescent="0.25">
      <c r="A866" s="11"/>
      <c r="E866" s="34"/>
      <c r="F866" s="34"/>
      <c r="G866" s="34"/>
      <c r="I866" s="34"/>
    </row>
    <row r="867" spans="1:9" x14ac:dyDescent="0.25">
      <c r="A867" s="11"/>
      <c r="E867" s="34"/>
      <c r="F867" s="34"/>
      <c r="G867" s="34"/>
      <c r="I867" s="34"/>
    </row>
    <row r="868" spans="1:9" x14ac:dyDescent="0.25">
      <c r="A868" s="11"/>
      <c r="E868" s="34"/>
      <c r="F868" s="34"/>
      <c r="G868" s="34"/>
      <c r="I868" s="34"/>
    </row>
    <row r="869" spans="1:9" x14ac:dyDescent="0.25">
      <c r="A869" s="11"/>
      <c r="E869" s="34"/>
      <c r="F869" s="34"/>
      <c r="G869" s="34"/>
      <c r="I869" s="34"/>
    </row>
    <row r="870" spans="1:9" x14ac:dyDescent="0.25">
      <c r="A870" s="11"/>
      <c r="E870" s="34"/>
      <c r="F870" s="34"/>
      <c r="G870" s="34"/>
      <c r="I870" s="34"/>
    </row>
    <row r="871" spans="1:9" x14ac:dyDescent="0.25">
      <c r="A871" s="11"/>
      <c r="E871" s="34"/>
      <c r="F871" s="34"/>
      <c r="G871" s="34"/>
      <c r="I871" s="34"/>
    </row>
    <row r="872" spans="1:9" x14ac:dyDescent="0.25">
      <c r="A872" s="11"/>
      <c r="E872" s="34"/>
      <c r="F872" s="34"/>
      <c r="G872" s="34"/>
      <c r="I872" s="34"/>
    </row>
    <row r="873" spans="1:9" x14ac:dyDescent="0.25">
      <c r="A873" s="11"/>
      <c r="E873" s="34"/>
      <c r="F873" s="34"/>
      <c r="G873" s="34"/>
      <c r="I873" s="34"/>
    </row>
    <row r="874" spans="1:9" x14ac:dyDescent="0.25">
      <c r="A874" s="11"/>
      <c r="E874" s="34"/>
      <c r="F874" s="34"/>
      <c r="G874" s="34"/>
      <c r="I874" s="34"/>
    </row>
    <row r="875" spans="1:9" x14ac:dyDescent="0.25">
      <c r="A875" s="11"/>
      <c r="E875" s="34"/>
      <c r="F875" s="34"/>
      <c r="G875" s="34"/>
      <c r="I875" s="34"/>
    </row>
    <row r="876" spans="1:9" x14ac:dyDescent="0.25">
      <c r="A876" s="11"/>
      <c r="E876" s="34"/>
      <c r="F876" s="34"/>
      <c r="G876" s="34"/>
      <c r="I876" s="34"/>
    </row>
    <row r="877" spans="1:9" x14ac:dyDescent="0.25">
      <c r="A877" s="11"/>
      <c r="E877" s="34"/>
      <c r="F877" s="34"/>
      <c r="G877" s="34"/>
      <c r="I877" s="34"/>
    </row>
    <row r="878" spans="1:9" x14ac:dyDescent="0.25">
      <c r="A878" s="11"/>
      <c r="E878" s="34"/>
      <c r="F878" s="34"/>
      <c r="G878" s="34"/>
      <c r="I878" s="34"/>
    </row>
    <row r="879" spans="1:9" x14ac:dyDescent="0.25">
      <c r="A879" s="11"/>
      <c r="E879" s="34"/>
      <c r="F879" s="34"/>
      <c r="G879" s="34"/>
      <c r="I879" s="34"/>
    </row>
    <row r="880" spans="1:9" x14ac:dyDescent="0.25">
      <c r="A880" s="11"/>
      <c r="E880" s="34"/>
      <c r="F880" s="34"/>
      <c r="G880" s="34"/>
      <c r="I880" s="34"/>
    </row>
    <row r="881" spans="1:9" x14ac:dyDescent="0.25">
      <c r="A881" s="11"/>
      <c r="E881" s="34"/>
      <c r="F881" s="34"/>
      <c r="G881" s="34"/>
      <c r="I881" s="34"/>
    </row>
    <row r="882" spans="1:9" x14ac:dyDescent="0.25">
      <c r="A882" s="11"/>
      <c r="E882" s="34"/>
      <c r="F882" s="34"/>
      <c r="G882" s="34"/>
      <c r="I882" s="34"/>
    </row>
    <row r="883" spans="1:9" x14ac:dyDescent="0.25">
      <c r="A883" s="11"/>
      <c r="E883" s="34"/>
      <c r="F883" s="34"/>
      <c r="G883" s="34"/>
      <c r="I883" s="34"/>
    </row>
    <row r="884" spans="1:9" x14ac:dyDescent="0.25">
      <c r="A884" s="11"/>
      <c r="E884" s="34"/>
      <c r="F884" s="34"/>
      <c r="G884" s="34"/>
      <c r="I884" s="34"/>
    </row>
    <row r="885" spans="1:9" x14ac:dyDescent="0.25">
      <c r="A885" s="11"/>
      <c r="E885" s="34"/>
      <c r="F885" s="34"/>
      <c r="G885" s="34"/>
      <c r="I885" s="34"/>
    </row>
    <row r="886" spans="1:9" x14ac:dyDescent="0.25">
      <c r="A886" s="11"/>
      <c r="E886" s="34"/>
      <c r="F886" s="34"/>
      <c r="G886" s="34"/>
      <c r="I886" s="34"/>
    </row>
    <row r="887" spans="1:9" x14ac:dyDescent="0.25">
      <c r="A887" s="11"/>
      <c r="E887" s="34"/>
      <c r="F887" s="34"/>
      <c r="G887" s="34"/>
      <c r="I887" s="34"/>
    </row>
    <row r="888" spans="1:9" x14ac:dyDescent="0.25">
      <c r="A888" s="11"/>
      <c r="E888" s="34"/>
      <c r="F888" s="34"/>
      <c r="G888" s="34"/>
      <c r="I888" s="34"/>
    </row>
    <row r="889" spans="1:9" x14ac:dyDescent="0.25">
      <c r="A889" s="11"/>
      <c r="E889" s="34"/>
      <c r="F889" s="34"/>
      <c r="G889" s="34"/>
      <c r="I889" s="34"/>
    </row>
    <row r="890" spans="1:9" x14ac:dyDescent="0.25">
      <c r="A890" s="11"/>
      <c r="E890" s="34"/>
      <c r="F890" s="34"/>
      <c r="G890" s="34"/>
      <c r="I890" s="34"/>
    </row>
    <row r="891" spans="1:9" x14ac:dyDescent="0.25">
      <c r="A891" s="11"/>
      <c r="E891" s="34"/>
      <c r="F891" s="34"/>
      <c r="G891" s="34"/>
      <c r="I891" s="34"/>
    </row>
    <row r="892" spans="1:9" x14ac:dyDescent="0.25">
      <c r="A892" s="11"/>
      <c r="E892" s="34"/>
      <c r="F892" s="34"/>
      <c r="G892" s="34"/>
      <c r="I892" s="34"/>
    </row>
    <row r="893" spans="1:9" x14ac:dyDescent="0.25">
      <c r="A893" s="11"/>
      <c r="E893" s="34"/>
      <c r="F893" s="34"/>
      <c r="G893" s="34"/>
      <c r="I893" s="34"/>
    </row>
    <row r="894" spans="1:9" x14ac:dyDescent="0.25">
      <c r="A894" s="11"/>
      <c r="E894" s="34"/>
      <c r="F894" s="34"/>
      <c r="G894" s="34"/>
      <c r="I894" s="34"/>
    </row>
    <row r="895" spans="1:9" x14ac:dyDescent="0.25">
      <c r="A895" s="11"/>
      <c r="E895" s="34"/>
      <c r="F895" s="34"/>
      <c r="G895" s="34"/>
      <c r="I895" s="34"/>
    </row>
    <row r="896" spans="1:9" x14ac:dyDescent="0.25">
      <c r="A896" s="11"/>
      <c r="E896" s="34"/>
      <c r="F896" s="34"/>
      <c r="G896" s="34"/>
      <c r="I896" s="34"/>
    </row>
    <row r="897" spans="1:9" x14ac:dyDescent="0.25">
      <c r="A897" s="11"/>
      <c r="E897" s="34"/>
      <c r="F897" s="34"/>
      <c r="G897" s="34"/>
      <c r="I897" s="34"/>
    </row>
    <row r="898" spans="1:9" x14ac:dyDescent="0.25">
      <c r="A898" s="11"/>
      <c r="E898" s="34"/>
      <c r="F898" s="34"/>
      <c r="G898" s="34"/>
      <c r="I898" s="34"/>
    </row>
    <row r="899" spans="1:9" x14ac:dyDescent="0.25">
      <c r="A899" s="11"/>
      <c r="E899" s="34"/>
      <c r="F899" s="34"/>
      <c r="G899" s="34"/>
      <c r="I899" s="34"/>
    </row>
    <row r="900" spans="1:9" x14ac:dyDescent="0.25">
      <c r="A900" s="11"/>
      <c r="E900" s="34"/>
      <c r="F900" s="34"/>
      <c r="G900" s="34"/>
      <c r="I900" s="34"/>
    </row>
    <row r="901" spans="1:9" x14ac:dyDescent="0.25">
      <c r="A901" s="11"/>
      <c r="E901" s="34"/>
      <c r="F901" s="34"/>
      <c r="G901" s="34"/>
      <c r="I901" s="34"/>
    </row>
    <row r="902" spans="1:9" x14ac:dyDescent="0.25">
      <c r="A902" s="11"/>
      <c r="E902" s="34"/>
      <c r="F902" s="34"/>
      <c r="G902" s="34"/>
      <c r="I902" s="34"/>
    </row>
    <row r="903" spans="1:9" x14ac:dyDescent="0.25">
      <c r="A903" s="11"/>
      <c r="E903" s="34"/>
      <c r="F903" s="34"/>
      <c r="G903" s="34"/>
      <c r="I903" s="34"/>
    </row>
    <row r="904" spans="1:9" x14ac:dyDescent="0.25">
      <c r="A904" s="11"/>
      <c r="E904" s="34"/>
      <c r="F904" s="34"/>
      <c r="G904" s="34"/>
      <c r="I904" s="34"/>
    </row>
    <row r="905" spans="1:9" x14ac:dyDescent="0.25">
      <c r="A905" s="11"/>
      <c r="E905" s="34"/>
      <c r="F905" s="34"/>
      <c r="G905" s="34"/>
      <c r="I905" s="34"/>
    </row>
    <row r="906" spans="1:9" x14ac:dyDescent="0.25">
      <c r="A906" s="11"/>
      <c r="E906" s="34"/>
      <c r="F906" s="34"/>
      <c r="G906" s="34"/>
      <c r="I906" s="34"/>
    </row>
    <row r="907" spans="1:9" x14ac:dyDescent="0.25">
      <c r="A907" s="11"/>
      <c r="E907" s="34"/>
      <c r="F907" s="34"/>
      <c r="G907" s="34"/>
      <c r="I907" s="34"/>
    </row>
  </sheetData>
  <mergeCells count="3">
    <mergeCell ref="A3:M3"/>
    <mergeCell ref="J2:M2"/>
    <mergeCell ref="J1:M1"/>
  </mergeCells>
  <pageMargins left="0.59055118110236227" right="0.59055118110236227" top="0.51181102362204722" bottom="0.51181102362204722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AS380"/>
  <sheetViews>
    <sheetView topLeftCell="A3" zoomScale="80" zoomScaleNormal="80" workbookViewId="0">
      <pane xSplit="9" ySplit="5" topLeftCell="J8" activePane="bottomRight" state="frozen"/>
      <selection activeCell="J3" sqref="J3:M4"/>
      <selection pane="topRight" activeCell="J3" sqref="J3:M4"/>
      <selection pane="bottomLeft" activeCell="J3" sqref="J3:M4"/>
      <selection pane="bottomRight" activeCell="J3" sqref="J3:M4"/>
    </sheetView>
  </sheetViews>
  <sheetFormatPr defaultRowHeight="15" x14ac:dyDescent="0.25"/>
  <cols>
    <col min="1" max="1" width="33.7109375" style="11" customWidth="1"/>
    <col min="2" max="4" width="4" style="11" hidden="1" customWidth="1"/>
    <col min="5" max="5" width="4.5703125" style="10" hidden="1" customWidth="1"/>
    <col min="6" max="7" width="4.28515625" style="10" customWidth="1"/>
    <col min="8" max="8" width="14" style="2" customWidth="1"/>
    <col min="9" max="9" width="5" style="11" customWidth="1"/>
    <col min="10" max="13" width="15" style="11" customWidth="1"/>
    <col min="14" max="14" width="9.140625" style="11"/>
    <col min="15" max="15" width="16.28515625" style="11" customWidth="1"/>
    <col min="16" max="129" width="9.140625" style="11"/>
    <col min="130" max="130" width="1.42578125" style="11" customWidth="1"/>
    <col min="131" max="131" width="59.5703125" style="11" customWidth="1"/>
    <col min="132" max="132" width="9.140625" style="11" customWidth="1"/>
    <col min="133" max="134" width="3.85546875" style="11" customWidth="1"/>
    <col min="135" max="135" width="10.5703125" style="11" customWidth="1"/>
    <col min="136" max="136" width="3.85546875" style="11" customWidth="1"/>
    <col min="137" max="139" width="14.42578125" style="11" customWidth="1"/>
    <col min="140" max="140" width="4.140625" style="11" customWidth="1"/>
    <col min="141" max="141" width="15" style="11" customWidth="1"/>
    <col min="142" max="143" width="9.140625" style="11" customWidth="1"/>
    <col min="144" max="144" width="11.5703125" style="11" customWidth="1"/>
    <col min="145" max="145" width="18.140625" style="11" customWidth="1"/>
    <col min="146" max="146" width="13.140625" style="11" customWidth="1"/>
    <col min="147" max="147" width="12.28515625" style="11" customWidth="1"/>
    <col min="148" max="385" width="9.140625" style="11"/>
    <col min="386" max="386" width="1.42578125" style="11" customWidth="1"/>
    <col min="387" max="387" width="59.5703125" style="11" customWidth="1"/>
    <col min="388" max="388" width="9.140625" style="11" customWidth="1"/>
    <col min="389" max="390" width="3.85546875" style="11" customWidth="1"/>
    <col min="391" max="391" width="10.5703125" style="11" customWidth="1"/>
    <col min="392" max="392" width="3.85546875" style="11" customWidth="1"/>
    <col min="393" max="395" width="14.42578125" style="11" customWidth="1"/>
    <col min="396" max="396" width="4.140625" style="11" customWidth="1"/>
    <col min="397" max="397" width="15" style="11" customWidth="1"/>
    <col min="398" max="399" width="9.140625" style="11" customWidth="1"/>
    <col min="400" max="400" width="11.5703125" style="11" customWidth="1"/>
    <col min="401" max="401" width="18.140625" style="11" customWidth="1"/>
    <col min="402" max="402" width="13.140625" style="11" customWidth="1"/>
    <col min="403" max="403" width="12.28515625" style="11" customWidth="1"/>
    <col min="404" max="641" width="9.140625" style="11"/>
    <col min="642" max="642" width="1.42578125" style="11" customWidth="1"/>
    <col min="643" max="643" width="59.5703125" style="11" customWidth="1"/>
    <col min="644" max="644" width="9.140625" style="11" customWidth="1"/>
    <col min="645" max="646" width="3.85546875" style="11" customWidth="1"/>
    <col min="647" max="647" width="10.5703125" style="11" customWidth="1"/>
    <col min="648" max="648" width="3.85546875" style="11" customWidth="1"/>
    <col min="649" max="651" width="14.42578125" style="11" customWidth="1"/>
    <col min="652" max="652" width="4.140625" style="11" customWidth="1"/>
    <col min="653" max="653" width="15" style="11" customWidth="1"/>
    <col min="654" max="655" width="9.140625" style="11" customWidth="1"/>
    <col min="656" max="656" width="11.5703125" style="11" customWidth="1"/>
    <col min="657" max="657" width="18.140625" style="11" customWidth="1"/>
    <col min="658" max="658" width="13.140625" style="11" customWidth="1"/>
    <col min="659" max="659" width="12.28515625" style="11" customWidth="1"/>
    <col min="660" max="897" width="9.140625" style="11"/>
    <col min="898" max="898" width="1.42578125" style="11" customWidth="1"/>
    <col min="899" max="899" width="59.5703125" style="11" customWidth="1"/>
    <col min="900" max="900" width="9.140625" style="11" customWidth="1"/>
    <col min="901" max="902" width="3.85546875" style="11" customWidth="1"/>
    <col min="903" max="903" width="10.5703125" style="11" customWidth="1"/>
    <col min="904" max="904" width="3.85546875" style="11" customWidth="1"/>
    <col min="905" max="907" width="14.42578125" style="11" customWidth="1"/>
    <col min="908" max="908" width="4.140625" style="11" customWidth="1"/>
    <col min="909" max="909" width="15" style="11" customWidth="1"/>
    <col min="910" max="911" width="9.140625" style="11" customWidth="1"/>
    <col min="912" max="912" width="11.5703125" style="11" customWidth="1"/>
    <col min="913" max="913" width="18.140625" style="11" customWidth="1"/>
    <col min="914" max="914" width="13.140625" style="11" customWidth="1"/>
    <col min="915" max="915" width="12.28515625" style="11" customWidth="1"/>
    <col min="916" max="1153" width="9.140625" style="11"/>
    <col min="1154" max="1154" width="1.42578125" style="11" customWidth="1"/>
    <col min="1155" max="1155" width="59.5703125" style="11" customWidth="1"/>
    <col min="1156" max="1156" width="9.140625" style="11" customWidth="1"/>
    <col min="1157" max="1158" width="3.85546875" style="11" customWidth="1"/>
    <col min="1159" max="1159" width="10.5703125" style="11" customWidth="1"/>
    <col min="1160" max="1160" width="3.85546875" style="11" customWidth="1"/>
    <col min="1161" max="1163" width="14.42578125" style="11" customWidth="1"/>
    <col min="1164" max="1164" width="4.140625" style="11" customWidth="1"/>
    <col min="1165" max="1165" width="15" style="11" customWidth="1"/>
    <col min="1166" max="1167" width="9.140625" style="11" customWidth="1"/>
    <col min="1168" max="1168" width="11.5703125" style="11" customWidth="1"/>
    <col min="1169" max="1169" width="18.140625" style="11" customWidth="1"/>
    <col min="1170" max="1170" width="13.140625" style="11" customWidth="1"/>
    <col min="1171" max="1171" width="12.28515625" style="11" customWidth="1"/>
    <col min="1172" max="1409" width="9.140625" style="11"/>
    <col min="1410" max="1410" width="1.42578125" style="11" customWidth="1"/>
    <col min="1411" max="1411" width="59.5703125" style="11" customWidth="1"/>
    <col min="1412" max="1412" width="9.140625" style="11" customWidth="1"/>
    <col min="1413" max="1414" width="3.85546875" style="11" customWidth="1"/>
    <col min="1415" max="1415" width="10.5703125" style="11" customWidth="1"/>
    <col min="1416" max="1416" width="3.85546875" style="11" customWidth="1"/>
    <col min="1417" max="1419" width="14.42578125" style="11" customWidth="1"/>
    <col min="1420" max="1420" width="4.140625" style="11" customWidth="1"/>
    <col min="1421" max="1421" width="15" style="11" customWidth="1"/>
    <col min="1422" max="1423" width="9.140625" style="11" customWidth="1"/>
    <col min="1424" max="1424" width="11.5703125" style="11" customWidth="1"/>
    <col min="1425" max="1425" width="18.140625" style="11" customWidth="1"/>
    <col min="1426" max="1426" width="13.140625" style="11" customWidth="1"/>
    <col min="1427" max="1427" width="12.28515625" style="11" customWidth="1"/>
    <col min="1428" max="1665" width="9.140625" style="11"/>
    <col min="1666" max="1666" width="1.42578125" style="11" customWidth="1"/>
    <col min="1667" max="1667" width="59.5703125" style="11" customWidth="1"/>
    <col min="1668" max="1668" width="9.140625" style="11" customWidth="1"/>
    <col min="1669" max="1670" width="3.85546875" style="11" customWidth="1"/>
    <col min="1671" max="1671" width="10.5703125" style="11" customWidth="1"/>
    <col min="1672" max="1672" width="3.85546875" style="11" customWidth="1"/>
    <col min="1673" max="1675" width="14.42578125" style="11" customWidth="1"/>
    <col min="1676" max="1676" width="4.140625" style="11" customWidth="1"/>
    <col min="1677" max="1677" width="15" style="11" customWidth="1"/>
    <col min="1678" max="1679" width="9.140625" style="11" customWidth="1"/>
    <col min="1680" max="1680" width="11.5703125" style="11" customWidth="1"/>
    <col min="1681" max="1681" width="18.140625" style="11" customWidth="1"/>
    <col min="1682" max="1682" width="13.140625" style="11" customWidth="1"/>
    <col min="1683" max="1683" width="12.28515625" style="11" customWidth="1"/>
    <col min="1684" max="1921" width="9.140625" style="11"/>
    <col min="1922" max="1922" width="1.42578125" style="11" customWidth="1"/>
    <col min="1923" max="1923" width="59.5703125" style="11" customWidth="1"/>
    <col min="1924" max="1924" width="9.140625" style="11" customWidth="1"/>
    <col min="1925" max="1926" width="3.85546875" style="11" customWidth="1"/>
    <col min="1927" max="1927" width="10.5703125" style="11" customWidth="1"/>
    <col min="1928" max="1928" width="3.85546875" style="11" customWidth="1"/>
    <col min="1929" max="1931" width="14.42578125" style="11" customWidth="1"/>
    <col min="1932" max="1932" width="4.140625" style="11" customWidth="1"/>
    <col min="1933" max="1933" width="15" style="11" customWidth="1"/>
    <col min="1934" max="1935" width="9.140625" style="11" customWidth="1"/>
    <col min="1936" max="1936" width="11.5703125" style="11" customWidth="1"/>
    <col min="1937" max="1937" width="18.140625" style="11" customWidth="1"/>
    <col min="1938" max="1938" width="13.140625" style="11" customWidth="1"/>
    <col min="1939" max="1939" width="12.28515625" style="11" customWidth="1"/>
    <col min="1940" max="2177" width="9.140625" style="11"/>
    <col min="2178" max="2178" width="1.42578125" style="11" customWidth="1"/>
    <col min="2179" max="2179" width="59.5703125" style="11" customWidth="1"/>
    <col min="2180" max="2180" width="9.140625" style="11" customWidth="1"/>
    <col min="2181" max="2182" width="3.85546875" style="11" customWidth="1"/>
    <col min="2183" max="2183" width="10.5703125" style="11" customWidth="1"/>
    <col min="2184" max="2184" width="3.85546875" style="11" customWidth="1"/>
    <col min="2185" max="2187" width="14.42578125" style="11" customWidth="1"/>
    <col min="2188" max="2188" width="4.140625" style="11" customWidth="1"/>
    <col min="2189" max="2189" width="15" style="11" customWidth="1"/>
    <col min="2190" max="2191" width="9.140625" style="11" customWidth="1"/>
    <col min="2192" max="2192" width="11.5703125" style="11" customWidth="1"/>
    <col min="2193" max="2193" width="18.140625" style="11" customWidth="1"/>
    <col min="2194" max="2194" width="13.140625" style="11" customWidth="1"/>
    <col min="2195" max="2195" width="12.28515625" style="11" customWidth="1"/>
    <col min="2196" max="2433" width="9.140625" style="11"/>
    <col min="2434" max="2434" width="1.42578125" style="11" customWidth="1"/>
    <col min="2435" max="2435" width="59.5703125" style="11" customWidth="1"/>
    <col min="2436" max="2436" width="9.140625" style="11" customWidth="1"/>
    <col min="2437" max="2438" width="3.85546875" style="11" customWidth="1"/>
    <col min="2439" max="2439" width="10.5703125" style="11" customWidth="1"/>
    <col min="2440" max="2440" width="3.85546875" style="11" customWidth="1"/>
    <col min="2441" max="2443" width="14.42578125" style="11" customWidth="1"/>
    <col min="2444" max="2444" width="4.140625" style="11" customWidth="1"/>
    <col min="2445" max="2445" width="15" style="11" customWidth="1"/>
    <col min="2446" max="2447" width="9.140625" style="11" customWidth="1"/>
    <col min="2448" max="2448" width="11.5703125" style="11" customWidth="1"/>
    <col min="2449" max="2449" width="18.140625" style="11" customWidth="1"/>
    <col min="2450" max="2450" width="13.140625" style="11" customWidth="1"/>
    <col min="2451" max="2451" width="12.28515625" style="11" customWidth="1"/>
    <col min="2452" max="2689" width="9.140625" style="11"/>
    <col min="2690" max="2690" width="1.42578125" style="11" customWidth="1"/>
    <col min="2691" max="2691" width="59.5703125" style="11" customWidth="1"/>
    <col min="2692" max="2692" width="9.140625" style="11" customWidth="1"/>
    <col min="2693" max="2694" width="3.85546875" style="11" customWidth="1"/>
    <col min="2695" max="2695" width="10.5703125" style="11" customWidth="1"/>
    <col min="2696" max="2696" width="3.85546875" style="11" customWidth="1"/>
    <col min="2697" max="2699" width="14.42578125" style="11" customWidth="1"/>
    <col min="2700" max="2700" width="4.140625" style="11" customWidth="1"/>
    <col min="2701" max="2701" width="15" style="11" customWidth="1"/>
    <col min="2702" max="2703" width="9.140625" style="11" customWidth="1"/>
    <col min="2704" max="2704" width="11.5703125" style="11" customWidth="1"/>
    <col min="2705" max="2705" width="18.140625" style="11" customWidth="1"/>
    <col min="2706" max="2706" width="13.140625" style="11" customWidth="1"/>
    <col min="2707" max="2707" width="12.28515625" style="11" customWidth="1"/>
    <col min="2708" max="2945" width="9.140625" style="11"/>
    <col min="2946" max="2946" width="1.42578125" style="11" customWidth="1"/>
    <col min="2947" max="2947" width="59.5703125" style="11" customWidth="1"/>
    <col min="2948" max="2948" width="9.140625" style="11" customWidth="1"/>
    <col min="2949" max="2950" width="3.85546875" style="11" customWidth="1"/>
    <col min="2951" max="2951" width="10.5703125" style="11" customWidth="1"/>
    <col min="2952" max="2952" width="3.85546875" style="11" customWidth="1"/>
    <col min="2953" max="2955" width="14.42578125" style="11" customWidth="1"/>
    <col min="2956" max="2956" width="4.140625" style="11" customWidth="1"/>
    <col min="2957" max="2957" width="15" style="11" customWidth="1"/>
    <col min="2958" max="2959" width="9.140625" style="11" customWidth="1"/>
    <col min="2960" max="2960" width="11.5703125" style="11" customWidth="1"/>
    <col min="2961" max="2961" width="18.140625" style="11" customWidth="1"/>
    <col min="2962" max="2962" width="13.140625" style="11" customWidth="1"/>
    <col min="2963" max="2963" width="12.28515625" style="11" customWidth="1"/>
    <col min="2964" max="3201" width="9.140625" style="11"/>
    <col min="3202" max="3202" width="1.42578125" style="11" customWidth="1"/>
    <col min="3203" max="3203" width="59.5703125" style="11" customWidth="1"/>
    <col min="3204" max="3204" width="9.140625" style="11" customWidth="1"/>
    <col min="3205" max="3206" width="3.85546875" style="11" customWidth="1"/>
    <col min="3207" max="3207" width="10.5703125" style="11" customWidth="1"/>
    <col min="3208" max="3208" width="3.85546875" style="11" customWidth="1"/>
    <col min="3209" max="3211" width="14.42578125" style="11" customWidth="1"/>
    <col min="3212" max="3212" width="4.140625" style="11" customWidth="1"/>
    <col min="3213" max="3213" width="15" style="11" customWidth="1"/>
    <col min="3214" max="3215" width="9.140625" style="11" customWidth="1"/>
    <col min="3216" max="3216" width="11.5703125" style="11" customWidth="1"/>
    <col min="3217" max="3217" width="18.140625" style="11" customWidth="1"/>
    <col min="3218" max="3218" width="13.140625" style="11" customWidth="1"/>
    <col min="3219" max="3219" width="12.28515625" style="11" customWidth="1"/>
    <col min="3220" max="3457" width="9.140625" style="11"/>
    <col min="3458" max="3458" width="1.42578125" style="11" customWidth="1"/>
    <col min="3459" max="3459" width="59.5703125" style="11" customWidth="1"/>
    <col min="3460" max="3460" width="9.140625" style="11" customWidth="1"/>
    <col min="3461" max="3462" width="3.85546875" style="11" customWidth="1"/>
    <col min="3463" max="3463" width="10.5703125" style="11" customWidth="1"/>
    <col min="3464" max="3464" width="3.85546875" style="11" customWidth="1"/>
    <col min="3465" max="3467" width="14.42578125" style="11" customWidth="1"/>
    <col min="3468" max="3468" width="4.140625" style="11" customWidth="1"/>
    <col min="3469" max="3469" width="15" style="11" customWidth="1"/>
    <col min="3470" max="3471" width="9.140625" style="11" customWidth="1"/>
    <col min="3472" max="3472" width="11.5703125" style="11" customWidth="1"/>
    <col min="3473" max="3473" width="18.140625" style="11" customWidth="1"/>
    <col min="3474" max="3474" width="13.140625" style="11" customWidth="1"/>
    <col min="3475" max="3475" width="12.28515625" style="11" customWidth="1"/>
    <col min="3476" max="3713" width="9.140625" style="11"/>
    <col min="3714" max="3714" width="1.42578125" style="11" customWidth="1"/>
    <col min="3715" max="3715" width="59.5703125" style="11" customWidth="1"/>
    <col min="3716" max="3716" width="9.140625" style="11" customWidth="1"/>
    <col min="3717" max="3718" width="3.85546875" style="11" customWidth="1"/>
    <col min="3719" max="3719" width="10.5703125" style="11" customWidth="1"/>
    <col min="3720" max="3720" width="3.85546875" style="11" customWidth="1"/>
    <col min="3721" max="3723" width="14.42578125" style="11" customWidth="1"/>
    <col min="3724" max="3724" width="4.140625" style="11" customWidth="1"/>
    <col min="3725" max="3725" width="15" style="11" customWidth="1"/>
    <col min="3726" max="3727" width="9.140625" style="11" customWidth="1"/>
    <col min="3728" max="3728" width="11.5703125" style="11" customWidth="1"/>
    <col min="3729" max="3729" width="18.140625" style="11" customWidth="1"/>
    <col min="3730" max="3730" width="13.140625" style="11" customWidth="1"/>
    <col min="3731" max="3731" width="12.28515625" style="11" customWidth="1"/>
    <col min="3732" max="3969" width="9.140625" style="11"/>
    <col min="3970" max="3970" width="1.42578125" style="11" customWidth="1"/>
    <col min="3971" max="3971" width="59.5703125" style="11" customWidth="1"/>
    <col min="3972" max="3972" width="9.140625" style="11" customWidth="1"/>
    <col min="3973" max="3974" width="3.85546875" style="11" customWidth="1"/>
    <col min="3975" max="3975" width="10.5703125" style="11" customWidth="1"/>
    <col min="3976" max="3976" width="3.85546875" style="11" customWidth="1"/>
    <col min="3977" max="3979" width="14.42578125" style="11" customWidth="1"/>
    <col min="3980" max="3980" width="4.140625" style="11" customWidth="1"/>
    <col min="3981" max="3981" width="15" style="11" customWidth="1"/>
    <col min="3982" max="3983" width="9.140625" style="11" customWidth="1"/>
    <col min="3984" max="3984" width="11.5703125" style="11" customWidth="1"/>
    <col min="3985" max="3985" width="18.140625" style="11" customWidth="1"/>
    <col min="3986" max="3986" width="13.140625" style="11" customWidth="1"/>
    <col min="3987" max="3987" width="12.28515625" style="11" customWidth="1"/>
    <col min="3988" max="4225" width="9.140625" style="11"/>
    <col min="4226" max="4226" width="1.42578125" style="11" customWidth="1"/>
    <col min="4227" max="4227" width="59.5703125" style="11" customWidth="1"/>
    <col min="4228" max="4228" width="9.140625" style="11" customWidth="1"/>
    <col min="4229" max="4230" width="3.85546875" style="11" customWidth="1"/>
    <col min="4231" max="4231" width="10.5703125" style="11" customWidth="1"/>
    <col min="4232" max="4232" width="3.85546875" style="11" customWidth="1"/>
    <col min="4233" max="4235" width="14.42578125" style="11" customWidth="1"/>
    <col min="4236" max="4236" width="4.140625" style="11" customWidth="1"/>
    <col min="4237" max="4237" width="15" style="11" customWidth="1"/>
    <col min="4238" max="4239" width="9.140625" style="11" customWidth="1"/>
    <col min="4240" max="4240" width="11.5703125" style="11" customWidth="1"/>
    <col min="4241" max="4241" width="18.140625" style="11" customWidth="1"/>
    <col min="4242" max="4242" width="13.140625" style="11" customWidth="1"/>
    <col min="4243" max="4243" width="12.28515625" style="11" customWidth="1"/>
    <col min="4244" max="4481" width="9.140625" style="11"/>
    <col min="4482" max="4482" width="1.42578125" style="11" customWidth="1"/>
    <col min="4483" max="4483" width="59.5703125" style="11" customWidth="1"/>
    <col min="4484" max="4484" width="9.140625" style="11" customWidth="1"/>
    <col min="4485" max="4486" width="3.85546875" style="11" customWidth="1"/>
    <col min="4487" max="4487" width="10.5703125" style="11" customWidth="1"/>
    <col min="4488" max="4488" width="3.85546875" style="11" customWidth="1"/>
    <col min="4489" max="4491" width="14.42578125" style="11" customWidth="1"/>
    <col min="4492" max="4492" width="4.140625" style="11" customWidth="1"/>
    <col min="4493" max="4493" width="15" style="11" customWidth="1"/>
    <col min="4494" max="4495" width="9.140625" style="11" customWidth="1"/>
    <col min="4496" max="4496" width="11.5703125" style="11" customWidth="1"/>
    <col min="4497" max="4497" width="18.140625" style="11" customWidth="1"/>
    <col min="4498" max="4498" width="13.140625" style="11" customWidth="1"/>
    <col min="4499" max="4499" width="12.28515625" style="11" customWidth="1"/>
    <col min="4500" max="4737" width="9.140625" style="11"/>
    <col min="4738" max="4738" width="1.42578125" style="11" customWidth="1"/>
    <col min="4739" max="4739" width="59.5703125" style="11" customWidth="1"/>
    <col min="4740" max="4740" width="9.140625" style="11" customWidth="1"/>
    <col min="4741" max="4742" width="3.85546875" style="11" customWidth="1"/>
    <col min="4743" max="4743" width="10.5703125" style="11" customWidth="1"/>
    <col min="4744" max="4744" width="3.85546875" style="11" customWidth="1"/>
    <col min="4745" max="4747" width="14.42578125" style="11" customWidth="1"/>
    <col min="4748" max="4748" width="4.140625" style="11" customWidth="1"/>
    <col min="4749" max="4749" width="15" style="11" customWidth="1"/>
    <col min="4750" max="4751" width="9.140625" style="11" customWidth="1"/>
    <col min="4752" max="4752" width="11.5703125" style="11" customWidth="1"/>
    <col min="4753" max="4753" width="18.140625" style="11" customWidth="1"/>
    <col min="4754" max="4754" width="13.140625" style="11" customWidth="1"/>
    <col min="4755" max="4755" width="12.28515625" style="11" customWidth="1"/>
    <col min="4756" max="4993" width="9.140625" style="11"/>
    <col min="4994" max="4994" width="1.42578125" style="11" customWidth="1"/>
    <col min="4995" max="4995" width="59.5703125" style="11" customWidth="1"/>
    <col min="4996" max="4996" width="9.140625" style="11" customWidth="1"/>
    <col min="4997" max="4998" width="3.85546875" style="11" customWidth="1"/>
    <col min="4999" max="4999" width="10.5703125" style="11" customWidth="1"/>
    <col min="5000" max="5000" width="3.85546875" style="11" customWidth="1"/>
    <col min="5001" max="5003" width="14.42578125" style="11" customWidth="1"/>
    <col min="5004" max="5004" width="4.140625" style="11" customWidth="1"/>
    <col min="5005" max="5005" width="15" style="11" customWidth="1"/>
    <col min="5006" max="5007" width="9.140625" style="11" customWidth="1"/>
    <col min="5008" max="5008" width="11.5703125" style="11" customWidth="1"/>
    <col min="5009" max="5009" width="18.140625" style="11" customWidth="1"/>
    <col min="5010" max="5010" width="13.140625" style="11" customWidth="1"/>
    <col min="5011" max="5011" width="12.28515625" style="11" customWidth="1"/>
    <col min="5012" max="5249" width="9.140625" style="11"/>
    <col min="5250" max="5250" width="1.42578125" style="11" customWidth="1"/>
    <col min="5251" max="5251" width="59.5703125" style="11" customWidth="1"/>
    <col min="5252" max="5252" width="9.140625" style="11" customWidth="1"/>
    <col min="5253" max="5254" width="3.85546875" style="11" customWidth="1"/>
    <col min="5255" max="5255" width="10.5703125" style="11" customWidth="1"/>
    <col min="5256" max="5256" width="3.85546875" style="11" customWidth="1"/>
    <col min="5257" max="5259" width="14.42578125" style="11" customWidth="1"/>
    <col min="5260" max="5260" width="4.140625" style="11" customWidth="1"/>
    <col min="5261" max="5261" width="15" style="11" customWidth="1"/>
    <col min="5262" max="5263" width="9.140625" style="11" customWidth="1"/>
    <col min="5264" max="5264" width="11.5703125" style="11" customWidth="1"/>
    <col min="5265" max="5265" width="18.140625" style="11" customWidth="1"/>
    <col min="5266" max="5266" width="13.140625" style="11" customWidth="1"/>
    <col min="5267" max="5267" width="12.28515625" style="11" customWidth="1"/>
    <col min="5268" max="5505" width="9.140625" style="11"/>
    <col min="5506" max="5506" width="1.42578125" style="11" customWidth="1"/>
    <col min="5507" max="5507" width="59.5703125" style="11" customWidth="1"/>
    <col min="5508" max="5508" width="9.140625" style="11" customWidth="1"/>
    <col min="5509" max="5510" width="3.85546875" style="11" customWidth="1"/>
    <col min="5511" max="5511" width="10.5703125" style="11" customWidth="1"/>
    <col min="5512" max="5512" width="3.85546875" style="11" customWidth="1"/>
    <col min="5513" max="5515" width="14.42578125" style="11" customWidth="1"/>
    <col min="5516" max="5516" width="4.140625" style="11" customWidth="1"/>
    <col min="5517" max="5517" width="15" style="11" customWidth="1"/>
    <col min="5518" max="5519" width="9.140625" style="11" customWidth="1"/>
    <col min="5520" max="5520" width="11.5703125" style="11" customWidth="1"/>
    <col min="5521" max="5521" width="18.140625" style="11" customWidth="1"/>
    <col min="5522" max="5522" width="13.140625" style="11" customWidth="1"/>
    <col min="5523" max="5523" width="12.28515625" style="11" customWidth="1"/>
    <col min="5524" max="5761" width="9.140625" style="11"/>
    <col min="5762" max="5762" width="1.42578125" style="11" customWidth="1"/>
    <col min="5763" max="5763" width="59.5703125" style="11" customWidth="1"/>
    <col min="5764" max="5764" width="9.140625" style="11" customWidth="1"/>
    <col min="5765" max="5766" width="3.85546875" style="11" customWidth="1"/>
    <col min="5767" max="5767" width="10.5703125" style="11" customWidth="1"/>
    <col min="5768" max="5768" width="3.85546875" style="11" customWidth="1"/>
    <col min="5769" max="5771" width="14.42578125" style="11" customWidth="1"/>
    <col min="5772" max="5772" width="4.140625" style="11" customWidth="1"/>
    <col min="5773" max="5773" width="15" style="11" customWidth="1"/>
    <col min="5774" max="5775" width="9.140625" style="11" customWidth="1"/>
    <col min="5776" max="5776" width="11.5703125" style="11" customWidth="1"/>
    <col min="5777" max="5777" width="18.140625" style="11" customWidth="1"/>
    <col min="5778" max="5778" width="13.140625" style="11" customWidth="1"/>
    <col min="5779" max="5779" width="12.28515625" style="11" customWidth="1"/>
    <col min="5780" max="6017" width="9.140625" style="11"/>
    <col min="6018" max="6018" width="1.42578125" style="11" customWidth="1"/>
    <col min="6019" max="6019" width="59.5703125" style="11" customWidth="1"/>
    <col min="6020" max="6020" width="9.140625" style="11" customWidth="1"/>
    <col min="6021" max="6022" width="3.85546875" style="11" customWidth="1"/>
    <col min="6023" max="6023" width="10.5703125" style="11" customWidth="1"/>
    <col min="6024" max="6024" width="3.85546875" style="11" customWidth="1"/>
    <col min="6025" max="6027" width="14.42578125" style="11" customWidth="1"/>
    <col min="6028" max="6028" width="4.140625" style="11" customWidth="1"/>
    <col min="6029" max="6029" width="15" style="11" customWidth="1"/>
    <col min="6030" max="6031" width="9.140625" style="11" customWidth="1"/>
    <col min="6032" max="6032" width="11.5703125" style="11" customWidth="1"/>
    <col min="6033" max="6033" width="18.140625" style="11" customWidth="1"/>
    <col min="6034" max="6034" width="13.140625" style="11" customWidth="1"/>
    <col min="6035" max="6035" width="12.28515625" style="11" customWidth="1"/>
    <col min="6036" max="6273" width="9.140625" style="11"/>
    <col min="6274" max="6274" width="1.42578125" style="11" customWidth="1"/>
    <col min="6275" max="6275" width="59.5703125" style="11" customWidth="1"/>
    <col min="6276" max="6276" width="9.140625" style="11" customWidth="1"/>
    <col min="6277" max="6278" width="3.85546875" style="11" customWidth="1"/>
    <col min="6279" max="6279" width="10.5703125" style="11" customWidth="1"/>
    <col min="6280" max="6280" width="3.85546875" style="11" customWidth="1"/>
    <col min="6281" max="6283" width="14.42578125" style="11" customWidth="1"/>
    <col min="6284" max="6284" width="4.140625" style="11" customWidth="1"/>
    <col min="6285" max="6285" width="15" style="11" customWidth="1"/>
    <col min="6286" max="6287" width="9.140625" style="11" customWidth="1"/>
    <col min="6288" max="6288" width="11.5703125" style="11" customWidth="1"/>
    <col min="6289" max="6289" width="18.140625" style="11" customWidth="1"/>
    <col min="6290" max="6290" width="13.140625" style="11" customWidth="1"/>
    <col min="6291" max="6291" width="12.28515625" style="11" customWidth="1"/>
    <col min="6292" max="6529" width="9.140625" style="11"/>
    <col min="6530" max="6530" width="1.42578125" style="11" customWidth="1"/>
    <col min="6531" max="6531" width="59.5703125" style="11" customWidth="1"/>
    <col min="6532" max="6532" width="9.140625" style="11" customWidth="1"/>
    <col min="6533" max="6534" width="3.85546875" style="11" customWidth="1"/>
    <col min="6535" max="6535" width="10.5703125" style="11" customWidth="1"/>
    <col min="6536" max="6536" width="3.85546875" style="11" customWidth="1"/>
    <col min="6537" max="6539" width="14.42578125" style="11" customWidth="1"/>
    <col min="6540" max="6540" width="4.140625" style="11" customWidth="1"/>
    <col min="6541" max="6541" width="15" style="11" customWidth="1"/>
    <col min="6542" max="6543" width="9.140625" style="11" customWidth="1"/>
    <col min="6544" max="6544" width="11.5703125" style="11" customWidth="1"/>
    <col min="6545" max="6545" width="18.140625" style="11" customWidth="1"/>
    <col min="6546" max="6546" width="13.140625" style="11" customWidth="1"/>
    <col min="6547" max="6547" width="12.28515625" style="11" customWidth="1"/>
    <col min="6548" max="6785" width="9.140625" style="11"/>
    <col min="6786" max="6786" width="1.42578125" style="11" customWidth="1"/>
    <col min="6787" max="6787" width="59.5703125" style="11" customWidth="1"/>
    <col min="6788" max="6788" width="9.140625" style="11" customWidth="1"/>
    <col min="6789" max="6790" width="3.85546875" style="11" customWidth="1"/>
    <col min="6791" max="6791" width="10.5703125" style="11" customWidth="1"/>
    <col min="6792" max="6792" width="3.85546875" style="11" customWidth="1"/>
    <col min="6793" max="6795" width="14.42578125" style="11" customWidth="1"/>
    <col min="6796" max="6796" width="4.140625" style="11" customWidth="1"/>
    <col min="6797" max="6797" width="15" style="11" customWidth="1"/>
    <col min="6798" max="6799" width="9.140625" style="11" customWidth="1"/>
    <col min="6800" max="6800" width="11.5703125" style="11" customWidth="1"/>
    <col min="6801" max="6801" width="18.140625" style="11" customWidth="1"/>
    <col min="6802" max="6802" width="13.140625" style="11" customWidth="1"/>
    <col min="6803" max="6803" width="12.28515625" style="11" customWidth="1"/>
    <col min="6804" max="7041" width="9.140625" style="11"/>
    <col min="7042" max="7042" width="1.42578125" style="11" customWidth="1"/>
    <col min="7043" max="7043" width="59.5703125" style="11" customWidth="1"/>
    <col min="7044" max="7044" width="9.140625" style="11" customWidth="1"/>
    <col min="7045" max="7046" width="3.85546875" style="11" customWidth="1"/>
    <col min="7047" max="7047" width="10.5703125" style="11" customWidth="1"/>
    <col min="7048" max="7048" width="3.85546875" style="11" customWidth="1"/>
    <col min="7049" max="7051" width="14.42578125" style="11" customWidth="1"/>
    <col min="7052" max="7052" width="4.140625" style="11" customWidth="1"/>
    <col min="7053" max="7053" width="15" style="11" customWidth="1"/>
    <col min="7054" max="7055" width="9.140625" style="11" customWidth="1"/>
    <col min="7056" max="7056" width="11.5703125" style="11" customWidth="1"/>
    <col min="7057" max="7057" width="18.140625" style="11" customWidth="1"/>
    <col min="7058" max="7058" width="13.140625" style="11" customWidth="1"/>
    <col min="7059" max="7059" width="12.28515625" style="11" customWidth="1"/>
    <col min="7060" max="7297" width="9.140625" style="11"/>
    <col min="7298" max="7298" width="1.42578125" style="11" customWidth="1"/>
    <col min="7299" max="7299" width="59.5703125" style="11" customWidth="1"/>
    <col min="7300" max="7300" width="9.140625" style="11" customWidth="1"/>
    <col min="7301" max="7302" width="3.85546875" style="11" customWidth="1"/>
    <col min="7303" max="7303" width="10.5703125" style="11" customWidth="1"/>
    <col min="7304" max="7304" width="3.85546875" style="11" customWidth="1"/>
    <col min="7305" max="7307" width="14.42578125" style="11" customWidth="1"/>
    <col min="7308" max="7308" width="4.140625" style="11" customWidth="1"/>
    <col min="7309" max="7309" width="15" style="11" customWidth="1"/>
    <col min="7310" max="7311" width="9.140625" style="11" customWidth="1"/>
    <col min="7312" max="7312" width="11.5703125" style="11" customWidth="1"/>
    <col min="7313" max="7313" width="18.140625" style="11" customWidth="1"/>
    <col min="7314" max="7314" width="13.140625" style="11" customWidth="1"/>
    <col min="7315" max="7315" width="12.28515625" style="11" customWidth="1"/>
    <col min="7316" max="7553" width="9.140625" style="11"/>
    <col min="7554" max="7554" width="1.42578125" style="11" customWidth="1"/>
    <col min="7555" max="7555" width="59.5703125" style="11" customWidth="1"/>
    <col min="7556" max="7556" width="9.140625" style="11" customWidth="1"/>
    <col min="7557" max="7558" width="3.85546875" style="11" customWidth="1"/>
    <col min="7559" max="7559" width="10.5703125" style="11" customWidth="1"/>
    <col min="7560" max="7560" width="3.85546875" style="11" customWidth="1"/>
    <col min="7561" max="7563" width="14.42578125" style="11" customWidth="1"/>
    <col min="7564" max="7564" width="4.140625" style="11" customWidth="1"/>
    <col min="7565" max="7565" width="15" style="11" customWidth="1"/>
    <col min="7566" max="7567" width="9.140625" style="11" customWidth="1"/>
    <col min="7568" max="7568" width="11.5703125" style="11" customWidth="1"/>
    <col min="7569" max="7569" width="18.140625" style="11" customWidth="1"/>
    <col min="7570" max="7570" width="13.140625" style="11" customWidth="1"/>
    <col min="7571" max="7571" width="12.28515625" style="11" customWidth="1"/>
    <col min="7572" max="7809" width="9.140625" style="11"/>
    <col min="7810" max="7810" width="1.42578125" style="11" customWidth="1"/>
    <col min="7811" max="7811" width="59.5703125" style="11" customWidth="1"/>
    <col min="7812" max="7812" width="9.140625" style="11" customWidth="1"/>
    <col min="7813" max="7814" width="3.85546875" style="11" customWidth="1"/>
    <col min="7815" max="7815" width="10.5703125" style="11" customWidth="1"/>
    <col min="7816" max="7816" width="3.85546875" style="11" customWidth="1"/>
    <col min="7817" max="7819" width="14.42578125" style="11" customWidth="1"/>
    <col min="7820" max="7820" width="4.140625" style="11" customWidth="1"/>
    <col min="7821" max="7821" width="15" style="11" customWidth="1"/>
    <col min="7822" max="7823" width="9.140625" style="11" customWidth="1"/>
    <col min="7824" max="7824" width="11.5703125" style="11" customWidth="1"/>
    <col min="7825" max="7825" width="18.140625" style="11" customWidth="1"/>
    <col min="7826" max="7826" width="13.140625" style="11" customWidth="1"/>
    <col min="7827" max="7827" width="12.28515625" style="11" customWidth="1"/>
    <col min="7828" max="8065" width="9.140625" style="11"/>
    <col min="8066" max="8066" width="1.42578125" style="11" customWidth="1"/>
    <col min="8067" max="8067" width="59.5703125" style="11" customWidth="1"/>
    <col min="8068" max="8068" width="9.140625" style="11" customWidth="1"/>
    <col min="8069" max="8070" width="3.85546875" style="11" customWidth="1"/>
    <col min="8071" max="8071" width="10.5703125" style="11" customWidth="1"/>
    <col min="8072" max="8072" width="3.85546875" style="11" customWidth="1"/>
    <col min="8073" max="8075" width="14.42578125" style="11" customWidth="1"/>
    <col min="8076" max="8076" width="4.140625" style="11" customWidth="1"/>
    <col min="8077" max="8077" width="15" style="11" customWidth="1"/>
    <col min="8078" max="8079" width="9.140625" style="11" customWidth="1"/>
    <col min="8080" max="8080" width="11.5703125" style="11" customWidth="1"/>
    <col min="8081" max="8081" width="18.140625" style="11" customWidth="1"/>
    <col min="8082" max="8082" width="13.140625" style="11" customWidth="1"/>
    <col min="8083" max="8083" width="12.28515625" style="11" customWidth="1"/>
    <col min="8084" max="8321" width="9.140625" style="11"/>
    <col min="8322" max="8322" width="1.42578125" style="11" customWidth="1"/>
    <col min="8323" max="8323" width="59.5703125" style="11" customWidth="1"/>
    <col min="8324" max="8324" width="9.140625" style="11" customWidth="1"/>
    <col min="8325" max="8326" width="3.85546875" style="11" customWidth="1"/>
    <col min="8327" max="8327" width="10.5703125" style="11" customWidth="1"/>
    <col min="8328" max="8328" width="3.85546875" style="11" customWidth="1"/>
    <col min="8329" max="8331" width="14.42578125" style="11" customWidth="1"/>
    <col min="8332" max="8332" width="4.140625" style="11" customWidth="1"/>
    <col min="8333" max="8333" width="15" style="11" customWidth="1"/>
    <col min="8334" max="8335" width="9.140625" style="11" customWidth="1"/>
    <col min="8336" max="8336" width="11.5703125" style="11" customWidth="1"/>
    <col min="8337" max="8337" width="18.140625" style="11" customWidth="1"/>
    <col min="8338" max="8338" width="13.140625" style="11" customWidth="1"/>
    <col min="8339" max="8339" width="12.28515625" style="11" customWidth="1"/>
    <col min="8340" max="8577" width="9.140625" style="11"/>
    <col min="8578" max="8578" width="1.42578125" style="11" customWidth="1"/>
    <col min="8579" max="8579" width="59.5703125" style="11" customWidth="1"/>
    <col min="8580" max="8580" width="9.140625" style="11" customWidth="1"/>
    <col min="8581" max="8582" width="3.85546875" style="11" customWidth="1"/>
    <col min="8583" max="8583" width="10.5703125" style="11" customWidth="1"/>
    <col min="8584" max="8584" width="3.85546875" style="11" customWidth="1"/>
    <col min="8585" max="8587" width="14.42578125" style="11" customWidth="1"/>
    <col min="8588" max="8588" width="4.140625" style="11" customWidth="1"/>
    <col min="8589" max="8589" width="15" style="11" customWidth="1"/>
    <col min="8590" max="8591" width="9.140625" style="11" customWidth="1"/>
    <col min="8592" max="8592" width="11.5703125" style="11" customWidth="1"/>
    <col min="8593" max="8593" width="18.140625" style="11" customWidth="1"/>
    <col min="8594" max="8594" width="13.140625" style="11" customWidth="1"/>
    <col min="8595" max="8595" width="12.28515625" style="11" customWidth="1"/>
    <col min="8596" max="8833" width="9.140625" style="11"/>
    <col min="8834" max="8834" width="1.42578125" style="11" customWidth="1"/>
    <col min="8835" max="8835" width="59.5703125" style="11" customWidth="1"/>
    <col min="8836" max="8836" width="9.140625" style="11" customWidth="1"/>
    <col min="8837" max="8838" width="3.85546875" style="11" customWidth="1"/>
    <col min="8839" max="8839" width="10.5703125" style="11" customWidth="1"/>
    <col min="8840" max="8840" width="3.85546875" style="11" customWidth="1"/>
    <col min="8841" max="8843" width="14.42578125" style="11" customWidth="1"/>
    <col min="8844" max="8844" width="4.140625" style="11" customWidth="1"/>
    <col min="8845" max="8845" width="15" style="11" customWidth="1"/>
    <col min="8846" max="8847" width="9.140625" style="11" customWidth="1"/>
    <col min="8848" max="8848" width="11.5703125" style="11" customWidth="1"/>
    <col min="8849" max="8849" width="18.140625" style="11" customWidth="1"/>
    <col min="8850" max="8850" width="13.140625" style="11" customWidth="1"/>
    <col min="8851" max="8851" width="12.28515625" style="11" customWidth="1"/>
    <col min="8852" max="9089" width="9.140625" style="11"/>
    <col min="9090" max="9090" width="1.42578125" style="11" customWidth="1"/>
    <col min="9091" max="9091" width="59.5703125" style="11" customWidth="1"/>
    <col min="9092" max="9092" width="9.140625" style="11" customWidth="1"/>
    <col min="9093" max="9094" width="3.85546875" style="11" customWidth="1"/>
    <col min="9095" max="9095" width="10.5703125" style="11" customWidth="1"/>
    <col min="9096" max="9096" width="3.85546875" style="11" customWidth="1"/>
    <col min="9097" max="9099" width="14.42578125" style="11" customWidth="1"/>
    <col min="9100" max="9100" width="4.140625" style="11" customWidth="1"/>
    <col min="9101" max="9101" width="15" style="11" customWidth="1"/>
    <col min="9102" max="9103" width="9.140625" style="11" customWidth="1"/>
    <col min="9104" max="9104" width="11.5703125" style="11" customWidth="1"/>
    <col min="9105" max="9105" width="18.140625" style="11" customWidth="1"/>
    <col min="9106" max="9106" width="13.140625" style="11" customWidth="1"/>
    <col min="9107" max="9107" width="12.28515625" style="11" customWidth="1"/>
    <col min="9108" max="9345" width="9.140625" style="11"/>
    <col min="9346" max="9346" width="1.42578125" style="11" customWidth="1"/>
    <col min="9347" max="9347" width="59.5703125" style="11" customWidth="1"/>
    <col min="9348" max="9348" width="9.140625" style="11" customWidth="1"/>
    <col min="9349" max="9350" width="3.85546875" style="11" customWidth="1"/>
    <col min="9351" max="9351" width="10.5703125" style="11" customWidth="1"/>
    <col min="9352" max="9352" width="3.85546875" style="11" customWidth="1"/>
    <col min="9353" max="9355" width="14.42578125" style="11" customWidth="1"/>
    <col min="9356" max="9356" width="4.140625" style="11" customWidth="1"/>
    <col min="9357" max="9357" width="15" style="11" customWidth="1"/>
    <col min="9358" max="9359" width="9.140625" style="11" customWidth="1"/>
    <col min="9360" max="9360" width="11.5703125" style="11" customWidth="1"/>
    <col min="9361" max="9361" width="18.140625" style="11" customWidth="1"/>
    <col min="9362" max="9362" width="13.140625" style="11" customWidth="1"/>
    <col min="9363" max="9363" width="12.28515625" style="11" customWidth="1"/>
    <col min="9364" max="9601" width="9.140625" style="11"/>
    <col min="9602" max="9602" width="1.42578125" style="11" customWidth="1"/>
    <col min="9603" max="9603" width="59.5703125" style="11" customWidth="1"/>
    <col min="9604" max="9604" width="9.140625" style="11" customWidth="1"/>
    <col min="9605" max="9606" width="3.85546875" style="11" customWidth="1"/>
    <col min="9607" max="9607" width="10.5703125" style="11" customWidth="1"/>
    <col min="9608" max="9608" width="3.85546875" style="11" customWidth="1"/>
    <col min="9609" max="9611" width="14.42578125" style="11" customWidth="1"/>
    <col min="9612" max="9612" width="4.140625" style="11" customWidth="1"/>
    <col min="9613" max="9613" width="15" style="11" customWidth="1"/>
    <col min="9614" max="9615" width="9.140625" style="11" customWidth="1"/>
    <col min="9616" max="9616" width="11.5703125" style="11" customWidth="1"/>
    <col min="9617" max="9617" width="18.140625" style="11" customWidth="1"/>
    <col min="9618" max="9618" width="13.140625" style="11" customWidth="1"/>
    <col min="9619" max="9619" width="12.28515625" style="11" customWidth="1"/>
    <col min="9620" max="9857" width="9.140625" style="11"/>
    <col min="9858" max="9858" width="1.42578125" style="11" customWidth="1"/>
    <col min="9859" max="9859" width="59.5703125" style="11" customWidth="1"/>
    <col min="9860" max="9860" width="9.140625" style="11" customWidth="1"/>
    <col min="9861" max="9862" width="3.85546875" style="11" customWidth="1"/>
    <col min="9863" max="9863" width="10.5703125" style="11" customWidth="1"/>
    <col min="9864" max="9864" width="3.85546875" style="11" customWidth="1"/>
    <col min="9865" max="9867" width="14.42578125" style="11" customWidth="1"/>
    <col min="9868" max="9868" width="4.140625" style="11" customWidth="1"/>
    <col min="9869" max="9869" width="15" style="11" customWidth="1"/>
    <col min="9870" max="9871" width="9.140625" style="11" customWidth="1"/>
    <col min="9872" max="9872" width="11.5703125" style="11" customWidth="1"/>
    <col min="9873" max="9873" width="18.140625" style="11" customWidth="1"/>
    <col min="9874" max="9874" width="13.140625" style="11" customWidth="1"/>
    <col min="9875" max="9875" width="12.28515625" style="11" customWidth="1"/>
    <col min="9876" max="10113" width="9.140625" style="11"/>
    <col min="10114" max="10114" width="1.42578125" style="11" customWidth="1"/>
    <col min="10115" max="10115" width="59.5703125" style="11" customWidth="1"/>
    <col min="10116" max="10116" width="9.140625" style="11" customWidth="1"/>
    <col min="10117" max="10118" width="3.85546875" style="11" customWidth="1"/>
    <col min="10119" max="10119" width="10.5703125" style="11" customWidth="1"/>
    <col min="10120" max="10120" width="3.85546875" style="11" customWidth="1"/>
    <col min="10121" max="10123" width="14.42578125" style="11" customWidth="1"/>
    <col min="10124" max="10124" width="4.140625" style="11" customWidth="1"/>
    <col min="10125" max="10125" width="15" style="11" customWidth="1"/>
    <col min="10126" max="10127" width="9.140625" style="11" customWidth="1"/>
    <col min="10128" max="10128" width="11.5703125" style="11" customWidth="1"/>
    <col min="10129" max="10129" width="18.140625" style="11" customWidth="1"/>
    <col min="10130" max="10130" width="13.140625" style="11" customWidth="1"/>
    <col min="10131" max="10131" width="12.28515625" style="11" customWidth="1"/>
    <col min="10132" max="10369" width="9.140625" style="11"/>
    <col min="10370" max="10370" width="1.42578125" style="11" customWidth="1"/>
    <col min="10371" max="10371" width="59.5703125" style="11" customWidth="1"/>
    <col min="10372" max="10372" width="9.140625" style="11" customWidth="1"/>
    <col min="10373" max="10374" width="3.85546875" style="11" customWidth="1"/>
    <col min="10375" max="10375" width="10.5703125" style="11" customWidth="1"/>
    <col min="10376" max="10376" width="3.85546875" style="11" customWidth="1"/>
    <col min="10377" max="10379" width="14.42578125" style="11" customWidth="1"/>
    <col min="10380" max="10380" width="4.140625" style="11" customWidth="1"/>
    <col min="10381" max="10381" width="15" style="11" customWidth="1"/>
    <col min="10382" max="10383" width="9.140625" style="11" customWidth="1"/>
    <col min="10384" max="10384" width="11.5703125" style="11" customWidth="1"/>
    <col min="10385" max="10385" width="18.140625" style="11" customWidth="1"/>
    <col min="10386" max="10386" width="13.140625" style="11" customWidth="1"/>
    <col min="10387" max="10387" width="12.28515625" style="11" customWidth="1"/>
    <col min="10388" max="10625" width="9.140625" style="11"/>
    <col min="10626" max="10626" width="1.42578125" style="11" customWidth="1"/>
    <col min="10627" max="10627" width="59.5703125" style="11" customWidth="1"/>
    <col min="10628" max="10628" width="9.140625" style="11" customWidth="1"/>
    <col min="10629" max="10630" width="3.85546875" style="11" customWidth="1"/>
    <col min="10631" max="10631" width="10.5703125" style="11" customWidth="1"/>
    <col min="10632" max="10632" width="3.85546875" style="11" customWidth="1"/>
    <col min="10633" max="10635" width="14.42578125" style="11" customWidth="1"/>
    <col min="10636" max="10636" width="4.140625" style="11" customWidth="1"/>
    <col min="10637" max="10637" width="15" style="11" customWidth="1"/>
    <col min="10638" max="10639" width="9.140625" style="11" customWidth="1"/>
    <col min="10640" max="10640" width="11.5703125" style="11" customWidth="1"/>
    <col min="10641" max="10641" width="18.140625" style="11" customWidth="1"/>
    <col min="10642" max="10642" width="13.140625" style="11" customWidth="1"/>
    <col min="10643" max="10643" width="12.28515625" style="11" customWidth="1"/>
    <col min="10644" max="10881" width="9.140625" style="11"/>
    <col min="10882" max="10882" width="1.42578125" style="11" customWidth="1"/>
    <col min="10883" max="10883" width="59.5703125" style="11" customWidth="1"/>
    <col min="10884" max="10884" width="9.140625" style="11" customWidth="1"/>
    <col min="10885" max="10886" width="3.85546875" style="11" customWidth="1"/>
    <col min="10887" max="10887" width="10.5703125" style="11" customWidth="1"/>
    <col min="10888" max="10888" width="3.85546875" style="11" customWidth="1"/>
    <col min="10889" max="10891" width="14.42578125" style="11" customWidth="1"/>
    <col min="10892" max="10892" width="4.140625" style="11" customWidth="1"/>
    <col min="10893" max="10893" width="15" style="11" customWidth="1"/>
    <col min="10894" max="10895" width="9.140625" style="11" customWidth="1"/>
    <col min="10896" max="10896" width="11.5703125" style="11" customWidth="1"/>
    <col min="10897" max="10897" width="18.140625" style="11" customWidth="1"/>
    <col min="10898" max="10898" width="13.140625" style="11" customWidth="1"/>
    <col min="10899" max="10899" width="12.28515625" style="11" customWidth="1"/>
    <col min="10900" max="11137" width="9.140625" style="11"/>
    <col min="11138" max="11138" width="1.42578125" style="11" customWidth="1"/>
    <col min="11139" max="11139" width="59.5703125" style="11" customWidth="1"/>
    <col min="11140" max="11140" width="9.140625" style="11" customWidth="1"/>
    <col min="11141" max="11142" width="3.85546875" style="11" customWidth="1"/>
    <col min="11143" max="11143" width="10.5703125" style="11" customWidth="1"/>
    <col min="11144" max="11144" width="3.85546875" style="11" customWidth="1"/>
    <col min="11145" max="11147" width="14.42578125" style="11" customWidth="1"/>
    <col min="11148" max="11148" width="4.140625" style="11" customWidth="1"/>
    <col min="11149" max="11149" width="15" style="11" customWidth="1"/>
    <col min="11150" max="11151" width="9.140625" style="11" customWidth="1"/>
    <col min="11152" max="11152" width="11.5703125" style="11" customWidth="1"/>
    <col min="11153" max="11153" width="18.140625" style="11" customWidth="1"/>
    <col min="11154" max="11154" width="13.140625" style="11" customWidth="1"/>
    <col min="11155" max="11155" width="12.28515625" style="11" customWidth="1"/>
    <col min="11156" max="11393" width="9.140625" style="11"/>
    <col min="11394" max="11394" width="1.42578125" style="11" customWidth="1"/>
    <col min="11395" max="11395" width="59.5703125" style="11" customWidth="1"/>
    <col min="11396" max="11396" width="9.140625" style="11" customWidth="1"/>
    <col min="11397" max="11398" width="3.85546875" style="11" customWidth="1"/>
    <col min="11399" max="11399" width="10.5703125" style="11" customWidth="1"/>
    <col min="11400" max="11400" width="3.85546875" style="11" customWidth="1"/>
    <col min="11401" max="11403" width="14.42578125" style="11" customWidth="1"/>
    <col min="11404" max="11404" width="4.140625" style="11" customWidth="1"/>
    <col min="11405" max="11405" width="15" style="11" customWidth="1"/>
    <col min="11406" max="11407" width="9.140625" style="11" customWidth="1"/>
    <col min="11408" max="11408" width="11.5703125" style="11" customWidth="1"/>
    <col min="11409" max="11409" width="18.140625" style="11" customWidth="1"/>
    <col min="11410" max="11410" width="13.140625" style="11" customWidth="1"/>
    <col min="11411" max="11411" width="12.28515625" style="11" customWidth="1"/>
    <col min="11412" max="11649" width="9.140625" style="11"/>
    <col min="11650" max="11650" width="1.42578125" style="11" customWidth="1"/>
    <col min="11651" max="11651" width="59.5703125" style="11" customWidth="1"/>
    <col min="11652" max="11652" width="9.140625" style="11" customWidth="1"/>
    <col min="11653" max="11654" width="3.85546875" style="11" customWidth="1"/>
    <col min="11655" max="11655" width="10.5703125" style="11" customWidth="1"/>
    <col min="11656" max="11656" width="3.85546875" style="11" customWidth="1"/>
    <col min="11657" max="11659" width="14.42578125" style="11" customWidth="1"/>
    <col min="11660" max="11660" width="4.140625" style="11" customWidth="1"/>
    <col min="11661" max="11661" width="15" style="11" customWidth="1"/>
    <col min="11662" max="11663" width="9.140625" style="11" customWidth="1"/>
    <col min="11664" max="11664" width="11.5703125" style="11" customWidth="1"/>
    <col min="11665" max="11665" width="18.140625" style="11" customWidth="1"/>
    <col min="11666" max="11666" width="13.140625" style="11" customWidth="1"/>
    <col min="11667" max="11667" width="12.28515625" style="11" customWidth="1"/>
    <col min="11668" max="11905" width="9.140625" style="11"/>
    <col min="11906" max="11906" width="1.42578125" style="11" customWidth="1"/>
    <col min="11907" max="11907" width="59.5703125" style="11" customWidth="1"/>
    <col min="11908" max="11908" width="9.140625" style="11" customWidth="1"/>
    <col min="11909" max="11910" width="3.85546875" style="11" customWidth="1"/>
    <col min="11911" max="11911" width="10.5703125" style="11" customWidth="1"/>
    <col min="11912" max="11912" width="3.85546875" style="11" customWidth="1"/>
    <col min="11913" max="11915" width="14.42578125" style="11" customWidth="1"/>
    <col min="11916" max="11916" width="4.140625" style="11" customWidth="1"/>
    <col min="11917" max="11917" width="15" style="11" customWidth="1"/>
    <col min="11918" max="11919" width="9.140625" style="11" customWidth="1"/>
    <col min="11920" max="11920" width="11.5703125" style="11" customWidth="1"/>
    <col min="11921" max="11921" width="18.140625" style="11" customWidth="1"/>
    <col min="11922" max="11922" width="13.140625" style="11" customWidth="1"/>
    <col min="11923" max="11923" width="12.28515625" style="11" customWidth="1"/>
    <col min="11924" max="12161" width="9.140625" style="11"/>
    <col min="12162" max="12162" width="1.42578125" style="11" customWidth="1"/>
    <col min="12163" max="12163" width="59.5703125" style="11" customWidth="1"/>
    <col min="12164" max="12164" width="9.140625" style="11" customWidth="1"/>
    <col min="12165" max="12166" width="3.85546875" style="11" customWidth="1"/>
    <col min="12167" max="12167" width="10.5703125" style="11" customWidth="1"/>
    <col min="12168" max="12168" width="3.85546875" style="11" customWidth="1"/>
    <col min="12169" max="12171" width="14.42578125" style="11" customWidth="1"/>
    <col min="12172" max="12172" width="4.140625" style="11" customWidth="1"/>
    <col min="12173" max="12173" width="15" style="11" customWidth="1"/>
    <col min="12174" max="12175" width="9.140625" style="11" customWidth="1"/>
    <col min="12176" max="12176" width="11.5703125" style="11" customWidth="1"/>
    <col min="12177" max="12177" width="18.140625" style="11" customWidth="1"/>
    <col min="12178" max="12178" width="13.140625" style="11" customWidth="1"/>
    <col min="12179" max="12179" width="12.28515625" style="11" customWidth="1"/>
    <col min="12180" max="12417" width="9.140625" style="11"/>
    <col min="12418" max="12418" width="1.42578125" style="11" customWidth="1"/>
    <col min="12419" max="12419" width="59.5703125" style="11" customWidth="1"/>
    <col min="12420" max="12420" width="9.140625" style="11" customWidth="1"/>
    <col min="12421" max="12422" width="3.85546875" style="11" customWidth="1"/>
    <col min="12423" max="12423" width="10.5703125" style="11" customWidth="1"/>
    <col min="12424" max="12424" width="3.85546875" style="11" customWidth="1"/>
    <col min="12425" max="12427" width="14.42578125" style="11" customWidth="1"/>
    <col min="12428" max="12428" width="4.140625" style="11" customWidth="1"/>
    <col min="12429" max="12429" width="15" style="11" customWidth="1"/>
    <col min="12430" max="12431" width="9.140625" style="11" customWidth="1"/>
    <col min="12432" max="12432" width="11.5703125" style="11" customWidth="1"/>
    <col min="12433" max="12433" width="18.140625" style="11" customWidth="1"/>
    <col min="12434" max="12434" width="13.140625" style="11" customWidth="1"/>
    <col min="12435" max="12435" width="12.28515625" style="11" customWidth="1"/>
    <col min="12436" max="12673" width="9.140625" style="11"/>
    <col min="12674" max="12674" width="1.42578125" style="11" customWidth="1"/>
    <col min="12675" max="12675" width="59.5703125" style="11" customWidth="1"/>
    <col min="12676" max="12676" width="9.140625" style="11" customWidth="1"/>
    <col min="12677" max="12678" width="3.85546875" style="11" customWidth="1"/>
    <col min="12679" max="12679" width="10.5703125" style="11" customWidth="1"/>
    <col min="12680" max="12680" width="3.85546875" style="11" customWidth="1"/>
    <col min="12681" max="12683" width="14.42578125" style="11" customWidth="1"/>
    <col min="12684" max="12684" width="4.140625" style="11" customWidth="1"/>
    <col min="12685" max="12685" width="15" style="11" customWidth="1"/>
    <col min="12686" max="12687" width="9.140625" style="11" customWidth="1"/>
    <col min="12688" max="12688" width="11.5703125" style="11" customWidth="1"/>
    <col min="12689" max="12689" width="18.140625" style="11" customWidth="1"/>
    <col min="12690" max="12690" width="13.140625" style="11" customWidth="1"/>
    <col min="12691" max="12691" width="12.28515625" style="11" customWidth="1"/>
    <col min="12692" max="12929" width="9.140625" style="11"/>
    <col min="12930" max="12930" width="1.42578125" style="11" customWidth="1"/>
    <col min="12931" max="12931" width="59.5703125" style="11" customWidth="1"/>
    <col min="12932" max="12932" width="9.140625" style="11" customWidth="1"/>
    <col min="12933" max="12934" width="3.85546875" style="11" customWidth="1"/>
    <col min="12935" max="12935" width="10.5703125" style="11" customWidth="1"/>
    <col min="12936" max="12936" width="3.85546875" style="11" customWidth="1"/>
    <col min="12937" max="12939" width="14.42578125" style="11" customWidth="1"/>
    <col min="12940" max="12940" width="4.140625" style="11" customWidth="1"/>
    <col min="12941" max="12941" width="15" style="11" customWidth="1"/>
    <col min="12942" max="12943" width="9.140625" style="11" customWidth="1"/>
    <col min="12944" max="12944" width="11.5703125" style="11" customWidth="1"/>
    <col min="12945" max="12945" width="18.140625" style="11" customWidth="1"/>
    <col min="12946" max="12946" width="13.140625" style="11" customWidth="1"/>
    <col min="12947" max="12947" width="12.28515625" style="11" customWidth="1"/>
    <col min="12948" max="13185" width="9.140625" style="11"/>
    <col min="13186" max="13186" width="1.42578125" style="11" customWidth="1"/>
    <col min="13187" max="13187" width="59.5703125" style="11" customWidth="1"/>
    <col min="13188" max="13188" width="9.140625" style="11" customWidth="1"/>
    <col min="13189" max="13190" width="3.85546875" style="11" customWidth="1"/>
    <col min="13191" max="13191" width="10.5703125" style="11" customWidth="1"/>
    <col min="13192" max="13192" width="3.85546875" style="11" customWidth="1"/>
    <col min="13193" max="13195" width="14.42578125" style="11" customWidth="1"/>
    <col min="13196" max="13196" width="4.140625" style="11" customWidth="1"/>
    <col min="13197" max="13197" width="15" style="11" customWidth="1"/>
    <col min="13198" max="13199" width="9.140625" style="11" customWidth="1"/>
    <col min="13200" max="13200" width="11.5703125" style="11" customWidth="1"/>
    <col min="13201" max="13201" width="18.140625" style="11" customWidth="1"/>
    <col min="13202" max="13202" width="13.140625" style="11" customWidth="1"/>
    <col min="13203" max="13203" width="12.28515625" style="11" customWidth="1"/>
    <col min="13204" max="13441" width="9.140625" style="11"/>
    <col min="13442" max="13442" width="1.42578125" style="11" customWidth="1"/>
    <col min="13443" max="13443" width="59.5703125" style="11" customWidth="1"/>
    <col min="13444" max="13444" width="9.140625" style="11" customWidth="1"/>
    <col min="13445" max="13446" width="3.85546875" style="11" customWidth="1"/>
    <col min="13447" max="13447" width="10.5703125" style="11" customWidth="1"/>
    <col min="13448" max="13448" width="3.85546875" style="11" customWidth="1"/>
    <col min="13449" max="13451" width="14.42578125" style="11" customWidth="1"/>
    <col min="13452" max="13452" width="4.140625" style="11" customWidth="1"/>
    <col min="13453" max="13453" width="15" style="11" customWidth="1"/>
    <col min="13454" max="13455" width="9.140625" style="11" customWidth="1"/>
    <col min="13456" max="13456" width="11.5703125" style="11" customWidth="1"/>
    <col min="13457" max="13457" width="18.140625" style="11" customWidth="1"/>
    <col min="13458" max="13458" width="13.140625" style="11" customWidth="1"/>
    <col min="13459" max="13459" width="12.28515625" style="11" customWidth="1"/>
    <col min="13460" max="13697" width="9.140625" style="11"/>
    <col min="13698" max="13698" width="1.42578125" style="11" customWidth="1"/>
    <col min="13699" max="13699" width="59.5703125" style="11" customWidth="1"/>
    <col min="13700" max="13700" width="9.140625" style="11" customWidth="1"/>
    <col min="13701" max="13702" width="3.85546875" style="11" customWidth="1"/>
    <col min="13703" max="13703" width="10.5703125" style="11" customWidth="1"/>
    <col min="13704" max="13704" width="3.85546875" style="11" customWidth="1"/>
    <col min="13705" max="13707" width="14.42578125" style="11" customWidth="1"/>
    <col min="13708" max="13708" width="4.140625" style="11" customWidth="1"/>
    <col min="13709" max="13709" width="15" style="11" customWidth="1"/>
    <col min="13710" max="13711" width="9.140625" style="11" customWidth="1"/>
    <col min="13712" max="13712" width="11.5703125" style="11" customWidth="1"/>
    <col min="13713" max="13713" width="18.140625" style="11" customWidth="1"/>
    <col min="13714" max="13714" width="13.140625" style="11" customWidth="1"/>
    <col min="13715" max="13715" width="12.28515625" style="11" customWidth="1"/>
    <col min="13716" max="13953" width="9.140625" style="11"/>
    <col min="13954" max="13954" width="1.42578125" style="11" customWidth="1"/>
    <col min="13955" max="13955" width="59.5703125" style="11" customWidth="1"/>
    <col min="13956" max="13956" width="9.140625" style="11" customWidth="1"/>
    <col min="13957" max="13958" width="3.85546875" style="11" customWidth="1"/>
    <col min="13959" max="13959" width="10.5703125" style="11" customWidth="1"/>
    <col min="13960" max="13960" width="3.85546875" style="11" customWidth="1"/>
    <col min="13961" max="13963" width="14.42578125" style="11" customWidth="1"/>
    <col min="13964" max="13964" width="4.140625" style="11" customWidth="1"/>
    <col min="13965" max="13965" width="15" style="11" customWidth="1"/>
    <col min="13966" max="13967" width="9.140625" style="11" customWidth="1"/>
    <col min="13968" max="13968" width="11.5703125" style="11" customWidth="1"/>
    <col min="13969" max="13969" width="18.140625" style="11" customWidth="1"/>
    <col min="13970" max="13970" width="13.140625" style="11" customWidth="1"/>
    <col min="13971" max="13971" width="12.28515625" style="11" customWidth="1"/>
    <col min="13972" max="14209" width="9.140625" style="11"/>
    <col min="14210" max="14210" width="1.42578125" style="11" customWidth="1"/>
    <col min="14211" max="14211" width="59.5703125" style="11" customWidth="1"/>
    <col min="14212" max="14212" width="9.140625" style="11" customWidth="1"/>
    <col min="14213" max="14214" width="3.85546875" style="11" customWidth="1"/>
    <col min="14215" max="14215" width="10.5703125" style="11" customWidth="1"/>
    <col min="14216" max="14216" width="3.85546875" style="11" customWidth="1"/>
    <col min="14217" max="14219" width="14.42578125" style="11" customWidth="1"/>
    <col min="14220" max="14220" width="4.140625" style="11" customWidth="1"/>
    <col min="14221" max="14221" width="15" style="11" customWidth="1"/>
    <col min="14222" max="14223" width="9.140625" style="11" customWidth="1"/>
    <col min="14224" max="14224" width="11.5703125" style="11" customWidth="1"/>
    <col min="14225" max="14225" width="18.140625" style="11" customWidth="1"/>
    <col min="14226" max="14226" width="13.140625" style="11" customWidth="1"/>
    <col min="14227" max="14227" width="12.28515625" style="11" customWidth="1"/>
    <col min="14228" max="14465" width="9.140625" style="11"/>
    <col min="14466" max="14466" width="1.42578125" style="11" customWidth="1"/>
    <col min="14467" max="14467" width="59.5703125" style="11" customWidth="1"/>
    <col min="14468" max="14468" width="9.140625" style="11" customWidth="1"/>
    <col min="14469" max="14470" width="3.85546875" style="11" customWidth="1"/>
    <col min="14471" max="14471" width="10.5703125" style="11" customWidth="1"/>
    <col min="14472" max="14472" width="3.85546875" style="11" customWidth="1"/>
    <col min="14473" max="14475" width="14.42578125" style="11" customWidth="1"/>
    <col min="14476" max="14476" width="4.140625" style="11" customWidth="1"/>
    <col min="14477" max="14477" width="15" style="11" customWidth="1"/>
    <col min="14478" max="14479" width="9.140625" style="11" customWidth="1"/>
    <col min="14480" max="14480" width="11.5703125" style="11" customWidth="1"/>
    <col min="14481" max="14481" width="18.140625" style="11" customWidth="1"/>
    <col min="14482" max="14482" width="13.140625" style="11" customWidth="1"/>
    <col min="14483" max="14483" width="12.28515625" style="11" customWidth="1"/>
    <col min="14484" max="14721" width="9.140625" style="11"/>
    <col min="14722" max="14722" width="1.42578125" style="11" customWidth="1"/>
    <col min="14723" max="14723" width="59.5703125" style="11" customWidth="1"/>
    <col min="14724" max="14724" width="9.140625" style="11" customWidth="1"/>
    <col min="14725" max="14726" width="3.85546875" style="11" customWidth="1"/>
    <col min="14727" max="14727" width="10.5703125" style="11" customWidth="1"/>
    <col min="14728" max="14728" width="3.85546875" style="11" customWidth="1"/>
    <col min="14729" max="14731" width="14.42578125" style="11" customWidth="1"/>
    <col min="14732" max="14732" width="4.140625" style="11" customWidth="1"/>
    <col min="14733" max="14733" width="15" style="11" customWidth="1"/>
    <col min="14734" max="14735" width="9.140625" style="11" customWidth="1"/>
    <col min="14736" max="14736" width="11.5703125" style="11" customWidth="1"/>
    <col min="14737" max="14737" width="18.140625" style="11" customWidth="1"/>
    <col min="14738" max="14738" width="13.140625" style="11" customWidth="1"/>
    <col min="14739" max="14739" width="12.28515625" style="11" customWidth="1"/>
    <col min="14740" max="14977" width="9.140625" style="11"/>
    <col min="14978" max="14978" width="1.42578125" style="11" customWidth="1"/>
    <col min="14979" max="14979" width="59.5703125" style="11" customWidth="1"/>
    <col min="14980" max="14980" width="9.140625" style="11" customWidth="1"/>
    <col min="14981" max="14982" width="3.85546875" style="11" customWidth="1"/>
    <col min="14983" max="14983" width="10.5703125" style="11" customWidth="1"/>
    <col min="14984" max="14984" width="3.85546875" style="11" customWidth="1"/>
    <col min="14985" max="14987" width="14.42578125" style="11" customWidth="1"/>
    <col min="14988" max="14988" width="4.140625" style="11" customWidth="1"/>
    <col min="14989" max="14989" width="15" style="11" customWidth="1"/>
    <col min="14990" max="14991" width="9.140625" style="11" customWidth="1"/>
    <col min="14992" max="14992" width="11.5703125" style="11" customWidth="1"/>
    <col min="14993" max="14993" width="18.140625" style="11" customWidth="1"/>
    <col min="14994" max="14994" width="13.140625" style="11" customWidth="1"/>
    <col min="14995" max="14995" width="12.28515625" style="11" customWidth="1"/>
    <col min="14996" max="15233" width="9.140625" style="11"/>
    <col min="15234" max="15234" width="1.42578125" style="11" customWidth="1"/>
    <col min="15235" max="15235" width="59.5703125" style="11" customWidth="1"/>
    <col min="15236" max="15236" width="9.140625" style="11" customWidth="1"/>
    <col min="15237" max="15238" width="3.85546875" style="11" customWidth="1"/>
    <col min="15239" max="15239" width="10.5703125" style="11" customWidth="1"/>
    <col min="15240" max="15240" width="3.85546875" style="11" customWidth="1"/>
    <col min="15241" max="15243" width="14.42578125" style="11" customWidth="1"/>
    <col min="15244" max="15244" width="4.140625" style="11" customWidth="1"/>
    <col min="15245" max="15245" width="15" style="11" customWidth="1"/>
    <col min="15246" max="15247" width="9.140625" style="11" customWidth="1"/>
    <col min="15248" max="15248" width="11.5703125" style="11" customWidth="1"/>
    <col min="15249" max="15249" width="18.140625" style="11" customWidth="1"/>
    <col min="15250" max="15250" width="13.140625" style="11" customWidth="1"/>
    <col min="15251" max="15251" width="12.28515625" style="11" customWidth="1"/>
    <col min="15252" max="15489" width="9.140625" style="11"/>
    <col min="15490" max="15490" width="1.42578125" style="11" customWidth="1"/>
    <col min="15491" max="15491" width="59.5703125" style="11" customWidth="1"/>
    <col min="15492" max="15492" width="9.140625" style="11" customWidth="1"/>
    <col min="15493" max="15494" width="3.85546875" style="11" customWidth="1"/>
    <col min="15495" max="15495" width="10.5703125" style="11" customWidth="1"/>
    <col min="15496" max="15496" width="3.85546875" style="11" customWidth="1"/>
    <col min="15497" max="15499" width="14.42578125" style="11" customWidth="1"/>
    <col min="15500" max="15500" width="4.140625" style="11" customWidth="1"/>
    <col min="15501" max="15501" width="15" style="11" customWidth="1"/>
    <col min="15502" max="15503" width="9.140625" style="11" customWidth="1"/>
    <col min="15504" max="15504" width="11.5703125" style="11" customWidth="1"/>
    <col min="15505" max="15505" width="18.140625" style="11" customWidth="1"/>
    <col min="15506" max="15506" width="13.140625" style="11" customWidth="1"/>
    <col min="15507" max="15507" width="12.28515625" style="11" customWidth="1"/>
    <col min="15508" max="15745" width="9.140625" style="11"/>
    <col min="15746" max="15746" width="1.42578125" style="11" customWidth="1"/>
    <col min="15747" max="15747" width="59.5703125" style="11" customWidth="1"/>
    <col min="15748" max="15748" width="9.140625" style="11" customWidth="1"/>
    <col min="15749" max="15750" width="3.85546875" style="11" customWidth="1"/>
    <col min="15751" max="15751" width="10.5703125" style="11" customWidth="1"/>
    <col min="15752" max="15752" width="3.85546875" style="11" customWidth="1"/>
    <col min="15753" max="15755" width="14.42578125" style="11" customWidth="1"/>
    <col min="15756" max="15756" width="4.140625" style="11" customWidth="1"/>
    <col min="15757" max="15757" width="15" style="11" customWidth="1"/>
    <col min="15758" max="15759" width="9.140625" style="11" customWidth="1"/>
    <col min="15760" max="15760" width="11.5703125" style="11" customWidth="1"/>
    <col min="15761" max="15761" width="18.140625" style="11" customWidth="1"/>
    <col min="15762" max="15762" width="13.140625" style="11" customWidth="1"/>
    <col min="15763" max="15763" width="12.28515625" style="11" customWidth="1"/>
    <col min="15764" max="16001" width="9.140625" style="11"/>
    <col min="16002" max="16002" width="1.42578125" style="11" customWidth="1"/>
    <col min="16003" max="16003" width="59.5703125" style="11" customWidth="1"/>
    <col min="16004" max="16004" width="9.140625" style="11" customWidth="1"/>
    <col min="16005" max="16006" width="3.85546875" style="11" customWidth="1"/>
    <col min="16007" max="16007" width="10.5703125" style="11" customWidth="1"/>
    <col min="16008" max="16008" width="3.85546875" style="11" customWidth="1"/>
    <col min="16009" max="16011" width="14.42578125" style="11" customWidth="1"/>
    <col min="16012" max="16012" width="4.140625" style="11" customWidth="1"/>
    <col min="16013" max="16013" width="15" style="11" customWidth="1"/>
    <col min="16014" max="16015" width="9.140625" style="11" customWidth="1"/>
    <col min="16016" max="16016" width="11.5703125" style="11" customWidth="1"/>
    <col min="16017" max="16017" width="18.140625" style="11" customWidth="1"/>
    <col min="16018" max="16018" width="13.140625" style="11" customWidth="1"/>
    <col min="16019" max="16019" width="12.28515625" style="11" customWidth="1"/>
    <col min="16020" max="16384" width="9.140625" style="11"/>
  </cols>
  <sheetData>
    <row r="1" spans="1:15" hidden="1" x14ac:dyDescent="0.25">
      <c r="F1" s="10" t="s">
        <v>299</v>
      </c>
    </row>
    <row r="2" spans="1:15" ht="34.5" hidden="1" customHeight="1" x14ac:dyDescent="0.25">
      <c r="F2" s="140" t="s">
        <v>315</v>
      </c>
      <c r="G2" s="140"/>
      <c r="H2" s="140"/>
      <c r="I2" s="140"/>
      <c r="J2" s="82"/>
      <c r="K2" s="82"/>
      <c r="L2" s="82"/>
      <c r="M2" s="82"/>
    </row>
    <row r="3" spans="1:15" s="12" customFormat="1" ht="21" customHeight="1" x14ac:dyDescent="0.25">
      <c r="A3" s="11"/>
      <c r="E3" s="13"/>
      <c r="F3" s="13"/>
      <c r="G3" s="83"/>
      <c r="H3" s="2"/>
      <c r="I3" s="2"/>
      <c r="J3" s="139" t="s">
        <v>388</v>
      </c>
      <c r="K3" s="139"/>
      <c r="L3" s="139"/>
      <c r="M3" s="139"/>
    </row>
    <row r="4" spans="1:15" s="12" customFormat="1" ht="55.5" customHeight="1" x14ac:dyDescent="0.25">
      <c r="A4" s="11"/>
      <c r="E4" s="13"/>
      <c r="F4" s="13"/>
      <c r="G4" s="68"/>
      <c r="H4" s="17"/>
      <c r="I4" s="17"/>
      <c r="J4" s="138" t="s">
        <v>484</v>
      </c>
      <c r="K4" s="138"/>
      <c r="L4" s="138"/>
      <c r="M4" s="138"/>
    </row>
    <row r="5" spans="1:15" ht="20.25" customHeight="1" x14ac:dyDescent="0.25">
      <c r="A5" s="141" t="s">
        <v>461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5" s="34" customFormat="1" ht="19.5" customHeight="1" x14ac:dyDescent="0.25">
      <c r="A6" s="32"/>
      <c r="B6" s="32"/>
      <c r="C6" s="32"/>
      <c r="D6" s="32"/>
      <c r="E6" s="33"/>
      <c r="F6" s="33"/>
      <c r="G6" s="33"/>
      <c r="H6" s="46"/>
      <c r="I6" s="32"/>
      <c r="J6" s="85"/>
      <c r="K6" s="85"/>
      <c r="L6" s="85"/>
      <c r="M6" s="85"/>
    </row>
    <row r="7" spans="1:15" ht="32.25" customHeight="1" x14ac:dyDescent="0.25">
      <c r="A7" s="86" t="s">
        <v>0</v>
      </c>
      <c r="B7" s="86"/>
      <c r="C7" s="86"/>
      <c r="D7" s="86"/>
      <c r="E7" s="86" t="s">
        <v>1</v>
      </c>
      <c r="F7" s="3" t="s">
        <v>2</v>
      </c>
      <c r="G7" s="3" t="s">
        <v>3</v>
      </c>
      <c r="H7" s="4" t="s">
        <v>4</v>
      </c>
      <c r="I7" s="3" t="s">
        <v>5</v>
      </c>
      <c r="J7" s="116" t="s">
        <v>480</v>
      </c>
      <c r="K7" s="116" t="s">
        <v>481</v>
      </c>
      <c r="L7" s="116" t="s">
        <v>482</v>
      </c>
      <c r="M7" s="70" t="s">
        <v>479</v>
      </c>
    </row>
    <row r="8" spans="1:15" s="35" customFormat="1" ht="28.5" x14ac:dyDescent="0.25">
      <c r="A8" s="47" t="s">
        <v>10</v>
      </c>
      <c r="B8" s="36"/>
      <c r="C8" s="36"/>
      <c r="D8" s="36"/>
      <c r="E8" s="39">
        <v>854</v>
      </c>
      <c r="F8" s="19" t="s">
        <v>11</v>
      </c>
      <c r="G8" s="19"/>
      <c r="H8" s="30"/>
      <c r="I8" s="19"/>
      <c r="J8" s="28">
        <f>J9+J15+J38+J42+J60+J64</f>
        <v>33186083</v>
      </c>
      <c r="K8" s="28">
        <f>K9+K15+K38+K42+K60+K64</f>
        <v>33179083</v>
      </c>
      <c r="L8" s="28">
        <f>L9+L15+L38+L42+L60+L64</f>
        <v>7430931.5599999996</v>
      </c>
      <c r="M8" s="91">
        <f t="shared" ref="M8:M71" si="0">L8/K8*100</f>
        <v>22.396434404169639</v>
      </c>
      <c r="O8" s="118">
        <f>7430931.56-L8</f>
        <v>0</v>
      </c>
    </row>
    <row r="9" spans="1:15" s="25" customFormat="1" ht="85.5" x14ac:dyDescent="0.25">
      <c r="A9" s="6" t="s">
        <v>191</v>
      </c>
      <c r="B9" s="57"/>
      <c r="C9" s="57"/>
      <c r="D9" s="57"/>
      <c r="E9" s="86">
        <v>854</v>
      </c>
      <c r="F9" s="21" t="s">
        <v>11</v>
      </c>
      <c r="G9" s="21" t="s">
        <v>58</v>
      </c>
      <c r="H9" s="26"/>
      <c r="I9" s="21"/>
      <c r="J9" s="24">
        <f t="shared" ref="J9:L9" si="1">J10</f>
        <v>354200</v>
      </c>
      <c r="K9" s="24">
        <f t="shared" si="1"/>
        <v>354200</v>
      </c>
      <c r="L9" s="24">
        <f t="shared" si="1"/>
        <v>68170.09</v>
      </c>
      <c r="M9" s="91">
        <f t="shared" si="0"/>
        <v>19.246214003387916</v>
      </c>
    </row>
    <row r="10" spans="1:15" ht="45" x14ac:dyDescent="0.25">
      <c r="A10" s="88" t="s">
        <v>20</v>
      </c>
      <c r="B10" s="86"/>
      <c r="C10" s="86"/>
      <c r="D10" s="86"/>
      <c r="E10" s="86">
        <v>854</v>
      </c>
      <c r="F10" s="3" t="s">
        <v>17</v>
      </c>
      <c r="G10" s="3" t="s">
        <v>58</v>
      </c>
      <c r="H10" s="4" t="s">
        <v>192</v>
      </c>
      <c r="I10" s="3"/>
      <c r="J10" s="23">
        <f t="shared" ref="J10" si="2">J11+J13</f>
        <v>354200</v>
      </c>
      <c r="K10" s="23">
        <f t="shared" ref="K10:L10" si="3">K11+K13</f>
        <v>354200</v>
      </c>
      <c r="L10" s="23">
        <f t="shared" si="3"/>
        <v>68170.09</v>
      </c>
      <c r="M10" s="91">
        <f t="shared" si="0"/>
        <v>19.246214003387916</v>
      </c>
    </row>
    <row r="11" spans="1:15" ht="120" x14ac:dyDescent="0.25">
      <c r="A11" s="88" t="s">
        <v>16</v>
      </c>
      <c r="B11" s="86"/>
      <c r="C11" s="86"/>
      <c r="D11" s="86"/>
      <c r="E11" s="86">
        <v>854</v>
      </c>
      <c r="F11" s="3" t="s">
        <v>11</v>
      </c>
      <c r="G11" s="3" t="s">
        <v>58</v>
      </c>
      <c r="H11" s="4" t="s">
        <v>192</v>
      </c>
      <c r="I11" s="3" t="s">
        <v>18</v>
      </c>
      <c r="J11" s="23">
        <f t="shared" ref="J11:L11" si="4">J12</f>
        <v>298300</v>
      </c>
      <c r="K11" s="23">
        <f t="shared" si="4"/>
        <v>298300</v>
      </c>
      <c r="L11" s="23">
        <f t="shared" si="4"/>
        <v>59973.950000000004</v>
      </c>
      <c r="M11" s="91">
        <f t="shared" si="0"/>
        <v>20.105246396245391</v>
      </c>
    </row>
    <row r="12" spans="1:15" ht="45" x14ac:dyDescent="0.25">
      <c r="A12" s="88" t="s">
        <v>8</v>
      </c>
      <c r="B12" s="86"/>
      <c r="C12" s="86"/>
      <c r="D12" s="86"/>
      <c r="E12" s="86">
        <v>854</v>
      </c>
      <c r="F12" s="3" t="s">
        <v>11</v>
      </c>
      <c r="G12" s="3" t="s">
        <v>58</v>
      </c>
      <c r="H12" s="4" t="s">
        <v>192</v>
      </c>
      <c r="I12" s="3" t="s">
        <v>19</v>
      </c>
      <c r="J12" s="23">
        <f>'2.ВС'!J378</f>
        <v>298300</v>
      </c>
      <c r="K12" s="23">
        <f>'2.ВС'!K378</f>
        <v>298300</v>
      </c>
      <c r="L12" s="23">
        <f>'2.ВС'!L378</f>
        <v>59973.950000000004</v>
      </c>
      <c r="M12" s="91">
        <f t="shared" si="0"/>
        <v>20.105246396245391</v>
      </c>
    </row>
    <row r="13" spans="1:15" ht="45" x14ac:dyDescent="0.25">
      <c r="A13" s="89" t="s">
        <v>22</v>
      </c>
      <c r="B13" s="86"/>
      <c r="C13" s="86"/>
      <c r="D13" s="86"/>
      <c r="E13" s="86">
        <v>854</v>
      </c>
      <c r="F13" s="3" t="s">
        <v>11</v>
      </c>
      <c r="G13" s="3" t="s">
        <v>58</v>
      </c>
      <c r="H13" s="4" t="s">
        <v>192</v>
      </c>
      <c r="I13" s="3" t="s">
        <v>23</v>
      </c>
      <c r="J13" s="23">
        <f t="shared" ref="J13:L13" si="5">J14</f>
        <v>55900</v>
      </c>
      <c r="K13" s="23">
        <f t="shared" si="5"/>
        <v>55900</v>
      </c>
      <c r="L13" s="23">
        <f t="shared" si="5"/>
        <v>8196.14</v>
      </c>
      <c r="M13" s="91">
        <f t="shared" si="0"/>
        <v>14.662146690518782</v>
      </c>
    </row>
    <row r="14" spans="1:15" ht="60" x14ac:dyDescent="0.25">
      <c r="A14" s="89" t="s">
        <v>9</v>
      </c>
      <c r="B14" s="86"/>
      <c r="C14" s="86"/>
      <c r="D14" s="86"/>
      <c r="E14" s="86">
        <v>854</v>
      </c>
      <c r="F14" s="3" t="s">
        <v>11</v>
      </c>
      <c r="G14" s="3" t="s">
        <v>58</v>
      </c>
      <c r="H14" s="4" t="s">
        <v>192</v>
      </c>
      <c r="I14" s="3" t="s">
        <v>24</v>
      </c>
      <c r="J14" s="23">
        <f>'2.ВС'!J380</f>
        <v>55900</v>
      </c>
      <c r="K14" s="23">
        <f>'2.ВС'!K380</f>
        <v>55900</v>
      </c>
      <c r="L14" s="23">
        <f>'2.ВС'!L380</f>
        <v>8196.14</v>
      </c>
      <c r="M14" s="91">
        <f t="shared" si="0"/>
        <v>14.662146690518782</v>
      </c>
    </row>
    <row r="15" spans="1:15" s="25" customFormat="1" ht="114" x14ac:dyDescent="0.25">
      <c r="A15" s="6" t="s">
        <v>12</v>
      </c>
      <c r="B15" s="57"/>
      <c r="C15" s="57"/>
      <c r="D15" s="57"/>
      <c r="E15" s="86">
        <v>851</v>
      </c>
      <c r="F15" s="21" t="s">
        <v>11</v>
      </c>
      <c r="G15" s="21" t="s">
        <v>13</v>
      </c>
      <c r="H15" s="26"/>
      <c r="I15" s="21"/>
      <c r="J15" s="24">
        <f>J16+J19+J35+J26+J29+J32</f>
        <v>22090200</v>
      </c>
      <c r="K15" s="24">
        <f>K16+K19+K35+K26+K29+K32</f>
        <v>22090200</v>
      </c>
      <c r="L15" s="24">
        <f>L16+L19+L35+L26+L29+L32</f>
        <v>5115193.0299999993</v>
      </c>
      <c r="M15" s="91">
        <f t="shared" si="0"/>
        <v>23.155938063032472</v>
      </c>
    </row>
    <row r="16" spans="1:15" ht="75" x14ac:dyDescent="0.25">
      <c r="A16" s="88" t="s">
        <v>14</v>
      </c>
      <c r="B16" s="89"/>
      <c r="C16" s="89"/>
      <c r="D16" s="89"/>
      <c r="E16" s="86">
        <v>851</v>
      </c>
      <c r="F16" s="3" t="s">
        <v>11</v>
      </c>
      <c r="G16" s="3" t="s">
        <v>13</v>
      </c>
      <c r="H16" s="4" t="s">
        <v>15</v>
      </c>
      <c r="I16" s="3"/>
      <c r="J16" s="23">
        <f t="shared" ref="J16:L17" si="6">J17</f>
        <v>1490700</v>
      </c>
      <c r="K16" s="23">
        <f t="shared" si="6"/>
        <v>1490700</v>
      </c>
      <c r="L16" s="23">
        <f t="shared" si="6"/>
        <v>282825.75</v>
      </c>
      <c r="M16" s="91">
        <f t="shared" si="0"/>
        <v>18.972680619843025</v>
      </c>
    </row>
    <row r="17" spans="1:13" ht="120" x14ac:dyDescent="0.25">
      <c r="A17" s="88" t="s">
        <v>16</v>
      </c>
      <c r="B17" s="89"/>
      <c r="C17" s="89"/>
      <c r="D17" s="89"/>
      <c r="E17" s="86">
        <v>851</v>
      </c>
      <c r="F17" s="3" t="s">
        <v>17</v>
      </c>
      <c r="G17" s="3" t="s">
        <v>13</v>
      </c>
      <c r="H17" s="4" t="s">
        <v>15</v>
      </c>
      <c r="I17" s="3" t="s">
        <v>18</v>
      </c>
      <c r="J17" s="23">
        <f t="shared" si="6"/>
        <v>1490700</v>
      </c>
      <c r="K17" s="23">
        <f t="shared" si="6"/>
        <v>1490700</v>
      </c>
      <c r="L17" s="23">
        <f t="shared" si="6"/>
        <v>282825.75</v>
      </c>
      <c r="M17" s="91">
        <f t="shared" si="0"/>
        <v>18.972680619843025</v>
      </c>
    </row>
    <row r="18" spans="1:13" ht="45" x14ac:dyDescent="0.25">
      <c r="A18" s="88" t="s">
        <v>8</v>
      </c>
      <c r="B18" s="88"/>
      <c r="C18" s="88"/>
      <c r="D18" s="88"/>
      <c r="E18" s="86">
        <v>851</v>
      </c>
      <c r="F18" s="3" t="s">
        <v>11</v>
      </c>
      <c r="G18" s="3" t="s">
        <v>13</v>
      </c>
      <c r="H18" s="4" t="s">
        <v>15</v>
      </c>
      <c r="I18" s="3" t="s">
        <v>19</v>
      </c>
      <c r="J18" s="23">
        <f>'2.ВС'!J11</f>
        <v>1490700</v>
      </c>
      <c r="K18" s="23">
        <f>'2.ВС'!K11</f>
        <v>1490700</v>
      </c>
      <c r="L18" s="23">
        <f>'2.ВС'!L11</f>
        <v>282825.75</v>
      </c>
      <c r="M18" s="91">
        <f t="shared" si="0"/>
        <v>18.972680619843025</v>
      </c>
    </row>
    <row r="19" spans="1:13" ht="45" x14ac:dyDescent="0.25">
      <c r="A19" s="88" t="s">
        <v>20</v>
      </c>
      <c r="B19" s="88"/>
      <c r="C19" s="86"/>
      <c r="D19" s="86"/>
      <c r="E19" s="86">
        <v>851</v>
      </c>
      <c r="F19" s="3" t="s">
        <v>17</v>
      </c>
      <c r="G19" s="3" t="s">
        <v>13</v>
      </c>
      <c r="H19" s="4" t="s">
        <v>21</v>
      </c>
      <c r="I19" s="3"/>
      <c r="J19" s="23">
        <f>J20+J22+J24</f>
        <v>20332000</v>
      </c>
      <c r="K19" s="23">
        <f t="shared" ref="K19:L19" si="7">K20+K22+K24</f>
        <v>20332000</v>
      </c>
      <c r="L19" s="23">
        <f t="shared" si="7"/>
        <v>4719643.3299999991</v>
      </c>
      <c r="M19" s="91">
        <f t="shared" si="0"/>
        <v>23.212882795593149</v>
      </c>
    </row>
    <row r="20" spans="1:13" ht="120" x14ac:dyDescent="0.25">
      <c r="A20" s="88" t="s">
        <v>16</v>
      </c>
      <c r="B20" s="86"/>
      <c r="C20" s="86"/>
      <c r="D20" s="86"/>
      <c r="E20" s="86">
        <v>851</v>
      </c>
      <c r="F20" s="3" t="s">
        <v>11</v>
      </c>
      <c r="G20" s="3" t="s">
        <v>13</v>
      </c>
      <c r="H20" s="4" t="s">
        <v>21</v>
      </c>
      <c r="I20" s="3" t="s">
        <v>18</v>
      </c>
      <c r="J20" s="23">
        <f t="shared" ref="J20:L20" si="8">J21</f>
        <v>15561100</v>
      </c>
      <c r="K20" s="23">
        <f t="shared" si="8"/>
        <v>15561100</v>
      </c>
      <c r="L20" s="23">
        <f t="shared" si="8"/>
        <v>3126710.6999999997</v>
      </c>
      <c r="M20" s="91">
        <f t="shared" si="0"/>
        <v>20.093121308904895</v>
      </c>
    </row>
    <row r="21" spans="1:13" ht="45" x14ac:dyDescent="0.25">
      <c r="A21" s="88" t="s">
        <v>8</v>
      </c>
      <c r="B21" s="86"/>
      <c r="C21" s="86"/>
      <c r="D21" s="86"/>
      <c r="E21" s="86">
        <v>851</v>
      </c>
      <c r="F21" s="3" t="s">
        <v>11</v>
      </c>
      <c r="G21" s="3" t="s">
        <v>13</v>
      </c>
      <c r="H21" s="4" t="s">
        <v>21</v>
      </c>
      <c r="I21" s="3" t="s">
        <v>19</v>
      </c>
      <c r="J21" s="23">
        <f>'2.ВС'!J14</f>
        <v>15561100</v>
      </c>
      <c r="K21" s="23">
        <f>'2.ВС'!K14</f>
        <v>15561100</v>
      </c>
      <c r="L21" s="23">
        <f>'2.ВС'!L14</f>
        <v>3126710.6999999997</v>
      </c>
      <c r="M21" s="91">
        <f t="shared" si="0"/>
        <v>20.093121308904895</v>
      </c>
    </row>
    <row r="22" spans="1:13" ht="45" x14ac:dyDescent="0.25">
      <c r="A22" s="89" t="s">
        <v>22</v>
      </c>
      <c r="B22" s="86"/>
      <c r="C22" s="86"/>
      <c r="D22" s="86"/>
      <c r="E22" s="86">
        <v>851</v>
      </c>
      <c r="F22" s="3" t="s">
        <v>11</v>
      </c>
      <c r="G22" s="3" t="s">
        <v>13</v>
      </c>
      <c r="H22" s="4" t="s">
        <v>21</v>
      </c>
      <c r="I22" s="3" t="s">
        <v>23</v>
      </c>
      <c r="J22" s="23">
        <f t="shared" ref="J22:L22" si="9">J23</f>
        <v>4670900</v>
      </c>
      <c r="K22" s="23">
        <f t="shared" si="9"/>
        <v>4670900</v>
      </c>
      <c r="L22" s="23">
        <f t="shared" si="9"/>
        <v>1580995.92</v>
      </c>
      <c r="M22" s="91">
        <f t="shared" si="0"/>
        <v>33.847779228842406</v>
      </c>
    </row>
    <row r="23" spans="1:13" ht="60" x14ac:dyDescent="0.25">
      <c r="A23" s="89" t="s">
        <v>9</v>
      </c>
      <c r="B23" s="86"/>
      <c r="C23" s="86"/>
      <c r="D23" s="86"/>
      <c r="E23" s="86">
        <v>851</v>
      </c>
      <c r="F23" s="3" t="s">
        <v>11</v>
      </c>
      <c r="G23" s="3" t="s">
        <v>13</v>
      </c>
      <c r="H23" s="4" t="s">
        <v>21</v>
      </c>
      <c r="I23" s="3" t="s">
        <v>24</v>
      </c>
      <c r="J23" s="23">
        <f>'2.ВС'!J16</f>
        <v>4670900</v>
      </c>
      <c r="K23" s="23">
        <f>'2.ВС'!K16</f>
        <v>4670900</v>
      </c>
      <c r="L23" s="23">
        <f>'2.ВС'!L16</f>
        <v>1580995.92</v>
      </c>
      <c r="M23" s="91">
        <f t="shared" si="0"/>
        <v>33.847779228842406</v>
      </c>
    </row>
    <row r="24" spans="1:13" x14ac:dyDescent="0.25">
      <c r="A24" s="89" t="s">
        <v>25</v>
      </c>
      <c r="B24" s="86"/>
      <c r="C24" s="86"/>
      <c r="D24" s="86"/>
      <c r="E24" s="86">
        <v>851</v>
      </c>
      <c r="F24" s="3" t="s">
        <v>11</v>
      </c>
      <c r="G24" s="3" t="s">
        <v>13</v>
      </c>
      <c r="H24" s="4" t="s">
        <v>21</v>
      </c>
      <c r="I24" s="3" t="s">
        <v>26</v>
      </c>
      <c r="J24" s="23">
        <f t="shared" ref="J24:L24" si="10">J25</f>
        <v>100000</v>
      </c>
      <c r="K24" s="23">
        <f t="shared" si="10"/>
        <v>100000</v>
      </c>
      <c r="L24" s="23">
        <f t="shared" si="10"/>
        <v>11936.71</v>
      </c>
      <c r="M24" s="91">
        <f t="shared" si="0"/>
        <v>11.93671</v>
      </c>
    </row>
    <row r="25" spans="1:13" ht="30" x14ac:dyDescent="0.25">
      <c r="A25" s="89" t="s">
        <v>27</v>
      </c>
      <c r="B25" s="86"/>
      <c r="C25" s="86"/>
      <c r="D25" s="86"/>
      <c r="E25" s="86">
        <v>851</v>
      </c>
      <c r="F25" s="3" t="s">
        <v>11</v>
      </c>
      <c r="G25" s="3" t="s">
        <v>13</v>
      </c>
      <c r="H25" s="4" t="s">
        <v>21</v>
      </c>
      <c r="I25" s="3" t="s">
        <v>28</v>
      </c>
      <c r="J25" s="23">
        <f>'2.ВС'!J18</f>
        <v>100000</v>
      </c>
      <c r="K25" s="23">
        <f>'2.ВС'!K18</f>
        <v>100000</v>
      </c>
      <c r="L25" s="23">
        <f>'2.ВС'!L18</f>
        <v>11936.71</v>
      </c>
      <c r="M25" s="91">
        <f t="shared" si="0"/>
        <v>11.93671</v>
      </c>
    </row>
    <row r="26" spans="1:13" ht="45" x14ac:dyDescent="0.25">
      <c r="A26" s="88" t="s">
        <v>327</v>
      </c>
      <c r="B26" s="88"/>
      <c r="C26" s="89"/>
      <c r="D26" s="89"/>
      <c r="E26" s="86">
        <v>851</v>
      </c>
      <c r="F26" s="3" t="s">
        <v>11</v>
      </c>
      <c r="G26" s="3" t="s">
        <v>13</v>
      </c>
      <c r="H26" s="4" t="s">
        <v>31</v>
      </c>
      <c r="I26" s="3"/>
      <c r="J26" s="23">
        <f t="shared" ref="J26:L27" si="11">J27</f>
        <v>100000</v>
      </c>
      <c r="K26" s="23">
        <f t="shared" si="11"/>
        <v>100000</v>
      </c>
      <c r="L26" s="23">
        <f t="shared" si="11"/>
        <v>22494.240000000002</v>
      </c>
      <c r="M26" s="91">
        <f t="shared" si="0"/>
        <v>22.494240000000001</v>
      </c>
    </row>
    <row r="27" spans="1:13" ht="45" x14ac:dyDescent="0.25">
      <c r="A27" s="89" t="s">
        <v>22</v>
      </c>
      <c r="B27" s="89"/>
      <c r="C27" s="89"/>
      <c r="D27" s="89"/>
      <c r="E27" s="86">
        <v>851</v>
      </c>
      <c r="F27" s="3" t="s">
        <v>11</v>
      </c>
      <c r="G27" s="3" t="s">
        <v>13</v>
      </c>
      <c r="H27" s="4" t="s">
        <v>31</v>
      </c>
      <c r="I27" s="3" t="s">
        <v>23</v>
      </c>
      <c r="J27" s="23">
        <f t="shared" si="11"/>
        <v>100000</v>
      </c>
      <c r="K27" s="23">
        <f t="shared" si="11"/>
        <v>100000</v>
      </c>
      <c r="L27" s="23">
        <f t="shared" si="11"/>
        <v>22494.240000000002</v>
      </c>
      <c r="M27" s="91">
        <f t="shared" si="0"/>
        <v>22.494240000000001</v>
      </c>
    </row>
    <row r="28" spans="1:13" ht="60" x14ac:dyDescent="0.25">
      <c r="A28" s="89" t="s">
        <v>9</v>
      </c>
      <c r="B28" s="89"/>
      <c r="C28" s="89"/>
      <c r="D28" s="89"/>
      <c r="E28" s="86">
        <v>851</v>
      </c>
      <c r="F28" s="3" t="s">
        <v>11</v>
      </c>
      <c r="G28" s="3" t="s">
        <v>13</v>
      </c>
      <c r="H28" s="4" t="s">
        <v>31</v>
      </c>
      <c r="I28" s="3" t="s">
        <v>24</v>
      </c>
      <c r="J28" s="23">
        <f>'2.ВС'!J21</f>
        <v>100000</v>
      </c>
      <c r="K28" s="23">
        <f>'2.ВС'!K21</f>
        <v>100000</v>
      </c>
      <c r="L28" s="23">
        <f>'2.ВС'!L21</f>
        <v>22494.240000000002</v>
      </c>
      <c r="M28" s="91">
        <f t="shared" si="0"/>
        <v>22.494240000000001</v>
      </c>
    </row>
    <row r="29" spans="1:13" ht="60" x14ac:dyDescent="0.25">
      <c r="A29" s="88" t="s">
        <v>465</v>
      </c>
      <c r="B29" s="88"/>
      <c r="C29" s="88"/>
      <c r="D29" s="88"/>
      <c r="E29" s="86">
        <v>851</v>
      </c>
      <c r="F29" s="3" t="s">
        <v>11</v>
      </c>
      <c r="G29" s="3" t="s">
        <v>13</v>
      </c>
      <c r="H29" s="4" t="s">
        <v>452</v>
      </c>
      <c r="I29" s="3"/>
      <c r="J29" s="23">
        <f t="shared" ref="J29:L30" si="12">J30</f>
        <v>100000</v>
      </c>
      <c r="K29" s="23">
        <f t="shared" si="12"/>
        <v>100000</v>
      </c>
      <c r="L29" s="23">
        <f t="shared" si="12"/>
        <v>25229.71</v>
      </c>
      <c r="M29" s="91">
        <f t="shared" si="0"/>
        <v>25.229710000000001</v>
      </c>
    </row>
    <row r="30" spans="1:13" ht="45" x14ac:dyDescent="0.25">
      <c r="A30" s="1" t="s">
        <v>22</v>
      </c>
      <c r="B30" s="89"/>
      <c r="C30" s="89"/>
      <c r="D30" s="89"/>
      <c r="E30" s="86">
        <v>851</v>
      </c>
      <c r="F30" s="3" t="s">
        <v>11</v>
      </c>
      <c r="G30" s="3" t="s">
        <v>13</v>
      </c>
      <c r="H30" s="96" t="s">
        <v>452</v>
      </c>
      <c r="I30" s="3" t="s">
        <v>23</v>
      </c>
      <c r="J30" s="23">
        <f t="shared" si="12"/>
        <v>100000</v>
      </c>
      <c r="K30" s="23">
        <f t="shared" si="12"/>
        <v>100000</v>
      </c>
      <c r="L30" s="23">
        <f t="shared" si="12"/>
        <v>25229.71</v>
      </c>
      <c r="M30" s="91">
        <f t="shared" si="0"/>
        <v>25.229710000000001</v>
      </c>
    </row>
    <row r="31" spans="1:13" ht="60" x14ac:dyDescent="0.25">
      <c r="A31" s="1" t="s">
        <v>9</v>
      </c>
      <c r="B31" s="89"/>
      <c r="C31" s="89"/>
      <c r="D31" s="89"/>
      <c r="E31" s="86">
        <v>851</v>
      </c>
      <c r="F31" s="3" t="s">
        <v>11</v>
      </c>
      <c r="G31" s="3" t="s">
        <v>13</v>
      </c>
      <c r="H31" s="96" t="s">
        <v>452</v>
      </c>
      <c r="I31" s="3" t="s">
        <v>24</v>
      </c>
      <c r="J31" s="23">
        <f>'2.ВС'!J24</f>
        <v>100000</v>
      </c>
      <c r="K31" s="23">
        <f>'2.ВС'!K24</f>
        <v>100000</v>
      </c>
      <c r="L31" s="23">
        <f>'2.ВС'!L24</f>
        <v>25229.71</v>
      </c>
      <c r="M31" s="91">
        <f t="shared" si="0"/>
        <v>25.229710000000001</v>
      </c>
    </row>
    <row r="32" spans="1:13" ht="30" x14ac:dyDescent="0.25">
      <c r="A32" s="88" t="s">
        <v>32</v>
      </c>
      <c r="B32" s="88"/>
      <c r="C32" s="89"/>
      <c r="D32" s="89"/>
      <c r="E32" s="86">
        <v>851</v>
      </c>
      <c r="F32" s="3" t="s">
        <v>11</v>
      </c>
      <c r="G32" s="3" t="s">
        <v>13</v>
      </c>
      <c r="H32" s="4" t="s">
        <v>33</v>
      </c>
      <c r="I32" s="3"/>
      <c r="J32" s="23">
        <f t="shared" ref="J32:L33" si="13">J33</f>
        <v>65000</v>
      </c>
      <c r="K32" s="23">
        <f t="shared" si="13"/>
        <v>65000</v>
      </c>
      <c r="L32" s="23">
        <f t="shared" si="13"/>
        <v>65000</v>
      </c>
      <c r="M32" s="91">
        <f t="shared" si="0"/>
        <v>100</v>
      </c>
    </row>
    <row r="33" spans="1:13" x14ac:dyDescent="0.25">
      <c r="A33" s="89" t="s">
        <v>25</v>
      </c>
      <c r="B33" s="89"/>
      <c r="C33" s="89"/>
      <c r="D33" s="89"/>
      <c r="E33" s="86">
        <v>851</v>
      </c>
      <c r="F33" s="3" t="s">
        <v>11</v>
      </c>
      <c r="G33" s="3" t="s">
        <v>13</v>
      </c>
      <c r="H33" s="4" t="s">
        <v>33</v>
      </c>
      <c r="I33" s="3" t="s">
        <v>26</v>
      </c>
      <c r="J33" s="23">
        <f t="shared" si="13"/>
        <v>65000</v>
      </c>
      <c r="K33" s="23">
        <f t="shared" si="13"/>
        <v>65000</v>
      </c>
      <c r="L33" s="23">
        <f t="shared" si="13"/>
        <v>65000</v>
      </c>
      <c r="M33" s="91">
        <f t="shared" si="0"/>
        <v>100</v>
      </c>
    </row>
    <row r="34" spans="1:13" ht="30" x14ac:dyDescent="0.25">
      <c r="A34" s="89" t="s">
        <v>27</v>
      </c>
      <c r="B34" s="89"/>
      <c r="C34" s="89"/>
      <c r="D34" s="89"/>
      <c r="E34" s="86">
        <v>851</v>
      </c>
      <c r="F34" s="3" t="s">
        <v>11</v>
      </c>
      <c r="G34" s="3" t="s">
        <v>13</v>
      </c>
      <c r="H34" s="4" t="s">
        <v>33</v>
      </c>
      <c r="I34" s="3" t="s">
        <v>28</v>
      </c>
      <c r="J34" s="23">
        <f>'2.ВС'!J27</f>
        <v>65000</v>
      </c>
      <c r="K34" s="23">
        <f>'2.ВС'!K27</f>
        <v>65000</v>
      </c>
      <c r="L34" s="23">
        <f>'2.ВС'!L27</f>
        <v>65000</v>
      </c>
      <c r="M34" s="91">
        <f t="shared" si="0"/>
        <v>100</v>
      </c>
    </row>
    <row r="35" spans="1:13" ht="105" x14ac:dyDescent="0.25">
      <c r="A35" s="88" t="s">
        <v>29</v>
      </c>
      <c r="B35" s="88"/>
      <c r="C35" s="89"/>
      <c r="D35" s="89"/>
      <c r="E35" s="86">
        <v>851</v>
      </c>
      <c r="F35" s="3" t="s">
        <v>11</v>
      </c>
      <c r="G35" s="3" t="s">
        <v>13</v>
      </c>
      <c r="H35" s="4" t="s">
        <v>30</v>
      </c>
      <c r="I35" s="3"/>
      <c r="J35" s="23">
        <f t="shared" ref="J35:L36" si="14">J36</f>
        <v>2500</v>
      </c>
      <c r="K35" s="23">
        <f t="shared" si="14"/>
        <v>2500</v>
      </c>
      <c r="L35" s="23">
        <f t="shared" si="14"/>
        <v>0</v>
      </c>
      <c r="M35" s="91">
        <f t="shared" si="0"/>
        <v>0</v>
      </c>
    </row>
    <row r="36" spans="1:13" ht="45" x14ac:dyDescent="0.25">
      <c r="A36" s="89" t="s">
        <v>22</v>
      </c>
      <c r="B36" s="88"/>
      <c r="C36" s="88"/>
      <c r="D36" s="88"/>
      <c r="E36" s="86">
        <v>851</v>
      </c>
      <c r="F36" s="3" t="s">
        <v>11</v>
      </c>
      <c r="G36" s="3" t="s">
        <v>13</v>
      </c>
      <c r="H36" s="4" t="s">
        <v>30</v>
      </c>
      <c r="I36" s="3" t="s">
        <v>23</v>
      </c>
      <c r="J36" s="23">
        <f t="shared" si="14"/>
        <v>2500</v>
      </c>
      <c r="K36" s="23">
        <f t="shared" si="14"/>
        <v>2500</v>
      </c>
      <c r="L36" s="23">
        <f t="shared" si="14"/>
        <v>0</v>
      </c>
      <c r="M36" s="91">
        <f t="shared" si="0"/>
        <v>0</v>
      </c>
    </row>
    <row r="37" spans="1:13" ht="60" x14ac:dyDescent="0.25">
      <c r="A37" s="89" t="s">
        <v>9</v>
      </c>
      <c r="B37" s="89"/>
      <c r="C37" s="89"/>
      <c r="D37" s="89"/>
      <c r="E37" s="86">
        <v>851</v>
      </c>
      <c r="F37" s="3" t="s">
        <v>11</v>
      </c>
      <c r="G37" s="3" t="s">
        <v>13</v>
      </c>
      <c r="H37" s="4" t="s">
        <v>30</v>
      </c>
      <c r="I37" s="3" t="s">
        <v>24</v>
      </c>
      <c r="J37" s="23">
        <f>'2.ВС'!J30</f>
        <v>2500</v>
      </c>
      <c r="K37" s="23">
        <f>'2.ВС'!K30</f>
        <v>2500</v>
      </c>
      <c r="L37" s="23">
        <f>'2.ВС'!L30</f>
        <v>0</v>
      </c>
      <c r="M37" s="91">
        <f t="shared" si="0"/>
        <v>0</v>
      </c>
    </row>
    <row r="38" spans="1:13" x14ac:dyDescent="0.25">
      <c r="A38" s="6" t="s">
        <v>34</v>
      </c>
      <c r="B38" s="89"/>
      <c r="C38" s="89"/>
      <c r="D38" s="89"/>
      <c r="E38" s="87">
        <v>851</v>
      </c>
      <c r="F38" s="21" t="s">
        <v>11</v>
      </c>
      <c r="G38" s="21" t="s">
        <v>35</v>
      </c>
      <c r="H38" s="26"/>
      <c r="I38" s="21"/>
      <c r="J38" s="23">
        <f t="shared" ref="J38:L40" si="15">J39</f>
        <v>7421</v>
      </c>
      <c r="K38" s="23">
        <f t="shared" si="15"/>
        <v>7421</v>
      </c>
      <c r="L38" s="23">
        <f t="shared" si="15"/>
        <v>0</v>
      </c>
      <c r="M38" s="91">
        <f t="shared" si="0"/>
        <v>0</v>
      </c>
    </row>
    <row r="39" spans="1:13" ht="90" x14ac:dyDescent="0.25">
      <c r="A39" s="88" t="s">
        <v>36</v>
      </c>
      <c r="B39" s="89"/>
      <c r="C39" s="89"/>
      <c r="D39" s="89"/>
      <c r="E39" s="86">
        <v>851</v>
      </c>
      <c r="F39" s="3" t="s">
        <v>11</v>
      </c>
      <c r="G39" s="3" t="s">
        <v>35</v>
      </c>
      <c r="H39" s="4" t="s">
        <v>37</v>
      </c>
      <c r="I39" s="3"/>
      <c r="J39" s="23">
        <f t="shared" si="15"/>
        <v>7421</v>
      </c>
      <c r="K39" s="23">
        <f t="shared" si="15"/>
        <v>7421</v>
      </c>
      <c r="L39" s="23">
        <f t="shared" si="15"/>
        <v>0</v>
      </c>
      <c r="M39" s="91">
        <f t="shared" si="0"/>
        <v>0</v>
      </c>
    </row>
    <row r="40" spans="1:13" ht="45" x14ac:dyDescent="0.25">
      <c r="A40" s="89" t="s">
        <v>22</v>
      </c>
      <c r="B40" s="88"/>
      <c r="C40" s="88"/>
      <c r="D40" s="88"/>
      <c r="E40" s="86">
        <v>851</v>
      </c>
      <c r="F40" s="3" t="s">
        <v>11</v>
      </c>
      <c r="G40" s="3" t="s">
        <v>35</v>
      </c>
      <c r="H40" s="4" t="s">
        <v>37</v>
      </c>
      <c r="I40" s="3" t="s">
        <v>23</v>
      </c>
      <c r="J40" s="23">
        <f t="shared" si="15"/>
        <v>7421</v>
      </c>
      <c r="K40" s="23">
        <f t="shared" si="15"/>
        <v>7421</v>
      </c>
      <c r="L40" s="23">
        <f t="shared" si="15"/>
        <v>0</v>
      </c>
      <c r="M40" s="91">
        <f t="shared" si="0"/>
        <v>0</v>
      </c>
    </row>
    <row r="41" spans="1:13" ht="60" x14ac:dyDescent="0.25">
      <c r="A41" s="89" t="s">
        <v>9</v>
      </c>
      <c r="B41" s="89"/>
      <c r="C41" s="89"/>
      <c r="D41" s="89"/>
      <c r="E41" s="86">
        <v>851</v>
      </c>
      <c r="F41" s="3" t="s">
        <v>11</v>
      </c>
      <c r="G41" s="3" t="s">
        <v>35</v>
      </c>
      <c r="H41" s="4" t="s">
        <v>37</v>
      </c>
      <c r="I41" s="3" t="s">
        <v>24</v>
      </c>
      <c r="J41" s="23">
        <f>'2.ВС'!J34</f>
        <v>7421</v>
      </c>
      <c r="K41" s="23">
        <f>'2.ВС'!K34</f>
        <v>7421</v>
      </c>
      <c r="L41" s="23">
        <f>'2.ВС'!L34</f>
        <v>0</v>
      </c>
      <c r="M41" s="91">
        <f t="shared" si="0"/>
        <v>0</v>
      </c>
    </row>
    <row r="42" spans="1:13" s="25" customFormat="1" ht="71.25" x14ac:dyDescent="0.25">
      <c r="A42" s="6" t="s">
        <v>176</v>
      </c>
      <c r="B42" s="57"/>
      <c r="C42" s="57"/>
      <c r="D42" s="57"/>
      <c r="E42" s="5">
        <v>853</v>
      </c>
      <c r="F42" s="21" t="s">
        <v>11</v>
      </c>
      <c r="G42" s="21" t="s">
        <v>131</v>
      </c>
      <c r="H42" s="26"/>
      <c r="I42" s="21"/>
      <c r="J42" s="24">
        <f t="shared" ref="J42" si="16">J43+J48+J51+J54+J57</f>
        <v>6485800</v>
      </c>
      <c r="K42" s="24">
        <f t="shared" ref="K42:L42" si="17">K43+K48+K51+K54+K57</f>
        <v>6485800</v>
      </c>
      <c r="L42" s="24">
        <f t="shared" si="17"/>
        <v>1408292.1500000001</v>
      </c>
      <c r="M42" s="91">
        <f t="shared" si="0"/>
        <v>21.713468654599279</v>
      </c>
    </row>
    <row r="43" spans="1:13" ht="45" x14ac:dyDescent="0.25">
      <c r="A43" s="88" t="s">
        <v>20</v>
      </c>
      <c r="B43" s="86"/>
      <c r="C43" s="86"/>
      <c r="D43" s="86"/>
      <c r="E43" s="5">
        <v>853</v>
      </c>
      <c r="F43" s="3" t="s">
        <v>17</v>
      </c>
      <c r="G43" s="3" t="s">
        <v>131</v>
      </c>
      <c r="H43" s="4" t="s">
        <v>177</v>
      </c>
      <c r="I43" s="3"/>
      <c r="J43" s="23">
        <f t="shared" ref="J43" si="18">J44+J46</f>
        <v>5763000</v>
      </c>
      <c r="K43" s="23">
        <f t="shared" ref="K43:L43" si="19">K44+K46</f>
        <v>5763000</v>
      </c>
      <c r="L43" s="23">
        <f t="shared" si="19"/>
        <v>1298680.54</v>
      </c>
      <c r="M43" s="91">
        <f t="shared" si="0"/>
        <v>22.534800277633178</v>
      </c>
    </row>
    <row r="44" spans="1:13" ht="120" x14ac:dyDescent="0.25">
      <c r="A44" s="88" t="s">
        <v>16</v>
      </c>
      <c r="B44" s="86"/>
      <c r="C44" s="86"/>
      <c r="D44" s="86"/>
      <c r="E44" s="5">
        <v>853</v>
      </c>
      <c r="F44" s="3" t="s">
        <v>11</v>
      </c>
      <c r="G44" s="3" t="s">
        <v>131</v>
      </c>
      <c r="H44" s="4" t="s">
        <v>177</v>
      </c>
      <c r="I44" s="3" t="s">
        <v>18</v>
      </c>
      <c r="J44" s="23">
        <f t="shared" ref="J44:L44" si="20">J45</f>
        <v>5460700</v>
      </c>
      <c r="K44" s="23">
        <f t="shared" si="20"/>
        <v>5460700</v>
      </c>
      <c r="L44" s="23">
        <f t="shared" si="20"/>
        <v>1237855.76</v>
      </c>
      <c r="M44" s="91">
        <f t="shared" si="0"/>
        <v>22.668444704891314</v>
      </c>
    </row>
    <row r="45" spans="1:13" ht="45" x14ac:dyDescent="0.25">
      <c r="A45" s="88" t="s">
        <v>8</v>
      </c>
      <c r="B45" s="86"/>
      <c r="C45" s="86"/>
      <c r="D45" s="86"/>
      <c r="E45" s="5">
        <v>853</v>
      </c>
      <c r="F45" s="3" t="s">
        <v>11</v>
      </c>
      <c r="G45" s="3" t="s">
        <v>131</v>
      </c>
      <c r="H45" s="4" t="s">
        <v>177</v>
      </c>
      <c r="I45" s="3" t="s">
        <v>19</v>
      </c>
      <c r="J45" s="23">
        <f>'2.ВС'!J354</f>
        <v>5460700</v>
      </c>
      <c r="K45" s="23">
        <f>'2.ВС'!K354</f>
        <v>5460700</v>
      </c>
      <c r="L45" s="23">
        <f>'2.ВС'!L354</f>
        <v>1237855.76</v>
      </c>
      <c r="M45" s="91">
        <f t="shared" si="0"/>
        <v>22.668444704891314</v>
      </c>
    </row>
    <row r="46" spans="1:13" ht="45" x14ac:dyDescent="0.25">
      <c r="A46" s="89" t="s">
        <v>22</v>
      </c>
      <c r="B46" s="86"/>
      <c r="C46" s="86"/>
      <c r="D46" s="86"/>
      <c r="E46" s="5">
        <v>853</v>
      </c>
      <c r="F46" s="3" t="s">
        <v>11</v>
      </c>
      <c r="G46" s="3" t="s">
        <v>131</v>
      </c>
      <c r="H46" s="4" t="s">
        <v>177</v>
      </c>
      <c r="I46" s="3" t="s">
        <v>23</v>
      </c>
      <c r="J46" s="23">
        <f t="shared" ref="J46:L46" si="21">J47</f>
        <v>302300</v>
      </c>
      <c r="K46" s="23">
        <f t="shared" si="21"/>
        <v>302300</v>
      </c>
      <c r="L46" s="23">
        <f t="shared" si="21"/>
        <v>60824.78</v>
      </c>
      <c r="M46" s="91">
        <f t="shared" si="0"/>
        <v>20.120668210387034</v>
      </c>
    </row>
    <row r="47" spans="1:13" ht="60" x14ac:dyDescent="0.25">
      <c r="A47" s="89" t="s">
        <v>9</v>
      </c>
      <c r="B47" s="86"/>
      <c r="C47" s="86"/>
      <c r="D47" s="86"/>
      <c r="E47" s="5">
        <v>853</v>
      </c>
      <c r="F47" s="3" t="s">
        <v>11</v>
      </c>
      <c r="G47" s="3" t="s">
        <v>131</v>
      </c>
      <c r="H47" s="4" t="s">
        <v>177</v>
      </c>
      <c r="I47" s="3" t="s">
        <v>24</v>
      </c>
      <c r="J47" s="23">
        <f>'2.ВС'!J356</f>
        <v>302300</v>
      </c>
      <c r="K47" s="23">
        <f>'2.ВС'!K356</f>
        <v>302300</v>
      </c>
      <c r="L47" s="23">
        <f>'2.ВС'!L356</f>
        <v>60824.78</v>
      </c>
      <c r="M47" s="91">
        <f t="shared" si="0"/>
        <v>20.120668210387034</v>
      </c>
    </row>
    <row r="48" spans="1:13" ht="120" x14ac:dyDescent="0.25">
      <c r="A48" s="89" t="s">
        <v>344</v>
      </c>
      <c r="B48" s="86"/>
      <c r="C48" s="86"/>
      <c r="D48" s="86"/>
      <c r="E48" s="5"/>
      <c r="F48" s="3" t="s">
        <v>11</v>
      </c>
      <c r="G48" s="3" t="s">
        <v>131</v>
      </c>
      <c r="H48" s="4" t="s">
        <v>343</v>
      </c>
      <c r="I48" s="3"/>
      <c r="J48" s="23">
        <f t="shared" ref="J48:L49" si="22">J49</f>
        <v>2400</v>
      </c>
      <c r="K48" s="23">
        <f t="shared" si="22"/>
        <v>2400</v>
      </c>
      <c r="L48" s="23">
        <f t="shared" si="22"/>
        <v>0</v>
      </c>
      <c r="M48" s="91">
        <f t="shared" si="0"/>
        <v>0</v>
      </c>
    </row>
    <row r="49" spans="1:13" ht="45" x14ac:dyDescent="0.25">
      <c r="A49" s="89" t="s">
        <v>22</v>
      </c>
      <c r="B49" s="86"/>
      <c r="C49" s="86"/>
      <c r="D49" s="86"/>
      <c r="E49" s="5"/>
      <c r="F49" s="3" t="s">
        <v>11</v>
      </c>
      <c r="G49" s="3" t="s">
        <v>131</v>
      </c>
      <c r="H49" s="4" t="s">
        <v>343</v>
      </c>
      <c r="I49" s="3" t="s">
        <v>23</v>
      </c>
      <c r="J49" s="23">
        <f t="shared" si="22"/>
        <v>2400</v>
      </c>
      <c r="K49" s="23">
        <f t="shared" si="22"/>
        <v>2400</v>
      </c>
      <c r="L49" s="23">
        <f t="shared" si="22"/>
        <v>0</v>
      </c>
      <c r="M49" s="91">
        <f t="shared" si="0"/>
        <v>0</v>
      </c>
    </row>
    <row r="50" spans="1:13" ht="60" x14ac:dyDescent="0.25">
      <c r="A50" s="89" t="s">
        <v>9</v>
      </c>
      <c r="B50" s="86"/>
      <c r="C50" s="86"/>
      <c r="D50" s="86"/>
      <c r="E50" s="5"/>
      <c r="F50" s="3" t="s">
        <v>11</v>
      </c>
      <c r="G50" s="3" t="s">
        <v>131</v>
      </c>
      <c r="H50" s="4" t="s">
        <v>343</v>
      </c>
      <c r="I50" s="3" t="s">
        <v>24</v>
      </c>
      <c r="J50" s="23">
        <f>'2.ВС'!J359</f>
        <v>2400</v>
      </c>
      <c r="K50" s="23">
        <f>'2.ВС'!K359</f>
        <v>2400</v>
      </c>
      <c r="L50" s="23">
        <f>'2.ВС'!L359</f>
        <v>0</v>
      </c>
      <c r="M50" s="91">
        <f t="shared" si="0"/>
        <v>0</v>
      </c>
    </row>
    <row r="51" spans="1:13" s="25" customFormat="1" ht="45" x14ac:dyDescent="0.25">
      <c r="A51" s="88" t="s">
        <v>20</v>
      </c>
      <c r="B51" s="57"/>
      <c r="C51" s="57"/>
      <c r="D51" s="57"/>
      <c r="E51" s="86">
        <v>857</v>
      </c>
      <c r="F51" s="3" t="s">
        <v>11</v>
      </c>
      <c r="G51" s="3" t="s">
        <v>131</v>
      </c>
      <c r="H51" s="4" t="s">
        <v>192</v>
      </c>
      <c r="I51" s="3"/>
      <c r="J51" s="23">
        <f t="shared" ref="J51:L52" si="23">J52</f>
        <v>24400</v>
      </c>
      <c r="K51" s="23">
        <f t="shared" si="23"/>
        <v>24400</v>
      </c>
      <c r="L51" s="23">
        <f t="shared" si="23"/>
        <v>4500</v>
      </c>
      <c r="M51" s="91">
        <f t="shared" si="0"/>
        <v>18.442622950819672</v>
      </c>
    </row>
    <row r="52" spans="1:13" s="25" customFormat="1" ht="45" x14ac:dyDescent="0.25">
      <c r="A52" s="89" t="s">
        <v>22</v>
      </c>
      <c r="B52" s="88"/>
      <c r="C52" s="88"/>
      <c r="D52" s="3" t="s">
        <v>11</v>
      </c>
      <c r="E52" s="86">
        <v>857</v>
      </c>
      <c r="F52" s="3" t="s">
        <v>11</v>
      </c>
      <c r="G52" s="3" t="s">
        <v>131</v>
      </c>
      <c r="H52" s="4" t="s">
        <v>192</v>
      </c>
      <c r="I52" s="3" t="s">
        <v>23</v>
      </c>
      <c r="J52" s="23">
        <f t="shared" si="23"/>
        <v>24400</v>
      </c>
      <c r="K52" s="23">
        <f t="shared" si="23"/>
        <v>24400</v>
      </c>
      <c r="L52" s="23">
        <f t="shared" si="23"/>
        <v>4500</v>
      </c>
      <c r="M52" s="91">
        <f t="shared" si="0"/>
        <v>18.442622950819672</v>
      </c>
    </row>
    <row r="53" spans="1:13" s="25" customFormat="1" ht="60" x14ac:dyDescent="0.25">
      <c r="A53" s="89" t="s">
        <v>9</v>
      </c>
      <c r="B53" s="89"/>
      <c r="C53" s="89"/>
      <c r="D53" s="3" t="s">
        <v>11</v>
      </c>
      <c r="E53" s="86">
        <v>857</v>
      </c>
      <c r="F53" s="3" t="s">
        <v>11</v>
      </c>
      <c r="G53" s="3" t="s">
        <v>131</v>
      </c>
      <c r="H53" s="4" t="s">
        <v>192</v>
      </c>
      <c r="I53" s="3" t="s">
        <v>24</v>
      </c>
      <c r="J53" s="23">
        <f>'2.ВС'!J386</f>
        <v>24400</v>
      </c>
      <c r="K53" s="23">
        <f>'2.ВС'!K386</f>
        <v>24400</v>
      </c>
      <c r="L53" s="23">
        <f>'2.ВС'!L386</f>
        <v>4500</v>
      </c>
      <c r="M53" s="91">
        <f t="shared" si="0"/>
        <v>18.442622950819672</v>
      </c>
    </row>
    <row r="54" spans="1:13" ht="60" x14ac:dyDescent="0.25">
      <c r="A54" s="88" t="s">
        <v>194</v>
      </c>
      <c r="B54" s="89"/>
      <c r="C54" s="89"/>
      <c r="D54" s="89"/>
      <c r="E54" s="86">
        <v>857</v>
      </c>
      <c r="F54" s="3" t="s">
        <v>11</v>
      </c>
      <c r="G54" s="3" t="s">
        <v>131</v>
      </c>
      <c r="H54" s="4" t="s">
        <v>195</v>
      </c>
      <c r="I54" s="3"/>
      <c r="J54" s="23">
        <f t="shared" ref="J54:L55" si="24">J55</f>
        <v>678000</v>
      </c>
      <c r="K54" s="23">
        <f t="shared" si="24"/>
        <v>678000</v>
      </c>
      <c r="L54" s="23">
        <f t="shared" si="24"/>
        <v>105111.61</v>
      </c>
      <c r="M54" s="91">
        <f t="shared" si="0"/>
        <v>15.503187315634218</v>
      </c>
    </row>
    <row r="55" spans="1:13" ht="120" x14ac:dyDescent="0.25">
      <c r="A55" s="88" t="s">
        <v>16</v>
      </c>
      <c r="B55" s="89"/>
      <c r="C55" s="89"/>
      <c r="D55" s="89"/>
      <c r="E55" s="86">
        <v>857</v>
      </c>
      <c r="F55" s="3" t="s">
        <v>17</v>
      </c>
      <c r="G55" s="3" t="s">
        <v>131</v>
      </c>
      <c r="H55" s="4" t="s">
        <v>195</v>
      </c>
      <c r="I55" s="3" t="s">
        <v>18</v>
      </c>
      <c r="J55" s="23">
        <f t="shared" si="24"/>
        <v>678000</v>
      </c>
      <c r="K55" s="23">
        <f t="shared" si="24"/>
        <v>678000</v>
      </c>
      <c r="L55" s="23">
        <f t="shared" si="24"/>
        <v>105111.61</v>
      </c>
      <c r="M55" s="91">
        <f t="shared" si="0"/>
        <v>15.503187315634218</v>
      </c>
    </row>
    <row r="56" spans="1:13" ht="45" x14ac:dyDescent="0.25">
      <c r="A56" s="88" t="s">
        <v>8</v>
      </c>
      <c r="B56" s="88"/>
      <c r="C56" s="88"/>
      <c r="D56" s="88"/>
      <c r="E56" s="86">
        <v>857</v>
      </c>
      <c r="F56" s="3" t="s">
        <v>11</v>
      </c>
      <c r="G56" s="3" t="s">
        <v>131</v>
      </c>
      <c r="H56" s="4" t="s">
        <v>195</v>
      </c>
      <c r="I56" s="3" t="s">
        <v>19</v>
      </c>
      <c r="J56" s="23">
        <f>'2.ВС'!J389</f>
        <v>678000</v>
      </c>
      <c r="K56" s="23">
        <f>'2.ВС'!K389</f>
        <v>678000</v>
      </c>
      <c r="L56" s="23">
        <f>'2.ВС'!L389</f>
        <v>105111.61</v>
      </c>
      <c r="M56" s="91">
        <f t="shared" si="0"/>
        <v>15.503187315634218</v>
      </c>
    </row>
    <row r="57" spans="1:13" ht="120" x14ac:dyDescent="0.25">
      <c r="A57" s="88" t="s">
        <v>196</v>
      </c>
      <c r="B57" s="89"/>
      <c r="C57" s="89"/>
      <c r="D57" s="3" t="s">
        <v>11</v>
      </c>
      <c r="E57" s="86">
        <v>857</v>
      </c>
      <c r="F57" s="3" t="s">
        <v>17</v>
      </c>
      <c r="G57" s="3" t="s">
        <v>131</v>
      </c>
      <c r="H57" s="4" t="s">
        <v>197</v>
      </c>
      <c r="I57" s="3"/>
      <c r="J57" s="23">
        <f t="shared" ref="J57:L58" si="25">J58</f>
        <v>18000</v>
      </c>
      <c r="K57" s="23">
        <f t="shared" si="25"/>
        <v>18000</v>
      </c>
      <c r="L57" s="23">
        <f t="shared" si="25"/>
        <v>0</v>
      </c>
      <c r="M57" s="91">
        <f t="shared" si="0"/>
        <v>0</v>
      </c>
    </row>
    <row r="58" spans="1:13" ht="45" x14ac:dyDescent="0.25">
      <c r="A58" s="89" t="s">
        <v>22</v>
      </c>
      <c r="B58" s="88"/>
      <c r="C58" s="88"/>
      <c r="D58" s="3" t="s">
        <v>11</v>
      </c>
      <c r="E58" s="86">
        <v>857</v>
      </c>
      <c r="F58" s="3" t="s">
        <v>11</v>
      </c>
      <c r="G58" s="3" t="s">
        <v>131</v>
      </c>
      <c r="H58" s="4" t="s">
        <v>197</v>
      </c>
      <c r="I58" s="3" t="s">
        <v>23</v>
      </c>
      <c r="J58" s="23">
        <f t="shared" si="25"/>
        <v>18000</v>
      </c>
      <c r="K58" s="23">
        <f t="shared" si="25"/>
        <v>18000</v>
      </c>
      <c r="L58" s="23">
        <f t="shared" si="25"/>
        <v>0</v>
      </c>
      <c r="M58" s="91">
        <f t="shared" si="0"/>
        <v>0</v>
      </c>
    </row>
    <row r="59" spans="1:13" ht="60" x14ac:dyDescent="0.25">
      <c r="A59" s="89" t="s">
        <v>9</v>
      </c>
      <c r="B59" s="89"/>
      <c r="C59" s="89"/>
      <c r="D59" s="3" t="s">
        <v>11</v>
      </c>
      <c r="E59" s="86">
        <v>857</v>
      </c>
      <c r="F59" s="3" t="s">
        <v>11</v>
      </c>
      <c r="G59" s="3" t="s">
        <v>131</v>
      </c>
      <c r="H59" s="4" t="s">
        <v>197</v>
      </c>
      <c r="I59" s="3" t="s">
        <v>24</v>
      </c>
      <c r="J59" s="23">
        <f>'2.ВС'!J392</f>
        <v>18000</v>
      </c>
      <c r="K59" s="23">
        <f>'2.ВС'!K392</f>
        <v>18000</v>
      </c>
      <c r="L59" s="23">
        <f>'2.ВС'!L392</f>
        <v>0</v>
      </c>
      <c r="M59" s="91">
        <f t="shared" si="0"/>
        <v>0</v>
      </c>
    </row>
    <row r="60" spans="1:13" s="25" customFormat="1" x14ac:dyDescent="0.25">
      <c r="A60" s="6" t="s">
        <v>178</v>
      </c>
      <c r="B60" s="57"/>
      <c r="C60" s="57"/>
      <c r="D60" s="57"/>
      <c r="E60" s="5">
        <v>853</v>
      </c>
      <c r="F60" s="21" t="s">
        <v>11</v>
      </c>
      <c r="G60" s="21" t="s">
        <v>135</v>
      </c>
      <c r="H60" s="26"/>
      <c r="I60" s="21"/>
      <c r="J60" s="24">
        <f t="shared" ref="J60:L62" si="26">J61</f>
        <v>100000</v>
      </c>
      <c r="K60" s="24">
        <f t="shared" si="26"/>
        <v>93000</v>
      </c>
      <c r="L60" s="24">
        <f t="shared" si="26"/>
        <v>0</v>
      </c>
      <c r="M60" s="91">
        <f t="shared" si="0"/>
        <v>0</v>
      </c>
    </row>
    <row r="61" spans="1:13" ht="30" x14ac:dyDescent="0.25">
      <c r="A61" s="88" t="s">
        <v>127</v>
      </c>
      <c r="B61" s="89"/>
      <c r="C61" s="89"/>
      <c r="D61" s="89"/>
      <c r="E61" s="5">
        <v>853</v>
      </c>
      <c r="F61" s="3" t="s">
        <v>11</v>
      </c>
      <c r="G61" s="3" t="s">
        <v>135</v>
      </c>
      <c r="H61" s="4" t="s">
        <v>294</v>
      </c>
      <c r="I61" s="3"/>
      <c r="J61" s="23">
        <f t="shared" si="26"/>
        <v>100000</v>
      </c>
      <c r="K61" s="23">
        <f t="shared" si="26"/>
        <v>93000</v>
      </c>
      <c r="L61" s="23">
        <f t="shared" si="26"/>
        <v>0</v>
      </c>
      <c r="M61" s="91">
        <f t="shared" si="0"/>
        <v>0</v>
      </c>
    </row>
    <row r="62" spans="1:13" x14ac:dyDescent="0.25">
      <c r="A62" s="89" t="s">
        <v>25</v>
      </c>
      <c r="B62" s="89"/>
      <c r="C62" s="89"/>
      <c r="D62" s="89"/>
      <c r="E62" s="5">
        <v>853</v>
      </c>
      <c r="F62" s="3" t="s">
        <v>11</v>
      </c>
      <c r="G62" s="3" t="s">
        <v>135</v>
      </c>
      <c r="H62" s="4" t="s">
        <v>294</v>
      </c>
      <c r="I62" s="3" t="s">
        <v>26</v>
      </c>
      <c r="J62" s="23">
        <f t="shared" si="26"/>
        <v>100000</v>
      </c>
      <c r="K62" s="23">
        <f t="shared" si="26"/>
        <v>93000</v>
      </c>
      <c r="L62" s="23">
        <f t="shared" si="26"/>
        <v>0</v>
      </c>
      <c r="M62" s="91">
        <f t="shared" si="0"/>
        <v>0</v>
      </c>
    </row>
    <row r="63" spans="1:13" x14ac:dyDescent="0.25">
      <c r="A63" s="88" t="s">
        <v>179</v>
      </c>
      <c r="B63" s="88"/>
      <c r="C63" s="88"/>
      <c r="D63" s="88"/>
      <c r="E63" s="5">
        <v>853</v>
      </c>
      <c r="F63" s="3" t="s">
        <v>11</v>
      </c>
      <c r="G63" s="3" t="s">
        <v>135</v>
      </c>
      <c r="H63" s="4" t="s">
        <v>294</v>
      </c>
      <c r="I63" s="3" t="s">
        <v>180</v>
      </c>
      <c r="J63" s="23">
        <f>'2.ВС'!J363</f>
        <v>100000</v>
      </c>
      <c r="K63" s="23">
        <f>'2.ВС'!K363</f>
        <v>93000</v>
      </c>
      <c r="L63" s="23">
        <f>'2.ВС'!L363</f>
        <v>0</v>
      </c>
      <c r="M63" s="91">
        <f t="shared" si="0"/>
        <v>0</v>
      </c>
    </row>
    <row r="64" spans="1:13" s="25" customFormat="1" ht="28.5" x14ac:dyDescent="0.25">
      <c r="A64" s="6" t="s">
        <v>38</v>
      </c>
      <c r="B64" s="57"/>
      <c r="C64" s="57"/>
      <c r="D64" s="57"/>
      <c r="E64" s="86">
        <v>851</v>
      </c>
      <c r="F64" s="21" t="s">
        <v>11</v>
      </c>
      <c r="G64" s="21" t="s">
        <v>39</v>
      </c>
      <c r="H64" s="26"/>
      <c r="I64" s="21"/>
      <c r="J64" s="24">
        <f>J65+J72+J75+J78+J81+J84</f>
        <v>4148462</v>
      </c>
      <c r="K64" s="24">
        <f t="shared" ref="K64:L64" si="27">K65+K72+K75+K78+K81+K84</f>
        <v>4148462</v>
      </c>
      <c r="L64" s="24">
        <f t="shared" si="27"/>
        <v>839276.29</v>
      </c>
      <c r="M64" s="91">
        <f t="shared" si="0"/>
        <v>20.231022726012675</v>
      </c>
    </row>
    <row r="65" spans="1:13" ht="150" x14ac:dyDescent="0.25">
      <c r="A65" s="88" t="s">
        <v>40</v>
      </c>
      <c r="B65" s="86"/>
      <c r="C65" s="86"/>
      <c r="D65" s="86"/>
      <c r="E65" s="86">
        <v>851</v>
      </c>
      <c r="F65" s="3" t="s">
        <v>11</v>
      </c>
      <c r="G65" s="3" t="s">
        <v>39</v>
      </c>
      <c r="H65" s="4" t="s">
        <v>41</v>
      </c>
      <c r="I65" s="3"/>
      <c r="J65" s="23">
        <f t="shared" ref="J65" si="28">J66+J68+J70</f>
        <v>478168</v>
      </c>
      <c r="K65" s="23">
        <f t="shared" ref="K65:L65" si="29">K66+K68+K70</f>
        <v>478168</v>
      </c>
      <c r="L65" s="23">
        <f t="shared" si="29"/>
        <v>24976.29</v>
      </c>
      <c r="M65" s="91">
        <f t="shared" si="0"/>
        <v>5.2233294574291884</v>
      </c>
    </row>
    <row r="66" spans="1:13" ht="120" x14ac:dyDescent="0.25">
      <c r="A66" s="88" t="s">
        <v>16</v>
      </c>
      <c r="B66" s="86"/>
      <c r="C66" s="86"/>
      <c r="D66" s="86"/>
      <c r="E66" s="86">
        <v>851</v>
      </c>
      <c r="F66" s="3" t="s">
        <v>11</v>
      </c>
      <c r="G66" s="3" t="s">
        <v>39</v>
      </c>
      <c r="H66" s="4" t="s">
        <v>41</v>
      </c>
      <c r="I66" s="3" t="s">
        <v>18</v>
      </c>
      <c r="J66" s="23">
        <f t="shared" ref="J66:L66" si="30">J67</f>
        <v>284200</v>
      </c>
      <c r="K66" s="23">
        <f t="shared" si="30"/>
        <v>284200</v>
      </c>
      <c r="L66" s="23">
        <f t="shared" si="30"/>
        <v>20721.75</v>
      </c>
      <c r="M66" s="91">
        <f t="shared" si="0"/>
        <v>7.2912561576354671</v>
      </c>
    </row>
    <row r="67" spans="1:13" ht="45" x14ac:dyDescent="0.25">
      <c r="A67" s="88" t="s">
        <v>8</v>
      </c>
      <c r="B67" s="86"/>
      <c r="C67" s="86"/>
      <c r="D67" s="86"/>
      <c r="E67" s="86">
        <v>851</v>
      </c>
      <c r="F67" s="3" t="s">
        <v>11</v>
      </c>
      <c r="G67" s="3" t="s">
        <v>39</v>
      </c>
      <c r="H67" s="4" t="s">
        <v>41</v>
      </c>
      <c r="I67" s="3" t="s">
        <v>19</v>
      </c>
      <c r="J67" s="23">
        <f>'2.ВС'!J38</f>
        <v>284200</v>
      </c>
      <c r="K67" s="23">
        <f>'2.ВС'!K38</f>
        <v>284200</v>
      </c>
      <c r="L67" s="23">
        <f>'2.ВС'!L38</f>
        <v>20721.75</v>
      </c>
      <c r="M67" s="91">
        <f t="shared" si="0"/>
        <v>7.2912561576354671</v>
      </c>
    </row>
    <row r="68" spans="1:13" ht="45" x14ac:dyDescent="0.25">
      <c r="A68" s="89" t="s">
        <v>22</v>
      </c>
      <c r="B68" s="86"/>
      <c r="C68" s="86"/>
      <c r="D68" s="86"/>
      <c r="E68" s="86">
        <v>851</v>
      </c>
      <c r="F68" s="3" t="s">
        <v>11</v>
      </c>
      <c r="G68" s="3" t="s">
        <v>39</v>
      </c>
      <c r="H68" s="4" t="s">
        <v>41</v>
      </c>
      <c r="I68" s="3" t="s">
        <v>23</v>
      </c>
      <c r="J68" s="23">
        <f t="shared" ref="J68:L68" si="31">J69</f>
        <v>193768</v>
      </c>
      <c r="K68" s="23">
        <f t="shared" si="31"/>
        <v>193768</v>
      </c>
      <c r="L68" s="23">
        <f t="shared" si="31"/>
        <v>4254.54</v>
      </c>
      <c r="M68" s="91">
        <f t="shared" si="0"/>
        <v>2.1956876264398661</v>
      </c>
    </row>
    <row r="69" spans="1:13" ht="60" x14ac:dyDescent="0.25">
      <c r="A69" s="89" t="s">
        <v>9</v>
      </c>
      <c r="B69" s="86"/>
      <c r="C69" s="86"/>
      <c r="D69" s="86"/>
      <c r="E69" s="86">
        <v>851</v>
      </c>
      <c r="F69" s="3" t="s">
        <v>11</v>
      </c>
      <c r="G69" s="3" t="s">
        <v>39</v>
      </c>
      <c r="H69" s="4" t="s">
        <v>41</v>
      </c>
      <c r="I69" s="3" t="s">
        <v>24</v>
      </c>
      <c r="J69" s="23">
        <f>'2.ВС'!J40</f>
        <v>193768</v>
      </c>
      <c r="K69" s="23">
        <f>'2.ВС'!K40</f>
        <v>193768</v>
      </c>
      <c r="L69" s="23">
        <f>'2.ВС'!L40</f>
        <v>4254.54</v>
      </c>
      <c r="M69" s="91">
        <f t="shared" si="0"/>
        <v>2.1956876264398661</v>
      </c>
    </row>
    <row r="70" spans="1:13" x14ac:dyDescent="0.25">
      <c r="A70" s="88" t="s">
        <v>42</v>
      </c>
      <c r="B70" s="88"/>
      <c r="C70" s="88"/>
      <c r="D70" s="88"/>
      <c r="E70" s="86">
        <v>851</v>
      </c>
      <c r="F70" s="3" t="s">
        <v>11</v>
      </c>
      <c r="G70" s="4" t="s">
        <v>39</v>
      </c>
      <c r="H70" s="4" t="s">
        <v>41</v>
      </c>
      <c r="I70" s="3" t="s">
        <v>43</v>
      </c>
      <c r="J70" s="23">
        <f t="shared" ref="J70:L70" si="32">J71</f>
        <v>200</v>
      </c>
      <c r="K70" s="23">
        <f t="shared" si="32"/>
        <v>200</v>
      </c>
      <c r="L70" s="23">
        <f t="shared" si="32"/>
        <v>0</v>
      </c>
      <c r="M70" s="91">
        <f t="shared" si="0"/>
        <v>0</v>
      </c>
    </row>
    <row r="71" spans="1:13" x14ac:dyDescent="0.25">
      <c r="A71" s="88" t="s">
        <v>44</v>
      </c>
      <c r="B71" s="88"/>
      <c r="C71" s="88"/>
      <c r="D71" s="88"/>
      <c r="E71" s="86">
        <v>851</v>
      </c>
      <c r="F71" s="3" t="s">
        <v>11</v>
      </c>
      <c r="G71" s="4" t="s">
        <v>39</v>
      </c>
      <c r="H71" s="4" t="s">
        <v>41</v>
      </c>
      <c r="I71" s="3" t="s">
        <v>45</v>
      </c>
      <c r="J71" s="23">
        <f>'2.ВС'!J42</f>
        <v>200</v>
      </c>
      <c r="K71" s="23">
        <f>'2.ВС'!K42</f>
        <v>200</v>
      </c>
      <c r="L71" s="23">
        <f>'2.ВС'!L42</f>
        <v>0</v>
      </c>
      <c r="M71" s="91">
        <f t="shared" si="0"/>
        <v>0</v>
      </c>
    </row>
    <row r="72" spans="1:13" ht="30" x14ac:dyDescent="0.25">
      <c r="A72" s="1" t="s">
        <v>438</v>
      </c>
      <c r="B72" s="88"/>
      <c r="C72" s="88"/>
      <c r="D72" s="88"/>
      <c r="E72" s="86"/>
      <c r="F72" s="3" t="s">
        <v>11</v>
      </c>
      <c r="G72" s="4" t="s">
        <v>39</v>
      </c>
      <c r="H72" s="96" t="s">
        <v>437</v>
      </c>
      <c r="I72" s="3"/>
      <c r="J72" s="23">
        <f>J73</f>
        <v>313884</v>
      </c>
      <c r="K72" s="23">
        <f t="shared" ref="K72:L73" si="33">K73</f>
        <v>313884</v>
      </c>
      <c r="L72" s="23">
        <f t="shared" si="33"/>
        <v>0</v>
      </c>
      <c r="M72" s="91">
        <f t="shared" ref="M72:M135" si="34">L72/K72*100</f>
        <v>0</v>
      </c>
    </row>
    <row r="73" spans="1:13" ht="45" x14ac:dyDescent="0.25">
      <c r="A73" s="89" t="s">
        <v>22</v>
      </c>
      <c r="B73" s="88"/>
      <c r="C73" s="88"/>
      <c r="D73" s="88"/>
      <c r="E73" s="86"/>
      <c r="F73" s="3" t="s">
        <v>11</v>
      </c>
      <c r="G73" s="4" t="s">
        <v>39</v>
      </c>
      <c r="H73" s="96" t="s">
        <v>437</v>
      </c>
      <c r="I73" s="3" t="s">
        <v>23</v>
      </c>
      <c r="J73" s="23">
        <f>J74</f>
        <v>313884</v>
      </c>
      <c r="K73" s="23">
        <f t="shared" si="33"/>
        <v>313884</v>
      </c>
      <c r="L73" s="23">
        <f t="shared" si="33"/>
        <v>0</v>
      </c>
      <c r="M73" s="91">
        <f t="shared" si="34"/>
        <v>0</v>
      </c>
    </row>
    <row r="74" spans="1:13" ht="60" x14ac:dyDescent="0.25">
      <c r="A74" s="89" t="s">
        <v>9</v>
      </c>
      <c r="B74" s="88"/>
      <c r="C74" s="88"/>
      <c r="D74" s="88"/>
      <c r="E74" s="86"/>
      <c r="F74" s="3" t="s">
        <v>11</v>
      </c>
      <c r="G74" s="4" t="s">
        <v>39</v>
      </c>
      <c r="H74" s="96" t="s">
        <v>437</v>
      </c>
      <c r="I74" s="3" t="s">
        <v>24</v>
      </c>
      <c r="J74" s="23">
        <f>'2.ВС'!J45</f>
        <v>313884</v>
      </c>
      <c r="K74" s="23">
        <f>'2.ВС'!K45</f>
        <v>313884</v>
      </c>
      <c r="L74" s="23">
        <f>'2.ВС'!L45</f>
        <v>0</v>
      </c>
      <c r="M74" s="91">
        <f t="shared" si="34"/>
        <v>0</v>
      </c>
    </row>
    <row r="75" spans="1:13" ht="45" x14ac:dyDescent="0.25">
      <c r="A75" s="88" t="s">
        <v>46</v>
      </c>
      <c r="B75" s="89"/>
      <c r="C75" s="89"/>
      <c r="D75" s="89"/>
      <c r="E75" s="86">
        <v>851</v>
      </c>
      <c r="F75" s="3" t="s">
        <v>17</v>
      </c>
      <c r="G75" s="4" t="s">
        <v>39</v>
      </c>
      <c r="H75" s="4" t="s">
        <v>47</v>
      </c>
      <c r="I75" s="3"/>
      <c r="J75" s="23">
        <f t="shared" ref="J75:L76" si="35">J76</f>
        <v>265510</v>
      </c>
      <c r="K75" s="23">
        <f t="shared" si="35"/>
        <v>265510</v>
      </c>
      <c r="L75" s="23">
        <f t="shared" si="35"/>
        <v>8500</v>
      </c>
      <c r="M75" s="91">
        <f t="shared" si="34"/>
        <v>3.2013860118262967</v>
      </c>
    </row>
    <row r="76" spans="1:13" ht="45" x14ac:dyDescent="0.25">
      <c r="A76" s="89" t="s">
        <v>22</v>
      </c>
      <c r="B76" s="88"/>
      <c r="C76" s="88"/>
      <c r="D76" s="88"/>
      <c r="E76" s="86">
        <v>851</v>
      </c>
      <c r="F76" s="3" t="s">
        <v>11</v>
      </c>
      <c r="G76" s="3" t="s">
        <v>39</v>
      </c>
      <c r="H76" s="4" t="s">
        <v>47</v>
      </c>
      <c r="I76" s="3" t="s">
        <v>23</v>
      </c>
      <c r="J76" s="23">
        <f t="shared" si="35"/>
        <v>265510</v>
      </c>
      <c r="K76" s="23">
        <f t="shared" si="35"/>
        <v>265510</v>
      </c>
      <c r="L76" s="23">
        <f t="shared" si="35"/>
        <v>8500</v>
      </c>
      <c r="M76" s="91">
        <f t="shared" si="34"/>
        <v>3.2013860118262967</v>
      </c>
    </row>
    <row r="77" spans="1:13" ht="60" x14ac:dyDescent="0.25">
      <c r="A77" s="89" t="s">
        <v>9</v>
      </c>
      <c r="B77" s="89"/>
      <c r="C77" s="89"/>
      <c r="D77" s="89"/>
      <c r="E77" s="86">
        <v>851</v>
      </c>
      <c r="F77" s="3" t="s">
        <v>11</v>
      </c>
      <c r="G77" s="3" t="s">
        <v>39</v>
      </c>
      <c r="H77" s="4" t="s">
        <v>47</v>
      </c>
      <c r="I77" s="3" t="s">
        <v>24</v>
      </c>
      <c r="J77" s="23">
        <f>'2.ВС'!J48</f>
        <v>265510</v>
      </c>
      <c r="K77" s="23">
        <f>'2.ВС'!K48</f>
        <v>265510</v>
      </c>
      <c r="L77" s="23">
        <f>'2.ВС'!L48</f>
        <v>8500</v>
      </c>
      <c r="M77" s="91">
        <f t="shared" si="34"/>
        <v>3.2013860118262967</v>
      </c>
    </row>
    <row r="78" spans="1:13" ht="45" x14ac:dyDescent="0.25">
      <c r="A78" s="88" t="s">
        <v>48</v>
      </c>
      <c r="B78" s="89"/>
      <c r="C78" s="89"/>
      <c r="D78" s="89"/>
      <c r="E78" s="86">
        <v>851</v>
      </c>
      <c r="F78" s="3" t="s">
        <v>11</v>
      </c>
      <c r="G78" s="3" t="s">
        <v>39</v>
      </c>
      <c r="H78" s="4" t="s">
        <v>49</v>
      </c>
      <c r="I78" s="3"/>
      <c r="J78" s="23">
        <f t="shared" ref="J78:L79" si="36">J79</f>
        <v>70100</v>
      </c>
      <c r="K78" s="23">
        <f t="shared" si="36"/>
        <v>70100</v>
      </c>
      <c r="L78" s="23">
        <f t="shared" si="36"/>
        <v>0</v>
      </c>
      <c r="M78" s="91">
        <f t="shared" si="34"/>
        <v>0</v>
      </c>
    </row>
    <row r="79" spans="1:13" ht="45" x14ac:dyDescent="0.25">
      <c r="A79" s="89" t="s">
        <v>22</v>
      </c>
      <c r="B79" s="88"/>
      <c r="C79" s="88"/>
      <c r="D79" s="88"/>
      <c r="E79" s="86">
        <v>851</v>
      </c>
      <c r="F79" s="3" t="s">
        <v>11</v>
      </c>
      <c r="G79" s="3" t="s">
        <v>39</v>
      </c>
      <c r="H79" s="4" t="s">
        <v>49</v>
      </c>
      <c r="I79" s="3" t="s">
        <v>23</v>
      </c>
      <c r="J79" s="23">
        <f t="shared" si="36"/>
        <v>70100</v>
      </c>
      <c r="K79" s="23">
        <f t="shared" si="36"/>
        <v>70100</v>
      </c>
      <c r="L79" s="23">
        <f t="shared" si="36"/>
        <v>0</v>
      </c>
      <c r="M79" s="91">
        <f t="shared" si="34"/>
        <v>0</v>
      </c>
    </row>
    <row r="80" spans="1:13" ht="60" x14ac:dyDescent="0.25">
      <c r="A80" s="89" t="s">
        <v>9</v>
      </c>
      <c r="B80" s="89"/>
      <c r="C80" s="89"/>
      <c r="D80" s="89"/>
      <c r="E80" s="86">
        <v>851</v>
      </c>
      <c r="F80" s="3" t="s">
        <v>11</v>
      </c>
      <c r="G80" s="3" t="s">
        <v>39</v>
      </c>
      <c r="H80" s="4" t="s">
        <v>49</v>
      </c>
      <c r="I80" s="3" t="s">
        <v>24</v>
      </c>
      <c r="J80" s="23">
        <f>'2.ВС'!J51</f>
        <v>70100</v>
      </c>
      <c r="K80" s="23">
        <f>'2.ВС'!K51</f>
        <v>70100</v>
      </c>
      <c r="L80" s="23">
        <f>'2.ВС'!L51</f>
        <v>0</v>
      </c>
      <c r="M80" s="91">
        <f t="shared" si="34"/>
        <v>0</v>
      </c>
    </row>
    <row r="81" spans="1:13" ht="45" x14ac:dyDescent="0.25">
      <c r="A81" s="88" t="s">
        <v>328</v>
      </c>
      <c r="B81" s="89"/>
      <c r="C81" s="89"/>
      <c r="D81" s="89"/>
      <c r="E81" s="86">
        <v>851</v>
      </c>
      <c r="F81" s="3" t="s">
        <v>11</v>
      </c>
      <c r="G81" s="4" t="s">
        <v>39</v>
      </c>
      <c r="H81" s="86" t="s">
        <v>50</v>
      </c>
      <c r="I81" s="3"/>
      <c r="J81" s="23">
        <f t="shared" ref="J81:L82" si="37">J82</f>
        <v>35500</v>
      </c>
      <c r="K81" s="23">
        <f t="shared" si="37"/>
        <v>35500</v>
      </c>
      <c r="L81" s="23">
        <f t="shared" si="37"/>
        <v>0</v>
      </c>
      <c r="M81" s="91">
        <f t="shared" si="34"/>
        <v>0</v>
      </c>
    </row>
    <row r="82" spans="1:13" ht="45" x14ac:dyDescent="0.25">
      <c r="A82" s="89" t="s">
        <v>22</v>
      </c>
      <c r="B82" s="88"/>
      <c r="C82" s="88"/>
      <c r="D82" s="88"/>
      <c r="E82" s="86">
        <v>851</v>
      </c>
      <c r="F82" s="3" t="s">
        <v>11</v>
      </c>
      <c r="G82" s="4" t="s">
        <v>39</v>
      </c>
      <c r="H82" s="86" t="s">
        <v>50</v>
      </c>
      <c r="I82" s="3" t="s">
        <v>23</v>
      </c>
      <c r="J82" s="23">
        <f t="shared" si="37"/>
        <v>35500</v>
      </c>
      <c r="K82" s="23">
        <f t="shared" si="37"/>
        <v>35500</v>
      </c>
      <c r="L82" s="23">
        <f t="shared" si="37"/>
        <v>0</v>
      </c>
      <c r="M82" s="91">
        <f t="shared" si="34"/>
        <v>0</v>
      </c>
    </row>
    <row r="83" spans="1:13" ht="60" x14ac:dyDescent="0.25">
      <c r="A83" s="89" t="s">
        <v>9</v>
      </c>
      <c r="B83" s="89"/>
      <c r="C83" s="89"/>
      <c r="D83" s="89"/>
      <c r="E83" s="86">
        <v>851</v>
      </c>
      <c r="F83" s="3" t="s">
        <v>11</v>
      </c>
      <c r="G83" s="4" t="s">
        <v>39</v>
      </c>
      <c r="H83" s="86" t="s">
        <v>50</v>
      </c>
      <c r="I83" s="3" t="s">
        <v>24</v>
      </c>
      <c r="J83" s="23">
        <f>'2.ВС'!J54</f>
        <v>35500</v>
      </c>
      <c r="K83" s="23">
        <f>'2.ВС'!K54</f>
        <v>35500</v>
      </c>
      <c r="L83" s="23">
        <f>'2.ВС'!L54</f>
        <v>0</v>
      </c>
      <c r="M83" s="91">
        <f t="shared" si="34"/>
        <v>0</v>
      </c>
    </row>
    <row r="84" spans="1:13" s="2" customFormat="1" ht="45" x14ac:dyDescent="0.25">
      <c r="A84" s="88" t="s">
        <v>51</v>
      </c>
      <c r="B84" s="86"/>
      <c r="C84" s="86"/>
      <c r="D84" s="86"/>
      <c r="E84" s="86">
        <v>851</v>
      </c>
      <c r="F84" s="4" t="s">
        <v>11</v>
      </c>
      <c r="G84" s="4" t="s">
        <v>39</v>
      </c>
      <c r="H84" s="4" t="s">
        <v>52</v>
      </c>
      <c r="I84" s="4"/>
      <c r="J84" s="23">
        <f t="shared" ref="J84:L85" si="38">J85</f>
        <v>2985300</v>
      </c>
      <c r="K84" s="23">
        <f t="shared" si="38"/>
        <v>2985300</v>
      </c>
      <c r="L84" s="23">
        <f t="shared" si="38"/>
        <v>805800</v>
      </c>
      <c r="M84" s="91">
        <f t="shared" si="34"/>
        <v>26.992262084212644</v>
      </c>
    </row>
    <row r="85" spans="1:13" ht="60" x14ac:dyDescent="0.25">
      <c r="A85" s="89" t="s">
        <v>53</v>
      </c>
      <c r="B85" s="89"/>
      <c r="C85" s="89"/>
      <c r="D85" s="89"/>
      <c r="E85" s="86">
        <v>851</v>
      </c>
      <c r="F85" s="3" t="s">
        <v>11</v>
      </c>
      <c r="G85" s="3" t="s">
        <v>39</v>
      </c>
      <c r="H85" s="4" t="s">
        <v>52</v>
      </c>
      <c r="I85" s="5">
        <v>600</v>
      </c>
      <c r="J85" s="23">
        <f t="shared" si="38"/>
        <v>2985300</v>
      </c>
      <c r="K85" s="23">
        <f t="shared" si="38"/>
        <v>2985300</v>
      </c>
      <c r="L85" s="23">
        <f t="shared" si="38"/>
        <v>805800</v>
      </c>
      <c r="M85" s="91">
        <f t="shared" si="34"/>
        <v>26.992262084212644</v>
      </c>
    </row>
    <row r="86" spans="1:13" ht="30" x14ac:dyDescent="0.25">
      <c r="A86" s="89" t="s">
        <v>54</v>
      </c>
      <c r="B86" s="89"/>
      <c r="C86" s="89"/>
      <c r="D86" s="89"/>
      <c r="E86" s="86">
        <v>851</v>
      </c>
      <c r="F86" s="3" t="s">
        <v>11</v>
      </c>
      <c r="G86" s="3" t="s">
        <v>39</v>
      </c>
      <c r="H86" s="4" t="s">
        <v>52</v>
      </c>
      <c r="I86" s="5">
        <v>610</v>
      </c>
      <c r="J86" s="23">
        <f>'2.ВС'!J57</f>
        <v>2985300</v>
      </c>
      <c r="K86" s="23">
        <f>'2.ВС'!K57</f>
        <v>2985300</v>
      </c>
      <c r="L86" s="23">
        <f>'2.ВС'!L57</f>
        <v>805800</v>
      </c>
      <c r="M86" s="91">
        <f t="shared" si="34"/>
        <v>26.992262084212644</v>
      </c>
    </row>
    <row r="87" spans="1:13" s="35" customFormat="1" x14ac:dyDescent="0.25">
      <c r="A87" s="47" t="s">
        <v>55</v>
      </c>
      <c r="B87" s="36"/>
      <c r="C87" s="36"/>
      <c r="D87" s="36"/>
      <c r="E87" s="5">
        <v>851</v>
      </c>
      <c r="F87" s="19" t="s">
        <v>56</v>
      </c>
      <c r="G87" s="19"/>
      <c r="H87" s="30"/>
      <c r="I87" s="19"/>
      <c r="J87" s="28">
        <f t="shared" ref="J87:L88" si="39">J88</f>
        <v>1776714</v>
      </c>
      <c r="K87" s="28">
        <f t="shared" si="39"/>
        <v>1776714</v>
      </c>
      <c r="L87" s="28">
        <f t="shared" si="39"/>
        <v>458059.2</v>
      </c>
      <c r="M87" s="91">
        <f t="shared" si="34"/>
        <v>25.781256859573347</v>
      </c>
    </row>
    <row r="88" spans="1:13" s="37" customFormat="1" ht="28.5" x14ac:dyDescent="0.25">
      <c r="A88" s="6" t="s">
        <v>57</v>
      </c>
      <c r="B88" s="6"/>
      <c r="C88" s="6"/>
      <c r="D88" s="6"/>
      <c r="E88" s="5">
        <v>851</v>
      </c>
      <c r="F88" s="21" t="s">
        <v>56</v>
      </c>
      <c r="G88" s="21" t="s">
        <v>58</v>
      </c>
      <c r="H88" s="26"/>
      <c r="I88" s="21"/>
      <c r="J88" s="24">
        <f t="shared" si="39"/>
        <v>1776714</v>
      </c>
      <c r="K88" s="24">
        <f t="shared" si="39"/>
        <v>1776714</v>
      </c>
      <c r="L88" s="24">
        <f t="shared" si="39"/>
        <v>458059.2</v>
      </c>
      <c r="M88" s="91">
        <f t="shared" si="34"/>
        <v>25.781256859573347</v>
      </c>
    </row>
    <row r="89" spans="1:13" s="2" customFormat="1" ht="60" x14ac:dyDescent="0.25">
      <c r="A89" s="88" t="s">
        <v>59</v>
      </c>
      <c r="B89" s="88"/>
      <c r="C89" s="88"/>
      <c r="D89" s="88"/>
      <c r="E89" s="5">
        <v>851</v>
      </c>
      <c r="F89" s="86" t="s">
        <v>56</v>
      </c>
      <c r="G89" s="86" t="s">
        <v>58</v>
      </c>
      <c r="H89" s="86" t="s">
        <v>60</v>
      </c>
      <c r="I89" s="86" t="s">
        <v>61</v>
      </c>
      <c r="J89" s="23">
        <f t="shared" ref="J89" si="40">J90+J92+J94</f>
        <v>1776714</v>
      </c>
      <c r="K89" s="23">
        <f t="shared" ref="K89:L89" si="41">K90+K92+K94</f>
        <v>1776714</v>
      </c>
      <c r="L89" s="23">
        <f t="shared" si="41"/>
        <v>458059.2</v>
      </c>
      <c r="M89" s="91">
        <f t="shared" si="34"/>
        <v>25.781256859573347</v>
      </c>
    </row>
    <row r="90" spans="1:13" ht="120" x14ac:dyDescent="0.25">
      <c r="A90" s="88" t="s">
        <v>16</v>
      </c>
      <c r="B90" s="86"/>
      <c r="C90" s="86"/>
      <c r="D90" s="86"/>
      <c r="E90" s="86">
        <v>851</v>
      </c>
      <c r="F90" s="3" t="s">
        <v>56</v>
      </c>
      <c r="G90" s="3" t="s">
        <v>58</v>
      </c>
      <c r="H90" s="86" t="s">
        <v>60</v>
      </c>
      <c r="I90" s="3" t="s">
        <v>18</v>
      </c>
      <c r="J90" s="23">
        <f t="shared" ref="J90:L90" si="42">J91</f>
        <v>633800</v>
      </c>
      <c r="K90" s="23">
        <f t="shared" si="42"/>
        <v>633800</v>
      </c>
      <c r="L90" s="23">
        <f t="shared" si="42"/>
        <v>163655.25</v>
      </c>
      <c r="M90" s="91">
        <f t="shared" si="34"/>
        <v>25.821276427895235</v>
      </c>
    </row>
    <row r="91" spans="1:13" ht="45" x14ac:dyDescent="0.25">
      <c r="A91" s="88" t="s">
        <v>8</v>
      </c>
      <c r="B91" s="86"/>
      <c r="C91" s="86"/>
      <c r="D91" s="86"/>
      <c r="E91" s="86">
        <v>851</v>
      </c>
      <c r="F91" s="3" t="s">
        <v>56</v>
      </c>
      <c r="G91" s="3" t="s">
        <v>58</v>
      </c>
      <c r="H91" s="86" t="s">
        <v>60</v>
      </c>
      <c r="I91" s="3" t="s">
        <v>19</v>
      </c>
      <c r="J91" s="23">
        <f>'2.ВС'!J62</f>
        <v>633800</v>
      </c>
      <c r="K91" s="23">
        <f>'2.ВС'!K62</f>
        <v>633800</v>
      </c>
      <c r="L91" s="23">
        <f>'2.ВС'!L62</f>
        <v>163655.25</v>
      </c>
      <c r="M91" s="91">
        <f t="shared" si="34"/>
        <v>25.821276427895235</v>
      </c>
    </row>
    <row r="92" spans="1:13" ht="45" x14ac:dyDescent="0.25">
      <c r="A92" s="89" t="s">
        <v>22</v>
      </c>
      <c r="B92" s="86"/>
      <c r="C92" s="86"/>
      <c r="D92" s="86"/>
      <c r="E92" s="86">
        <v>851</v>
      </c>
      <c r="F92" s="3" t="s">
        <v>56</v>
      </c>
      <c r="G92" s="3" t="s">
        <v>58</v>
      </c>
      <c r="H92" s="86" t="s">
        <v>60</v>
      </c>
      <c r="I92" s="3" t="s">
        <v>23</v>
      </c>
      <c r="J92" s="23">
        <f t="shared" ref="J92:L92" si="43">J93</f>
        <v>32467</v>
      </c>
      <c r="K92" s="23">
        <f t="shared" si="43"/>
        <v>32467</v>
      </c>
      <c r="L92" s="23">
        <f t="shared" si="43"/>
        <v>8116.75</v>
      </c>
      <c r="M92" s="91">
        <f t="shared" si="34"/>
        <v>25</v>
      </c>
    </row>
    <row r="93" spans="1:13" ht="60" x14ac:dyDescent="0.25">
      <c r="A93" s="89" t="s">
        <v>9</v>
      </c>
      <c r="B93" s="86"/>
      <c r="C93" s="86"/>
      <c r="D93" s="86"/>
      <c r="E93" s="86">
        <v>851</v>
      </c>
      <c r="F93" s="3" t="s">
        <v>56</v>
      </c>
      <c r="G93" s="3" t="s">
        <v>58</v>
      </c>
      <c r="H93" s="86" t="s">
        <v>60</v>
      </c>
      <c r="I93" s="3" t="s">
        <v>24</v>
      </c>
      <c r="J93" s="23">
        <f>'2.ВС'!J64</f>
        <v>32467</v>
      </c>
      <c r="K93" s="23">
        <f>'2.ВС'!K64</f>
        <v>32467</v>
      </c>
      <c r="L93" s="23">
        <f>'2.ВС'!L64</f>
        <v>8116.75</v>
      </c>
      <c r="M93" s="91">
        <f t="shared" si="34"/>
        <v>25</v>
      </c>
    </row>
    <row r="94" spans="1:13" x14ac:dyDescent="0.25">
      <c r="A94" s="89" t="s">
        <v>42</v>
      </c>
      <c r="B94" s="88"/>
      <c r="C94" s="88"/>
      <c r="D94" s="88"/>
      <c r="E94" s="86">
        <v>851</v>
      </c>
      <c r="F94" s="86" t="s">
        <v>56</v>
      </c>
      <c r="G94" s="86" t="s">
        <v>58</v>
      </c>
      <c r="H94" s="86" t="s">
        <v>60</v>
      </c>
      <c r="I94" s="86" t="s">
        <v>43</v>
      </c>
      <c r="J94" s="23">
        <f t="shared" ref="J94:L94" si="44">J95</f>
        <v>1110447</v>
      </c>
      <c r="K94" s="23">
        <f t="shared" si="44"/>
        <v>1110447</v>
      </c>
      <c r="L94" s="23">
        <f t="shared" si="44"/>
        <v>286287.2</v>
      </c>
      <c r="M94" s="91">
        <f t="shared" si="34"/>
        <v>25.781257457582395</v>
      </c>
    </row>
    <row r="95" spans="1:13" x14ac:dyDescent="0.25">
      <c r="A95" s="89" t="s">
        <v>44</v>
      </c>
      <c r="B95" s="88"/>
      <c r="C95" s="88"/>
      <c r="D95" s="88"/>
      <c r="E95" s="86">
        <v>851</v>
      </c>
      <c r="F95" s="86" t="s">
        <v>56</v>
      </c>
      <c r="G95" s="86" t="s">
        <v>58</v>
      </c>
      <c r="H95" s="86" t="s">
        <v>60</v>
      </c>
      <c r="I95" s="86" t="s">
        <v>45</v>
      </c>
      <c r="J95" s="23">
        <f>'2.ВС'!J66</f>
        <v>1110447</v>
      </c>
      <c r="K95" s="23">
        <f>'2.ВС'!K66</f>
        <v>1110447</v>
      </c>
      <c r="L95" s="23">
        <f>'2.ВС'!L66</f>
        <v>286287.2</v>
      </c>
      <c r="M95" s="91">
        <f t="shared" si="34"/>
        <v>25.781257457582395</v>
      </c>
    </row>
    <row r="96" spans="1:13" s="35" customFormat="1" ht="42.75" x14ac:dyDescent="0.25">
      <c r="A96" s="47" t="s">
        <v>62</v>
      </c>
      <c r="B96" s="36"/>
      <c r="C96" s="36"/>
      <c r="D96" s="36"/>
      <c r="E96" s="86">
        <v>851</v>
      </c>
      <c r="F96" s="19" t="s">
        <v>58</v>
      </c>
      <c r="G96" s="19"/>
      <c r="H96" s="30"/>
      <c r="I96" s="19"/>
      <c r="J96" s="28">
        <f t="shared" ref="J96:L96" si="45">J97</f>
        <v>3245670</v>
      </c>
      <c r="K96" s="28">
        <f t="shared" si="45"/>
        <v>3245670</v>
      </c>
      <c r="L96" s="28">
        <f t="shared" si="45"/>
        <v>605269.76000000001</v>
      </c>
      <c r="M96" s="91">
        <f t="shared" si="34"/>
        <v>18.648530503717261</v>
      </c>
    </row>
    <row r="97" spans="1:13" s="25" customFormat="1" ht="71.25" x14ac:dyDescent="0.25">
      <c r="A97" s="94" t="s">
        <v>464</v>
      </c>
      <c r="B97" s="57"/>
      <c r="C97" s="57"/>
      <c r="D97" s="57"/>
      <c r="E97" s="86">
        <v>851</v>
      </c>
      <c r="F97" s="21" t="s">
        <v>58</v>
      </c>
      <c r="G97" s="21" t="s">
        <v>118</v>
      </c>
      <c r="H97" s="26"/>
      <c r="I97" s="21"/>
      <c r="J97" s="24">
        <f t="shared" ref="J97" si="46">J98+J105</f>
        <v>3245670</v>
      </c>
      <c r="K97" s="24">
        <f t="shared" ref="K97:L97" si="47">K98+K105</f>
        <v>3245670</v>
      </c>
      <c r="L97" s="24">
        <f t="shared" si="47"/>
        <v>605269.76000000001</v>
      </c>
      <c r="M97" s="91">
        <f t="shared" si="34"/>
        <v>18.648530503717261</v>
      </c>
    </row>
    <row r="98" spans="1:13" ht="30" x14ac:dyDescent="0.25">
      <c r="A98" s="88" t="s">
        <v>64</v>
      </c>
      <c r="B98" s="89"/>
      <c r="C98" s="89"/>
      <c r="D98" s="89"/>
      <c r="E98" s="86">
        <v>851</v>
      </c>
      <c r="F98" s="3" t="s">
        <v>58</v>
      </c>
      <c r="G98" s="3" t="s">
        <v>118</v>
      </c>
      <c r="H98" s="4" t="s">
        <v>65</v>
      </c>
      <c r="I98" s="3"/>
      <c r="J98" s="23">
        <f t="shared" ref="J98" si="48">J99+J101+J103</f>
        <v>3123900</v>
      </c>
      <c r="K98" s="23">
        <f t="shared" ref="K98:L98" si="49">K99+K101+K103</f>
        <v>3123900</v>
      </c>
      <c r="L98" s="23">
        <f t="shared" si="49"/>
        <v>577669.76</v>
      </c>
      <c r="M98" s="91">
        <f t="shared" si="34"/>
        <v>18.491941483402158</v>
      </c>
    </row>
    <row r="99" spans="1:13" ht="120" x14ac:dyDescent="0.25">
      <c r="A99" s="88" t="s">
        <v>16</v>
      </c>
      <c r="B99" s="89"/>
      <c r="C99" s="89"/>
      <c r="D99" s="89"/>
      <c r="E99" s="86">
        <v>851</v>
      </c>
      <c r="F99" s="3" t="s">
        <v>58</v>
      </c>
      <c r="G99" s="4" t="s">
        <v>118</v>
      </c>
      <c r="H99" s="4" t="s">
        <v>65</v>
      </c>
      <c r="I99" s="3" t="s">
        <v>18</v>
      </c>
      <c r="J99" s="23">
        <f t="shared" ref="J99:L99" si="50">J100</f>
        <v>2170500</v>
      </c>
      <c r="K99" s="23">
        <f t="shared" si="50"/>
        <v>2170500</v>
      </c>
      <c r="L99" s="23">
        <f t="shared" si="50"/>
        <v>460033</v>
      </c>
      <c r="M99" s="91">
        <f t="shared" si="34"/>
        <v>21.194793826307304</v>
      </c>
    </row>
    <row r="100" spans="1:13" ht="30" x14ac:dyDescent="0.25">
      <c r="A100" s="89" t="s">
        <v>7</v>
      </c>
      <c r="B100" s="89"/>
      <c r="C100" s="89"/>
      <c r="D100" s="89"/>
      <c r="E100" s="86">
        <v>851</v>
      </c>
      <c r="F100" s="3" t="s">
        <v>58</v>
      </c>
      <c r="G100" s="4" t="s">
        <v>118</v>
      </c>
      <c r="H100" s="4" t="s">
        <v>65</v>
      </c>
      <c r="I100" s="3" t="s">
        <v>66</v>
      </c>
      <c r="J100" s="23">
        <f>'2.ВС'!J71</f>
        <v>2170500</v>
      </c>
      <c r="K100" s="23">
        <f>'2.ВС'!K71</f>
        <v>2170500</v>
      </c>
      <c r="L100" s="23">
        <f>'2.ВС'!L71</f>
        <v>460033</v>
      </c>
      <c r="M100" s="91">
        <f t="shared" si="34"/>
        <v>21.194793826307304</v>
      </c>
    </row>
    <row r="101" spans="1:13" ht="45" x14ac:dyDescent="0.25">
      <c r="A101" s="89" t="s">
        <v>22</v>
      </c>
      <c r="B101" s="88"/>
      <c r="C101" s="88"/>
      <c r="D101" s="88"/>
      <c r="E101" s="86">
        <v>851</v>
      </c>
      <c r="F101" s="3" t="s">
        <v>58</v>
      </c>
      <c r="G101" s="4" t="s">
        <v>118</v>
      </c>
      <c r="H101" s="4" t="s">
        <v>65</v>
      </c>
      <c r="I101" s="3" t="s">
        <v>23</v>
      </c>
      <c r="J101" s="23">
        <f t="shared" ref="J101:L101" si="51">J102</f>
        <v>919800</v>
      </c>
      <c r="K101" s="23">
        <f t="shared" si="51"/>
        <v>919800</v>
      </c>
      <c r="L101" s="23">
        <f t="shared" si="51"/>
        <v>113819.76</v>
      </c>
      <c r="M101" s="91">
        <f t="shared" si="34"/>
        <v>12.374403131115459</v>
      </c>
    </row>
    <row r="102" spans="1:13" ht="60" x14ac:dyDescent="0.25">
      <c r="A102" s="89" t="s">
        <v>9</v>
      </c>
      <c r="B102" s="89"/>
      <c r="C102" s="89"/>
      <c r="D102" s="89"/>
      <c r="E102" s="86">
        <v>851</v>
      </c>
      <c r="F102" s="3" t="s">
        <v>58</v>
      </c>
      <c r="G102" s="4" t="s">
        <v>118</v>
      </c>
      <c r="H102" s="4" t="s">
        <v>65</v>
      </c>
      <c r="I102" s="3" t="s">
        <v>24</v>
      </c>
      <c r="J102" s="23">
        <f>'2.ВС'!J73</f>
        <v>919800</v>
      </c>
      <c r="K102" s="23">
        <f>'2.ВС'!K73</f>
        <v>919800</v>
      </c>
      <c r="L102" s="23">
        <f>'2.ВС'!L73</f>
        <v>113819.76</v>
      </c>
      <c r="M102" s="91">
        <f t="shared" si="34"/>
        <v>12.374403131115459</v>
      </c>
    </row>
    <row r="103" spans="1:13" x14ac:dyDescent="0.25">
      <c r="A103" s="89" t="s">
        <v>25</v>
      </c>
      <c r="B103" s="89"/>
      <c r="C103" s="89"/>
      <c r="D103" s="89"/>
      <c r="E103" s="86">
        <v>851</v>
      </c>
      <c r="F103" s="3" t="s">
        <v>58</v>
      </c>
      <c r="G103" s="4" t="s">
        <v>118</v>
      </c>
      <c r="H103" s="4" t="s">
        <v>65</v>
      </c>
      <c r="I103" s="3" t="s">
        <v>26</v>
      </c>
      <c r="J103" s="23">
        <f t="shared" ref="J103:L103" si="52">J104</f>
        <v>33600</v>
      </c>
      <c r="K103" s="23">
        <f t="shared" si="52"/>
        <v>33600</v>
      </c>
      <c r="L103" s="23">
        <f t="shared" si="52"/>
        <v>3817</v>
      </c>
      <c r="M103" s="91">
        <f t="shared" si="34"/>
        <v>11.360119047619047</v>
      </c>
    </row>
    <row r="104" spans="1:13" ht="30" x14ac:dyDescent="0.25">
      <c r="A104" s="89" t="s">
        <v>27</v>
      </c>
      <c r="B104" s="89"/>
      <c r="C104" s="89"/>
      <c r="D104" s="89"/>
      <c r="E104" s="86">
        <v>851</v>
      </c>
      <c r="F104" s="3" t="s">
        <v>58</v>
      </c>
      <c r="G104" s="4" t="s">
        <v>118</v>
      </c>
      <c r="H104" s="4" t="s">
        <v>65</v>
      </c>
      <c r="I104" s="3" t="s">
        <v>28</v>
      </c>
      <c r="J104" s="23">
        <f>'2.ВС'!J75</f>
        <v>33600</v>
      </c>
      <c r="K104" s="23">
        <f>'2.ВС'!K75</f>
        <v>33600</v>
      </c>
      <c r="L104" s="23">
        <f>'2.ВС'!L75</f>
        <v>3817</v>
      </c>
      <c r="M104" s="91">
        <f t="shared" si="34"/>
        <v>11.360119047619047</v>
      </c>
    </row>
    <row r="105" spans="1:13" ht="75" x14ac:dyDescent="0.25">
      <c r="A105" s="88" t="s">
        <v>354</v>
      </c>
      <c r="B105" s="89"/>
      <c r="C105" s="89"/>
      <c r="D105" s="89"/>
      <c r="E105" s="86"/>
      <c r="F105" s="3" t="s">
        <v>58</v>
      </c>
      <c r="G105" s="4" t="s">
        <v>118</v>
      </c>
      <c r="H105" s="4" t="s">
        <v>355</v>
      </c>
      <c r="I105" s="3"/>
      <c r="J105" s="23">
        <f t="shared" ref="J105:L106" si="53">J106</f>
        <v>121770</v>
      </c>
      <c r="K105" s="23">
        <f t="shared" si="53"/>
        <v>121770</v>
      </c>
      <c r="L105" s="23">
        <f t="shared" si="53"/>
        <v>27600</v>
      </c>
      <c r="M105" s="91">
        <f t="shared" si="34"/>
        <v>22.665681202266569</v>
      </c>
    </row>
    <row r="106" spans="1:13" ht="45" x14ac:dyDescent="0.25">
      <c r="A106" s="89" t="s">
        <v>22</v>
      </c>
      <c r="B106" s="89"/>
      <c r="C106" s="89"/>
      <c r="D106" s="89"/>
      <c r="E106" s="86"/>
      <c r="F106" s="3" t="s">
        <v>58</v>
      </c>
      <c r="G106" s="4" t="s">
        <v>118</v>
      </c>
      <c r="H106" s="4" t="s">
        <v>355</v>
      </c>
      <c r="I106" s="3" t="s">
        <v>23</v>
      </c>
      <c r="J106" s="23">
        <f t="shared" si="53"/>
        <v>121770</v>
      </c>
      <c r="K106" s="23">
        <f t="shared" si="53"/>
        <v>121770</v>
      </c>
      <c r="L106" s="23">
        <f t="shared" si="53"/>
        <v>27600</v>
      </c>
      <c r="M106" s="91">
        <f t="shared" si="34"/>
        <v>22.665681202266569</v>
      </c>
    </row>
    <row r="107" spans="1:13" ht="60" x14ac:dyDescent="0.25">
      <c r="A107" s="89" t="s">
        <v>9</v>
      </c>
      <c r="B107" s="89"/>
      <c r="C107" s="89"/>
      <c r="D107" s="89"/>
      <c r="E107" s="86"/>
      <c r="F107" s="3" t="s">
        <v>58</v>
      </c>
      <c r="G107" s="4" t="s">
        <v>118</v>
      </c>
      <c r="H107" s="4" t="s">
        <v>355</v>
      </c>
      <c r="I107" s="3" t="s">
        <v>24</v>
      </c>
      <c r="J107" s="23">
        <f>'2.ВС'!J78</f>
        <v>121770</v>
      </c>
      <c r="K107" s="23">
        <f>'2.ВС'!K78</f>
        <v>121770</v>
      </c>
      <c r="L107" s="23">
        <f>'2.ВС'!L78</f>
        <v>27600</v>
      </c>
      <c r="M107" s="91">
        <f t="shared" si="34"/>
        <v>22.665681202266569</v>
      </c>
    </row>
    <row r="108" spans="1:13" s="35" customFormat="1" x14ac:dyDescent="0.25">
      <c r="A108" s="47" t="s">
        <v>67</v>
      </c>
      <c r="B108" s="36"/>
      <c r="C108" s="36"/>
      <c r="D108" s="36"/>
      <c r="E108" s="86">
        <v>851</v>
      </c>
      <c r="F108" s="19" t="s">
        <v>13</v>
      </c>
      <c r="G108" s="19"/>
      <c r="H108" s="30"/>
      <c r="I108" s="19"/>
      <c r="J108" s="28">
        <f t="shared" ref="J108" si="54">J109+J113+J120+J124</f>
        <v>8894380.0299999993</v>
      </c>
      <c r="K108" s="28">
        <f t="shared" ref="K108:L108" si="55">K109+K113+K120+K124</f>
        <v>8894380.0299999993</v>
      </c>
      <c r="L108" s="28">
        <f t="shared" si="55"/>
        <v>1950233.17</v>
      </c>
      <c r="M108" s="91">
        <f t="shared" si="34"/>
        <v>21.926577944972294</v>
      </c>
    </row>
    <row r="109" spans="1:13" s="25" customFormat="1" ht="28.5" x14ac:dyDescent="0.25">
      <c r="A109" s="6" t="s">
        <v>68</v>
      </c>
      <c r="B109" s="57"/>
      <c r="C109" s="57"/>
      <c r="D109" s="57"/>
      <c r="E109" s="86">
        <v>851</v>
      </c>
      <c r="F109" s="21" t="s">
        <v>13</v>
      </c>
      <c r="G109" s="21" t="s">
        <v>35</v>
      </c>
      <c r="H109" s="26"/>
      <c r="I109" s="21"/>
      <c r="J109" s="24">
        <f t="shared" ref="J109:L111" si="56">J110</f>
        <v>113596.03</v>
      </c>
      <c r="K109" s="24">
        <f t="shared" si="56"/>
        <v>113596.03</v>
      </c>
      <c r="L109" s="24">
        <f t="shared" si="56"/>
        <v>0</v>
      </c>
      <c r="M109" s="91">
        <f t="shared" si="34"/>
        <v>0</v>
      </c>
    </row>
    <row r="110" spans="1:13" s="25" customFormat="1" ht="195" x14ac:dyDescent="0.25">
      <c r="A110" s="88" t="s">
        <v>462</v>
      </c>
      <c r="B110" s="57"/>
      <c r="C110" s="57"/>
      <c r="D110" s="57"/>
      <c r="E110" s="86">
        <v>851</v>
      </c>
      <c r="F110" s="3" t="s">
        <v>13</v>
      </c>
      <c r="G110" s="3" t="s">
        <v>35</v>
      </c>
      <c r="H110" s="4" t="s">
        <v>69</v>
      </c>
      <c r="I110" s="3"/>
      <c r="J110" s="23">
        <f t="shared" si="56"/>
        <v>113596.03</v>
      </c>
      <c r="K110" s="23">
        <f t="shared" si="56"/>
        <v>113596.03</v>
      </c>
      <c r="L110" s="23">
        <f t="shared" si="56"/>
        <v>0</v>
      </c>
      <c r="M110" s="91">
        <f t="shared" si="34"/>
        <v>0</v>
      </c>
    </row>
    <row r="111" spans="1:13" s="25" customFormat="1" ht="45" x14ac:dyDescent="0.25">
      <c r="A111" s="89" t="s">
        <v>22</v>
      </c>
      <c r="B111" s="88"/>
      <c r="C111" s="88"/>
      <c r="D111" s="88"/>
      <c r="E111" s="86">
        <v>851</v>
      </c>
      <c r="F111" s="3" t="s">
        <v>13</v>
      </c>
      <c r="G111" s="3" t="s">
        <v>35</v>
      </c>
      <c r="H111" s="4" t="s">
        <v>69</v>
      </c>
      <c r="I111" s="3" t="s">
        <v>23</v>
      </c>
      <c r="J111" s="23">
        <f t="shared" si="56"/>
        <v>113596.03</v>
      </c>
      <c r="K111" s="23">
        <f t="shared" si="56"/>
        <v>113596.03</v>
      </c>
      <c r="L111" s="23">
        <f t="shared" si="56"/>
        <v>0</v>
      </c>
      <c r="M111" s="91">
        <f t="shared" si="34"/>
        <v>0</v>
      </c>
    </row>
    <row r="112" spans="1:13" s="25" customFormat="1" ht="60" x14ac:dyDescent="0.25">
      <c r="A112" s="89" t="s">
        <v>9</v>
      </c>
      <c r="B112" s="89"/>
      <c r="C112" s="89"/>
      <c r="D112" s="89"/>
      <c r="E112" s="86">
        <v>851</v>
      </c>
      <c r="F112" s="3" t="s">
        <v>13</v>
      </c>
      <c r="G112" s="3" t="s">
        <v>35</v>
      </c>
      <c r="H112" s="4" t="s">
        <v>69</v>
      </c>
      <c r="I112" s="3" t="s">
        <v>24</v>
      </c>
      <c r="J112" s="23">
        <f>'2.ВС'!J83</f>
        <v>113596.03</v>
      </c>
      <c r="K112" s="23">
        <f>'2.ВС'!K83</f>
        <v>113596.03</v>
      </c>
      <c r="L112" s="23">
        <f>'2.ВС'!L83</f>
        <v>0</v>
      </c>
      <c r="M112" s="91">
        <f t="shared" si="34"/>
        <v>0</v>
      </c>
    </row>
    <row r="113" spans="1:13" s="25" customFormat="1" x14ac:dyDescent="0.25">
      <c r="A113" s="6" t="s">
        <v>72</v>
      </c>
      <c r="B113" s="57"/>
      <c r="C113" s="57"/>
      <c r="D113" s="57"/>
      <c r="E113" s="87">
        <v>851</v>
      </c>
      <c r="F113" s="21" t="s">
        <v>13</v>
      </c>
      <c r="G113" s="21" t="s">
        <v>73</v>
      </c>
      <c r="H113" s="26"/>
      <c r="I113" s="21"/>
      <c r="J113" s="24">
        <f t="shared" ref="J113" si="57">J114+J117</f>
        <v>1091500</v>
      </c>
      <c r="K113" s="24">
        <f t="shared" ref="K113:L113" si="58">K114+K117</f>
        <v>1091500</v>
      </c>
      <c r="L113" s="24">
        <f t="shared" si="58"/>
        <v>370027</v>
      </c>
      <c r="M113" s="91">
        <f t="shared" si="34"/>
        <v>33.900778744846541</v>
      </c>
    </row>
    <row r="114" spans="1:13" ht="135" x14ac:dyDescent="0.25">
      <c r="A114" s="88" t="s">
        <v>324</v>
      </c>
      <c r="B114" s="89"/>
      <c r="C114" s="89"/>
      <c r="D114" s="89"/>
      <c r="E114" s="86">
        <v>851</v>
      </c>
      <c r="F114" s="3" t="s">
        <v>13</v>
      </c>
      <c r="G114" s="3" t="s">
        <v>73</v>
      </c>
      <c r="H114" s="4" t="s">
        <v>74</v>
      </c>
      <c r="I114" s="3"/>
      <c r="J114" s="23">
        <f t="shared" ref="J114:L115" si="59">J115</f>
        <v>1033400</v>
      </c>
      <c r="K114" s="23">
        <f t="shared" si="59"/>
        <v>1033400</v>
      </c>
      <c r="L114" s="23">
        <f t="shared" si="59"/>
        <v>337824</v>
      </c>
      <c r="M114" s="91">
        <f t="shared" si="34"/>
        <v>32.69053609444552</v>
      </c>
    </row>
    <row r="115" spans="1:13" x14ac:dyDescent="0.25">
      <c r="A115" s="89" t="s">
        <v>25</v>
      </c>
      <c r="B115" s="89"/>
      <c r="C115" s="89"/>
      <c r="D115" s="89"/>
      <c r="E115" s="86">
        <v>851</v>
      </c>
      <c r="F115" s="3" t="s">
        <v>13</v>
      </c>
      <c r="G115" s="3" t="s">
        <v>73</v>
      </c>
      <c r="H115" s="4" t="s">
        <v>74</v>
      </c>
      <c r="I115" s="3" t="s">
        <v>26</v>
      </c>
      <c r="J115" s="23">
        <f t="shared" si="59"/>
        <v>1033400</v>
      </c>
      <c r="K115" s="23">
        <f t="shared" si="59"/>
        <v>1033400</v>
      </c>
      <c r="L115" s="23">
        <f t="shared" si="59"/>
        <v>337824</v>
      </c>
      <c r="M115" s="91">
        <f t="shared" si="34"/>
        <v>32.69053609444552</v>
      </c>
    </row>
    <row r="116" spans="1:13" ht="90" x14ac:dyDescent="0.25">
      <c r="A116" s="89" t="s">
        <v>70</v>
      </c>
      <c r="B116" s="89"/>
      <c r="C116" s="89"/>
      <c r="D116" s="89"/>
      <c r="E116" s="86">
        <v>851</v>
      </c>
      <c r="F116" s="3" t="s">
        <v>13</v>
      </c>
      <c r="G116" s="3" t="s">
        <v>73</v>
      </c>
      <c r="H116" s="4" t="s">
        <v>74</v>
      </c>
      <c r="I116" s="3" t="s">
        <v>71</v>
      </c>
      <c r="J116" s="23">
        <f>'2.ВС'!J87</f>
        <v>1033400</v>
      </c>
      <c r="K116" s="23">
        <f>'2.ВС'!K87</f>
        <v>1033400</v>
      </c>
      <c r="L116" s="23">
        <f>'2.ВС'!L87</f>
        <v>337824</v>
      </c>
      <c r="M116" s="91">
        <f t="shared" si="34"/>
        <v>32.69053609444552</v>
      </c>
    </row>
    <row r="117" spans="1:13" ht="30" x14ac:dyDescent="0.25">
      <c r="A117" s="88" t="s">
        <v>75</v>
      </c>
      <c r="B117" s="89"/>
      <c r="C117" s="89"/>
      <c r="D117" s="89"/>
      <c r="E117" s="86">
        <v>851</v>
      </c>
      <c r="F117" s="3" t="s">
        <v>13</v>
      </c>
      <c r="G117" s="3" t="s">
        <v>73</v>
      </c>
      <c r="H117" s="4" t="s">
        <v>264</v>
      </c>
      <c r="I117" s="3"/>
      <c r="J117" s="23">
        <f t="shared" ref="J117:L118" si="60">J118</f>
        <v>58100</v>
      </c>
      <c r="K117" s="23">
        <f t="shared" si="60"/>
        <v>58100</v>
      </c>
      <c r="L117" s="23">
        <f t="shared" si="60"/>
        <v>32203</v>
      </c>
      <c r="M117" s="91">
        <f t="shared" si="34"/>
        <v>55.426850258175563</v>
      </c>
    </row>
    <row r="118" spans="1:13" x14ac:dyDescent="0.25">
      <c r="A118" s="89" t="s">
        <v>25</v>
      </c>
      <c r="B118" s="89"/>
      <c r="C118" s="89"/>
      <c r="D118" s="89"/>
      <c r="E118" s="86">
        <v>851</v>
      </c>
      <c r="F118" s="3" t="s">
        <v>13</v>
      </c>
      <c r="G118" s="3" t="s">
        <v>73</v>
      </c>
      <c r="H118" s="4" t="s">
        <v>264</v>
      </c>
      <c r="I118" s="3" t="s">
        <v>26</v>
      </c>
      <c r="J118" s="23">
        <f t="shared" si="60"/>
        <v>58100</v>
      </c>
      <c r="K118" s="23">
        <f t="shared" si="60"/>
        <v>58100</v>
      </c>
      <c r="L118" s="23">
        <f t="shared" si="60"/>
        <v>32203</v>
      </c>
      <c r="M118" s="91">
        <f t="shared" si="34"/>
        <v>55.426850258175563</v>
      </c>
    </row>
    <row r="119" spans="1:13" ht="30" x14ac:dyDescent="0.25">
      <c r="A119" s="89" t="s">
        <v>27</v>
      </c>
      <c r="B119" s="89"/>
      <c r="C119" s="89"/>
      <c r="D119" s="89"/>
      <c r="E119" s="86">
        <v>851</v>
      </c>
      <c r="F119" s="3" t="s">
        <v>13</v>
      </c>
      <c r="G119" s="3" t="s">
        <v>73</v>
      </c>
      <c r="H119" s="4" t="s">
        <v>264</v>
      </c>
      <c r="I119" s="3" t="s">
        <v>28</v>
      </c>
      <c r="J119" s="23">
        <f>'2.ВС'!J90</f>
        <v>58100</v>
      </c>
      <c r="K119" s="23">
        <f>'2.ВС'!K90</f>
        <v>58100</v>
      </c>
      <c r="L119" s="23">
        <f>'2.ВС'!L90</f>
        <v>32203</v>
      </c>
      <c r="M119" s="91">
        <f t="shared" si="34"/>
        <v>55.426850258175563</v>
      </c>
    </row>
    <row r="120" spans="1:13" s="25" customFormat="1" ht="28.5" x14ac:dyDescent="0.25">
      <c r="A120" s="6" t="s">
        <v>76</v>
      </c>
      <c r="B120" s="57"/>
      <c r="C120" s="57"/>
      <c r="D120" s="57"/>
      <c r="E120" s="87">
        <v>851</v>
      </c>
      <c r="F120" s="21" t="s">
        <v>13</v>
      </c>
      <c r="G120" s="21" t="s">
        <v>63</v>
      </c>
      <c r="H120" s="26"/>
      <c r="I120" s="21"/>
      <c r="J120" s="24">
        <f t="shared" ref="J120:L122" si="61">J121</f>
        <v>7450400</v>
      </c>
      <c r="K120" s="24">
        <f t="shared" si="61"/>
        <v>7450400</v>
      </c>
      <c r="L120" s="24">
        <f t="shared" si="61"/>
        <v>1550924.22</v>
      </c>
      <c r="M120" s="91">
        <f t="shared" si="34"/>
        <v>20.816657092236657</v>
      </c>
    </row>
    <row r="121" spans="1:13" ht="360" x14ac:dyDescent="0.25">
      <c r="A121" s="88" t="s">
        <v>267</v>
      </c>
      <c r="B121" s="89"/>
      <c r="C121" s="89"/>
      <c r="D121" s="89"/>
      <c r="E121" s="86">
        <v>851</v>
      </c>
      <c r="F121" s="4" t="s">
        <v>13</v>
      </c>
      <c r="G121" s="4" t="s">
        <v>63</v>
      </c>
      <c r="H121" s="4" t="s">
        <v>266</v>
      </c>
      <c r="I121" s="4"/>
      <c r="J121" s="23">
        <f t="shared" si="61"/>
        <v>7450400</v>
      </c>
      <c r="K121" s="23">
        <f t="shared" si="61"/>
        <v>7450400</v>
      </c>
      <c r="L121" s="23">
        <f t="shared" si="61"/>
        <v>1550924.22</v>
      </c>
      <c r="M121" s="91">
        <f t="shared" si="34"/>
        <v>20.816657092236657</v>
      </c>
    </row>
    <row r="122" spans="1:13" x14ac:dyDescent="0.25">
      <c r="A122" s="88" t="s">
        <v>42</v>
      </c>
      <c r="B122" s="89"/>
      <c r="C122" s="89"/>
      <c r="D122" s="89"/>
      <c r="E122" s="86">
        <v>851</v>
      </c>
      <c r="F122" s="4" t="s">
        <v>13</v>
      </c>
      <c r="G122" s="4" t="s">
        <v>63</v>
      </c>
      <c r="H122" s="4" t="s">
        <v>266</v>
      </c>
      <c r="I122" s="3" t="s">
        <v>43</v>
      </c>
      <c r="J122" s="23">
        <f t="shared" si="61"/>
        <v>7450400</v>
      </c>
      <c r="K122" s="23">
        <f t="shared" si="61"/>
        <v>7450400</v>
      </c>
      <c r="L122" s="23">
        <f t="shared" si="61"/>
        <v>1550924.22</v>
      </c>
      <c r="M122" s="91">
        <f t="shared" si="34"/>
        <v>20.816657092236657</v>
      </c>
    </row>
    <row r="123" spans="1:13" x14ac:dyDescent="0.25">
      <c r="A123" s="89" t="s">
        <v>77</v>
      </c>
      <c r="B123" s="89"/>
      <c r="C123" s="89"/>
      <c r="D123" s="89"/>
      <c r="E123" s="86">
        <v>851</v>
      </c>
      <c r="F123" s="4" t="s">
        <v>13</v>
      </c>
      <c r="G123" s="4" t="s">
        <v>63</v>
      </c>
      <c r="H123" s="4" t="s">
        <v>266</v>
      </c>
      <c r="I123" s="3" t="s">
        <v>78</v>
      </c>
      <c r="J123" s="23">
        <f>'2.ВС'!J94</f>
        <v>7450400</v>
      </c>
      <c r="K123" s="23">
        <f>'2.ВС'!K94</f>
        <v>7450400</v>
      </c>
      <c r="L123" s="23">
        <f>'2.ВС'!L94</f>
        <v>1550924.22</v>
      </c>
      <c r="M123" s="91">
        <f t="shared" si="34"/>
        <v>20.816657092236657</v>
      </c>
    </row>
    <row r="124" spans="1:13" s="25" customFormat="1" ht="28.5" x14ac:dyDescent="0.25">
      <c r="A124" s="6" t="s">
        <v>79</v>
      </c>
      <c r="B124" s="57"/>
      <c r="C124" s="57"/>
      <c r="D124" s="57"/>
      <c r="E124" s="86">
        <v>851</v>
      </c>
      <c r="F124" s="21" t="s">
        <v>13</v>
      </c>
      <c r="G124" s="21" t="s">
        <v>80</v>
      </c>
      <c r="H124" s="26"/>
      <c r="I124" s="21"/>
      <c r="J124" s="24">
        <f>J125</f>
        <v>238884</v>
      </c>
      <c r="K124" s="24">
        <f t="shared" ref="K124:L124" si="62">K125</f>
        <v>238884</v>
      </c>
      <c r="L124" s="24">
        <f t="shared" si="62"/>
        <v>29281.95</v>
      </c>
      <c r="M124" s="91">
        <f t="shared" si="34"/>
        <v>12.257811322650324</v>
      </c>
    </row>
    <row r="125" spans="1:13" ht="90" x14ac:dyDescent="0.25">
      <c r="A125" s="88" t="s">
        <v>81</v>
      </c>
      <c r="B125" s="89"/>
      <c r="C125" s="89"/>
      <c r="D125" s="89"/>
      <c r="E125" s="86">
        <v>851</v>
      </c>
      <c r="F125" s="4" t="s">
        <v>13</v>
      </c>
      <c r="G125" s="4" t="s">
        <v>80</v>
      </c>
      <c r="H125" s="4" t="s">
        <v>82</v>
      </c>
      <c r="I125" s="4"/>
      <c r="J125" s="23">
        <f t="shared" ref="J125" si="63">J126+J128</f>
        <v>238884</v>
      </c>
      <c r="K125" s="23">
        <f t="shared" ref="K125:L125" si="64">K126+K128</f>
        <v>238884</v>
      </c>
      <c r="L125" s="23">
        <f t="shared" si="64"/>
        <v>29281.95</v>
      </c>
      <c r="M125" s="91">
        <f t="shared" si="34"/>
        <v>12.257811322650324</v>
      </c>
    </row>
    <row r="126" spans="1:13" ht="120" x14ac:dyDescent="0.25">
      <c r="A126" s="88" t="s">
        <v>16</v>
      </c>
      <c r="B126" s="89"/>
      <c r="C126" s="89"/>
      <c r="D126" s="89"/>
      <c r="E126" s="86">
        <v>851</v>
      </c>
      <c r="F126" s="4" t="s">
        <v>13</v>
      </c>
      <c r="G126" s="4" t="s">
        <v>80</v>
      </c>
      <c r="H126" s="4" t="s">
        <v>82</v>
      </c>
      <c r="I126" s="3" t="s">
        <v>18</v>
      </c>
      <c r="J126" s="23">
        <f t="shared" ref="J126:L126" si="65">J127</f>
        <v>141800</v>
      </c>
      <c r="K126" s="23">
        <f t="shared" si="65"/>
        <v>141800</v>
      </c>
      <c r="L126" s="23">
        <f t="shared" si="65"/>
        <v>28281.75</v>
      </c>
      <c r="M126" s="91">
        <f t="shared" si="34"/>
        <v>19.944816643159381</v>
      </c>
    </row>
    <row r="127" spans="1:13" ht="45" x14ac:dyDescent="0.25">
      <c r="A127" s="88" t="s">
        <v>8</v>
      </c>
      <c r="B127" s="88"/>
      <c r="C127" s="88"/>
      <c r="D127" s="88"/>
      <c r="E127" s="86">
        <v>851</v>
      </c>
      <c r="F127" s="4" t="s">
        <v>13</v>
      </c>
      <c r="G127" s="4" t="s">
        <v>80</v>
      </c>
      <c r="H127" s="4" t="s">
        <v>82</v>
      </c>
      <c r="I127" s="3" t="s">
        <v>19</v>
      </c>
      <c r="J127" s="23">
        <f>'2.ВС'!J98</f>
        <v>141800</v>
      </c>
      <c r="K127" s="23">
        <f>'2.ВС'!K98</f>
        <v>141800</v>
      </c>
      <c r="L127" s="23">
        <f>'2.ВС'!L98</f>
        <v>28281.75</v>
      </c>
      <c r="M127" s="91">
        <f t="shared" si="34"/>
        <v>19.944816643159381</v>
      </c>
    </row>
    <row r="128" spans="1:13" ht="45" x14ac:dyDescent="0.25">
      <c r="A128" s="89" t="s">
        <v>22</v>
      </c>
      <c r="B128" s="88"/>
      <c r="C128" s="88"/>
      <c r="D128" s="88"/>
      <c r="E128" s="86">
        <v>851</v>
      </c>
      <c r="F128" s="4" t="s">
        <v>13</v>
      </c>
      <c r="G128" s="4" t="s">
        <v>80</v>
      </c>
      <c r="H128" s="4" t="s">
        <v>82</v>
      </c>
      <c r="I128" s="3" t="s">
        <v>23</v>
      </c>
      <c r="J128" s="23">
        <f t="shared" ref="J128:L128" si="66">J129</f>
        <v>97084</v>
      </c>
      <c r="K128" s="23">
        <f t="shared" si="66"/>
        <v>97084</v>
      </c>
      <c r="L128" s="23">
        <f t="shared" si="66"/>
        <v>1000.2</v>
      </c>
      <c r="M128" s="91">
        <f t="shared" si="34"/>
        <v>1.030241852416464</v>
      </c>
    </row>
    <row r="129" spans="1:13" ht="60" x14ac:dyDescent="0.25">
      <c r="A129" s="89" t="s">
        <v>9</v>
      </c>
      <c r="B129" s="89"/>
      <c r="C129" s="89"/>
      <c r="D129" s="89"/>
      <c r="E129" s="86">
        <v>851</v>
      </c>
      <c r="F129" s="4" t="s">
        <v>13</v>
      </c>
      <c r="G129" s="4" t="s">
        <v>80</v>
      </c>
      <c r="H129" s="4" t="s">
        <v>82</v>
      </c>
      <c r="I129" s="3" t="s">
        <v>24</v>
      </c>
      <c r="J129" s="23">
        <f>'2.ВС'!J100</f>
        <v>97084</v>
      </c>
      <c r="K129" s="23">
        <f>'2.ВС'!K100</f>
        <v>97084</v>
      </c>
      <c r="L129" s="23">
        <f>'2.ВС'!L100</f>
        <v>1000.2</v>
      </c>
      <c r="M129" s="91">
        <f t="shared" si="34"/>
        <v>1.030241852416464</v>
      </c>
    </row>
    <row r="130" spans="1:13" s="35" customFormat="1" ht="28.5" x14ac:dyDescent="0.25">
      <c r="A130" s="47" t="s">
        <v>83</v>
      </c>
      <c r="B130" s="36"/>
      <c r="C130" s="36"/>
      <c r="D130" s="38"/>
      <c r="E130" s="39">
        <v>851</v>
      </c>
      <c r="F130" s="30" t="s">
        <v>35</v>
      </c>
      <c r="G130" s="30"/>
      <c r="H130" s="30"/>
      <c r="I130" s="19"/>
      <c r="J130" s="28" t="e">
        <f>J131+J138+J145+J152</f>
        <v>#REF!</v>
      </c>
      <c r="K130" s="28" t="e">
        <f>K131+K138+K145+K152</f>
        <v>#REF!</v>
      </c>
      <c r="L130" s="28" t="e">
        <f>L131+L138+L145+L152</f>
        <v>#REF!</v>
      </c>
      <c r="M130" s="91" t="e">
        <f t="shared" si="34"/>
        <v>#REF!</v>
      </c>
    </row>
    <row r="131" spans="1:13" s="25" customFormat="1" x14ac:dyDescent="0.25">
      <c r="A131" s="29" t="s">
        <v>84</v>
      </c>
      <c r="B131" s="57"/>
      <c r="C131" s="57"/>
      <c r="D131" s="29"/>
      <c r="E131" s="86">
        <v>851</v>
      </c>
      <c r="F131" s="26" t="s">
        <v>35</v>
      </c>
      <c r="G131" s="26" t="s">
        <v>11</v>
      </c>
      <c r="H131" s="26"/>
      <c r="I131" s="21"/>
      <c r="J131" s="24">
        <f>J132+J135</f>
        <v>133749</v>
      </c>
      <c r="K131" s="24">
        <f t="shared" ref="K131:L131" si="67">K132+K135</f>
        <v>133749</v>
      </c>
      <c r="L131" s="24">
        <f t="shared" si="67"/>
        <v>19552.400000000001</v>
      </c>
      <c r="M131" s="91">
        <f t="shared" si="34"/>
        <v>14.618726121316797</v>
      </c>
    </row>
    <row r="132" spans="1:13" s="25" customFormat="1" ht="75" x14ac:dyDescent="0.25">
      <c r="A132" s="88" t="s">
        <v>85</v>
      </c>
      <c r="B132" s="89"/>
      <c r="C132" s="89"/>
      <c r="D132" s="27"/>
      <c r="E132" s="86">
        <v>851</v>
      </c>
      <c r="F132" s="4" t="s">
        <v>35</v>
      </c>
      <c r="G132" s="4" t="s">
        <v>11</v>
      </c>
      <c r="H132" s="4" t="s">
        <v>86</v>
      </c>
      <c r="I132" s="3"/>
      <c r="J132" s="23">
        <f t="shared" ref="J132:L136" si="68">J133</f>
        <v>74916</v>
      </c>
      <c r="K132" s="23">
        <f t="shared" si="68"/>
        <v>74916</v>
      </c>
      <c r="L132" s="23">
        <f t="shared" si="68"/>
        <v>9997.02</v>
      </c>
      <c r="M132" s="91">
        <f t="shared" si="34"/>
        <v>13.344305622296973</v>
      </c>
    </row>
    <row r="133" spans="1:13" s="25" customFormat="1" ht="45" x14ac:dyDescent="0.25">
      <c r="A133" s="89" t="s">
        <v>22</v>
      </c>
      <c r="B133" s="89"/>
      <c r="C133" s="89"/>
      <c r="D133" s="89"/>
      <c r="E133" s="86">
        <v>851</v>
      </c>
      <c r="F133" s="4" t="s">
        <v>35</v>
      </c>
      <c r="G133" s="4" t="s">
        <v>11</v>
      </c>
      <c r="H133" s="4" t="s">
        <v>86</v>
      </c>
      <c r="I133" s="3" t="s">
        <v>23</v>
      </c>
      <c r="J133" s="23">
        <f t="shared" si="68"/>
        <v>74916</v>
      </c>
      <c r="K133" s="23">
        <f t="shared" si="68"/>
        <v>74916</v>
      </c>
      <c r="L133" s="23">
        <f t="shared" si="68"/>
        <v>9997.02</v>
      </c>
      <c r="M133" s="91">
        <f t="shared" si="34"/>
        <v>13.344305622296973</v>
      </c>
    </row>
    <row r="134" spans="1:13" s="25" customFormat="1" ht="60" x14ac:dyDescent="0.25">
      <c r="A134" s="89" t="s">
        <v>9</v>
      </c>
      <c r="B134" s="89"/>
      <c r="C134" s="89"/>
      <c r="D134" s="89"/>
      <c r="E134" s="86">
        <v>851</v>
      </c>
      <c r="F134" s="4" t="s">
        <v>35</v>
      </c>
      <c r="G134" s="4" t="s">
        <v>11</v>
      </c>
      <c r="H134" s="4" t="s">
        <v>86</v>
      </c>
      <c r="I134" s="3" t="s">
        <v>24</v>
      </c>
      <c r="J134" s="23">
        <f>'2.ВС'!J105</f>
        <v>74916</v>
      </c>
      <c r="K134" s="23">
        <f>'2.ВС'!K105</f>
        <v>74916</v>
      </c>
      <c r="L134" s="23">
        <f>'2.ВС'!L105</f>
        <v>9997.02</v>
      </c>
      <c r="M134" s="91">
        <f t="shared" si="34"/>
        <v>13.344305622296973</v>
      </c>
    </row>
    <row r="135" spans="1:13" s="25" customFormat="1" ht="180" x14ac:dyDescent="0.25">
      <c r="A135" s="88" t="s">
        <v>87</v>
      </c>
      <c r="B135" s="89"/>
      <c r="C135" s="89"/>
      <c r="D135" s="89"/>
      <c r="E135" s="86">
        <v>851</v>
      </c>
      <c r="F135" s="4" t="s">
        <v>35</v>
      </c>
      <c r="G135" s="4" t="s">
        <v>11</v>
      </c>
      <c r="H135" s="4" t="s">
        <v>88</v>
      </c>
      <c r="I135" s="3"/>
      <c r="J135" s="23">
        <f t="shared" si="68"/>
        <v>58833</v>
      </c>
      <c r="K135" s="23">
        <f t="shared" si="68"/>
        <v>58833</v>
      </c>
      <c r="L135" s="23">
        <f t="shared" si="68"/>
        <v>9555.3799999999992</v>
      </c>
      <c r="M135" s="91">
        <f t="shared" si="34"/>
        <v>16.241531113490726</v>
      </c>
    </row>
    <row r="136" spans="1:13" s="25" customFormat="1" x14ac:dyDescent="0.25">
      <c r="A136" s="88" t="s">
        <v>42</v>
      </c>
      <c r="B136" s="89"/>
      <c r="C136" s="89"/>
      <c r="D136" s="89"/>
      <c r="E136" s="86">
        <v>851</v>
      </c>
      <c r="F136" s="4" t="s">
        <v>35</v>
      </c>
      <c r="G136" s="4" t="s">
        <v>11</v>
      </c>
      <c r="H136" s="4" t="s">
        <v>88</v>
      </c>
      <c r="I136" s="3" t="s">
        <v>43</v>
      </c>
      <c r="J136" s="23">
        <f t="shared" si="68"/>
        <v>58833</v>
      </c>
      <c r="K136" s="23">
        <f t="shared" si="68"/>
        <v>58833</v>
      </c>
      <c r="L136" s="23">
        <f t="shared" si="68"/>
        <v>9555.3799999999992</v>
      </c>
      <c r="M136" s="91">
        <f t="shared" ref="M136:M199" si="69">L136/K136*100</f>
        <v>16.241531113490726</v>
      </c>
    </row>
    <row r="137" spans="1:13" s="25" customFormat="1" x14ac:dyDescent="0.25">
      <c r="A137" s="89" t="s">
        <v>77</v>
      </c>
      <c r="B137" s="89"/>
      <c r="C137" s="89"/>
      <c r="D137" s="89"/>
      <c r="E137" s="86">
        <v>851</v>
      </c>
      <c r="F137" s="4" t="s">
        <v>35</v>
      </c>
      <c r="G137" s="4" t="s">
        <v>11</v>
      </c>
      <c r="H137" s="4" t="s">
        <v>88</v>
      </c>
      <c r="I137" s="3" t="s">
        <v>78</v>
      </c>
      <c r="J137" s="23">
        <f>'2.ВС'!J108</f>
        <v>58833</v>
      </c>
      <c r="K137" s="23">
        <f>'2.ВС'!K108</f>
        <v>58833</v>
      </c>
      <c r="L137" s="23">
        <f>'2.ВС'!L108</f>
        <v>9555.3799999999992</v>
      </c>
      <c r="M137" s="91">
        <f t="shared" si="69"/>
        <v>16.241531113490726</v>
      </c>
    </row>
    <row r="138" spans="1:13" s="25" customFormat="1" x14ac:dyDescent="0.25">
      <c r="A138" s="29" t="s">
        <v>89</v>
      </c>
      <c r="B138" s="57"/>
      <c r="C138" s="57"/>
      <c r="D138" s="29"/>
      <c r="E138" s="86">
        <v>851</v>
      </c>
      <c r="F138" s="26" t="s">
        <v>35</v>
      </c>
      <c r="G138" s="26" t="s">
        <v>56</v>
      </c>
      <c r="H138" s="26"/>
      <c r="I138" s="21"/>
      <c r="J138" s="24">
        <f>J139+J142</f>
        <v>600</v>
      </c>
      <c r="K138" s="24">
        <f t="shared" ref="K138:L138" si="70">K139+K142</f>
        <v>5418231.5</v>
      </c>
      <c r="L138" s="24">
        <f t="shared" si="70"/>
        <v>0</v>
      </c>
      <c r="M138" s="91">
        <f t="shared" si="69"/>
        <v>0</v>
      </c>
    </row>
    <row r="139" spans="1:13" s="25" customFormat="1" ht="135" x14ac:dyDescent="0.25">
      <c r="A139" s="88" t="s">
        <v>94</v>
      </c>
      <c r="B139" s="89"/>
      <c r="C139" s="89"/>
      <c r="D139" s="89"/>
      <c r="E139" s="86">
        <v>851</v>
      </c>
      <c r="F139" s="4" t="s">
        <v>35</v>
      </c>
      <c r="G139" s="4" t="s">
        <v>56</v>
      </c>
      <c r="H139" s="4" t="s">
        <v>282</v>
      </c>
      <c r="I139" s="3"/>
      <c r="J139" s="23">
        <f t="shared" ref="J139:L140" si="71">J140</f>
        <v>600</v>
      </c>
      <c r="K139" s="23">
        <f t="shared" si="71"/>
        <v>600</v>
      </c>
      <c r="L139" s="23">
        <f t="shared" si="71"/>
        <v>0</v>
      </c>
      <c r="M139" s="91">
        <f t="shared" si="69"/>
        <v>0</v>
      </c>
    </row>
    <row r="140" spans="1:13" s="25" customFormat="1" x14ac:dyDescent="0.25">
      <c r="A140" s="88" t="s">
        <v>42</v>
      </c>
      <c r="B140" s="89"/>
      <c r="C140" s="89"/>
      <c r="D140" s="89"/>
      <c r="E140" s="86">
        <v>851</v>
      </c>
      <c r="F140" s="4" t="s">
        <v>35</v>
      </c>
      <c r="G140" s="4" t="s">
        <v>56</v>
      </c>
      <c r="H140" s="4" t="s">
        <v>282</v>
      </c>
      <c r="I140" s="3" t="s">
        <v>43</v>
      </c>
      <c r="J140" s="23">
        <f t="shared" si="71"/>
        <v>600</v>
      </c>
      <c r="K140" s="23">
        <f t="shared" si="71"/>
        <v>600</v>
      </c>
      <c r="L140" s="23">
        <f t="shared" si="71"/>
        <v>0</v>
      </c>
      <c r="M140" s="91">
        <f t="shared" si="69"/>
        <v>0</v>
      </c>
    </row>
    <row r="141" spans="1:13" s="25" customFormat="1" x14ac:dyDescent="0.25">
      <c r="A141" s="89" t="s">
        <v>77</v>
      </c>
      <c r="B141" s="89"/>
      <c r="C141" s="89"/>
      <c r="D141" s="89"/>
      <c r="E141" s="86">
        <v>851</v>
      </c>
      <c r="F141" s="4" t="s">
        <v>35</v>
      </c>
      <c r="G141" s="4" t="s">
        <v>56</v>
      </c>
      <c r="H141" s="4" t="s">
        <v>282</v>
      </c>
      <c r="I141" s="3" t="s">
        <v>78</v>
      </c>
      <c r="J141" s="23">
        <f>'2.ВС'!J112</f>
        <v>600</v>
      </c>
      <c r="K141" s="23">
        <f>'2.ВС'!K112</f>
        <v>600</v>
      </c>
      <c r="L141" s="23">
        <f>'2.ВС'!L112</f>
        <v>0</v>
      </c>
      <c r="M141" s="91">
        <f t="shared" si="69"/>
        <v>0</v>
      </c>
    </row>
    <row r="142" spans="1:13" ht="60" x14ac:dyDescent="0.25">
      <c r="A142" s="88" t="s">
        <v>329</v>
      </c>
      <c r="B142" s="89"/>
      <c r="C142" s="89"/>
      <c r="D142" s="27"/>
      <c r="E142" s="86">
        <v>851</v>
      </c>
      <c r="F142" s="4" t="s">
        <v>35</v>
      </c>
      <c r="G142" s="4" t="s">
        <v>56</v>
      </c>
      <c r="H142" s="4" t="s">
        <v>95</v>
      </c>
      <c r="I142" s="3"/>
      <c r="J142" s="23">
        <f t="shared" ref="J142:L143" si="72">J143</f>
        <v>0</v>
      </c>
      <c r="K142" s="23">
        <f t="shared" si="72"/>
        <v>5417631.5</v>
      </c>
      <c r="L142" s="23">
        <f t="shared" si="72"/>
        <v>0</v>
      </c>
      <c r="M142" s="91">
        <f t="shared" si="69"/>
        <v>0</v>
      </c>
    </row>
    <row r="143" spans="1:13" ht="45" x14ac:dyDescent="0.25">
      <c r="A143" s="89" t="s">
        <v>90</v>
      </c>
      <c r="B143" s="89"/>
      <c r="C143" s="89"/>
      <c r="D143" s="27"/>
      <c r="E143" s="86">
        <v>851</v>
      </c>
      <c r="F143" s="4" t="s">
        <v>35</v>
      </c>
      <c r="G143" s="4" t="s">
        <v>56</v>
      </c>
      <c r="H143" s="4" t="s">
        <v>95</v>
      </c>
      <c r="I143" s="3" t="s">
        <v>91</v>
      </c>
      <c r="J143" s="23">
        <f t="shared" si="72"/>
        <v>0</v>
      </c>
      <c r="K143" s="23">
        <f t="shared" si="72"/>
        <v>5417631.5</v>
      </c>
      <c r="L143" s="23">
        <f t="shared" si="72"/>
        <v>0</v>
      </c>
      <c r="M143" s="91">
        <f t="shared" si="69"/>
        <v>0</v>
      </c>
    </row>
    <row r="144" spans="1:13" x14ac:dyDescent="0.25">
      <c r="A144" s="89" t="s">
        <v>92</v>
      </c>
      <c r="B144" s="89"/>
      <c r="C144" s="89"/>
      <c r="D144" s="27"/>
      <c r="E144" s="86">
        <v>851</v>
      </c>
      <c r="F144" s="4" t="s">
        <v>35</v>
      </c>
      <c r="G144" s="4" t="s">
        <v>56</v>
      </c>
      <c r="H144" s="4" t="s">
        <v>95</v>
      </c>
      <c r="I144" s="3" t="s">
        <v>93</v>
      </c>
      <c r="J144" s="23">
        <f>'2.ВС'!J115</f>
        <v>0</v>
      </c>
      <c r="K144" s="23">
        <f>'2.ВС'!K115</f>
        <v>5417631.5</v>
      </c>
      <c r="L144" s="23">
        <f>'2.ВС'!L115</f>
        <v>0</v>
      </c>
      <c r="M144" s="91">
        <f t="shared" si="69"/>
        <v>0</v>
      </c>
    </row>
    <row r="145" spans="1:45" x14ac:dyDescent="0.25">
      <c r="A145" s="57" t="s">
        <v>380</v>
      </c>
      <c r="B145" s="89"/>
      <c r="C145" s="89"/>
      <c r="D145" s="27"/>
      <c r="E145" s="87">
        <v>851</v>
      </c>
      <c r="F145" s="26" t="s">
        <v>35</v>
      </c>
      <c r="G145" s="26" t="s">
        <v>58</v>
      </c>
      <c r="H145" s="4"/>
      <c r="I145" s="21"/>
      <c r="J145" s="24" t="e">
        <f t="shared" ref="J145" si="73">J146+J149</f>
        <v>#REF!</v>
      </c>
      <c r="K145" s="24" t="e">
        <f t="shared" ref="K145:L145" si="74">K146+K149</f>
        <v>#REF!</v>
      </c>
      <c r="L145" s="24" t="e">
        <f t="shared" si="74"/>
        <v>#REF!</v>
      </c>
      <c r="M145" s="91" t="e">
        <f t="shared" si="69"/>
        <v>#REF!</v>
      </c>
    </row>
    <row r="146" spans="1:45" ht="90" x14ac:dyDescent="0.25">
      <c r="A146" s="67" t="s">
        <v>446</v>
      </c>
      <c r="B146" s="89"/>
      <c r="C146" s="89"/>
      <c r="D146" s="27"/>
      <c r="E146" s="86">
        <v>851</v>
      </c>
      <c r="F146" s="4" t="s">
        <v>35</v>
      </c>
      <c r="G146" s="4" t="s">
        <v>58</v>
      </c>
      <c r="H146" s="96" t="s">
        <v>447</v>
      </c>
      <c r="I146" s="3"/>
      <c r="J146" s="23" t="e">
        <f t="shared" ref="J146:L147" si="75">J147</f>
        <v>#REF!</v>
      </c>
      <c r="K146" s="23" t="e">
        <f t="shared" si="75"/>
        <v>#REF!</v>
      </c>
      <c r="L146" s="23" t="e">
        <f t="shared" si="75"/>
        <v>#REF!</v>
      </c>
      <c r="M146" s="91" t="e">
        <f t="shared" si="69"/>
        <v>#REF!</v>
      </c>
    </row>
    <row r="147" spans="1:45" x14ac:dyDescent="0.25">
      <c r="A147" s="1" t="s">
        <v>42</v>
      </c>
      <c r="B147" s="89"/>
      <c r="C147" s="89"/>
      <c r="D147" s="27"/>
      <c r="E147" s="86">
        <v>851</v>
      </c>
      <c r="F147" s="4" t="s">
        <v>35</v>
      </c>
      <c r="G147" s="4" t="s">
        <v>58</v>
      </c>
      <c r="H147" s="96" t="s">
        <v>447</v>
      </c>
      <c r="I147" s="3" t="s">
        <v>43</v>
      </c>
      <c r="J147" s="23" t="e">
        <f t="shared" si="75"/>
        <v>#REF!</v>
      </c>
      <c r="K147" s="23" t="e">
        <f t="shared" si="75"/>
        <v>#REF!</v>
      </c>
      <c r="L147" s="23" t="e">
        <f t="shared" si="75"/>
        <v>#REF!</v>
      </c>
      <c r="M147" s="91" t="e">
        <f t="shared" si="69"/>
        <v>#REF!</v>
      </c>
    </row>
    <row r="148" spans="1:45" x14ac:dyDescent="0.25">
      <c r="A148" s="1" t="s">
        <v>77</v>
      </c>
      <c r="B148" s="89"/>
      <c r="C148" s="89"/>
      <c r="D148" s="27"/>
      <c r="E148" s="86">
        <v>851</v>
      </c>
      <c r="F148" s="4" t="s">
        <v>35</v>
      </c>
      <c r="G148" s="4" t="s">
        <v>58</v>
      </c>
      <c r="H148" s="96" t="s">
        <v>447</v>
      </c>
      <c r="I148" s="3" t="s">
        <v>78</v>
      </c>
      <c r="J148" s="23" t="e">
        <f>'2.ВС'!#REF!</f>
        <v>#REF!</v>
      </c>
      <c r="K148" s="23" t="e">
        <f>'2.ВС'!#REF!</f>
        <v>#REF!</v>
      </c>
      <c r="L148" s="23" t="e">
        <f>'2.ВС'!#REF!</f>
        <v>#REF!</v>
      </c>
      <c r="M148" s="91" t="e">
        <f t="shared" si="69"/>
        <v>#REF!</v>
      </c>
    </row>
    <row r="149" spans="1:45" ht="60" x14ac:dyDescent="0.25">
      <c r="A149" s="89" t="s">
        <v>436</v>
      </c>
      <c r="B149" s="89"/>
      <c r="C149" s="89"/>
      <c r="D149" s="27"/>
      <c r="E149" s="86">
        <v>851</v>
      </c>
      <c r="F149" s="3" t="s">
        <v>35</v>
      </c>
      <c r="G149" s="3" t="s">
        <v>58</v>
      </c>
      <c r="H149" s="4" t="s">
        <v>381</v>
      </c>
      <c r="I149" s="3"/>
      <c r="J149" s="23">
        <f t="shared" ref="J149:L150" si="76">J150</f>
        <v>277399</v>
      </c>
      <c r="K149" s="23">
        <f t="shared" si="76"/>
        <v>277399</v>
      </c>
      <c r="L149" s="23">
        <f t="shared" si="76"/>
        <v>0</v>
      </c>
      <c r="M149" s="91">
        <f t="shared" si="69"/>
        <v>0</v>
      </c>
    </row>
    <row r="150" spans="1:45" ht="45" x14ac:dyDescent="0.25">
      <c r="A150" s="89" t="s">
        <v>22</v>
      </c>
      <c r="B150" s="89"/>
      <c r="C150" s="89"/>
      <c r="D150" s="27"/>
      <c r="E150" s="86">
        <v>851</v>
      </c>
      <c r="F150" s="3" t="s">
        <v>35</v>
      </c>
      <c r="G150" s="3" t="s">
        <v>58</v>
      </c>
      <c r="H150" s="4" t="s">
        <v>381</v>
      </c>
      <c r="I150" s="3" t="s">
        <v>23</v>
      </c>
      <c r="J150" s="23">
        <f t="shared" si="76"/>
        <v>277399</v>
      </c>
      <c r="K150" s="23">
        <f t="shared" si="76"/>
        <v>277399</v>
      </c>
      <c r="L150" s="23">
        <f t="shared" si="76"/>
        <v>0</v>
      </c>
      <c r="M150" s="91">
        <f t="shared" si="69"/>
        <v>0</v>
      </c>
    </row>
    <row r="151" spans="1:45" ht="60" x14ac:dyDescent="0.25">
      <c r="A151" s="89" t="s">
        <v>9</v>
      </c>
      <c r="B151" s="89"/>
      <c r="C151" s="89"/>
      <c r="D151" s="27"/>
      <c r="E151" s="86">
        <v>851</v>
      </c>
      <c r="F151" s="3" t="s">
        <v>35</v>
      </c>
      <c r="G151" s="3" t="s">
        <v>58</v>
      </c>
      <c r="H151" s="4" t="s">
        <v>381</v>
      </c>
      <c r="I151" s="3" t="s">
        <v>24</v>
      </c>
      <c r="J151" s="23">
        <f>'2.ВС'!J119</f>
        <v>277399</v>
      </c>
      <c r="K151" s="23">
        <f>'2.ВС'!K119</f>
        <v>277399</v>
      </c>
      <c r="L151" s="23">
        <f>'2.ВС'!L119</f>
        <v>0</v>
      </c>
      <c r="M151" s="91">
        <f t="shared" si="69"/>
        <v>0</v>
      </c>
    </row>
    <row r="152" spans="1:45" s="25" customFormat="1" ht="42.75" x14ac:dyDescent="0.25">
      <c r="A152" s="57" t="s">
        <v>360</v>
      </c>
      <c r="B152" s="57"/>
      <c r="C152" s="57"/>
      <c r="D152" s="29"/>
      <c r="E152" s="87">
        <v>851</v>
      </c>
      <c r="F152" s="26" t="s">
        <v>35</v>
      </c>
      <c r="G152" s="26" t="s">
        <v>35</v>
      </c>
      <c r="H152" s="26"/>
      <c r="I152" s="21"/>
      <c r="J152" s="24">
        <f>J153</f>
        <v>20089853.739999998</v>
      </c>
      <c r="K152" s="24">
        <f t="shared" ref="K152:L152" si="77">K153</f>
        <v>20089853.739999998</v>
      </c>
      <c r="L152" s="24">
        <f t="shared" si="77"/>
        <v>0</v>
      </c>
      <c r="M152" s="91">
        <f t="shared" si="69"/>
        <v>0</v>
      </c>
    </row>
    <row r="153" spans="1:45" ht="32.25" customHeight="1" x14ac:dyDescent="0.25">
      <c r="A153" s="109" t="s">
        <v>361</v>
      </c>
      <c r="B153" s="110"/>
      <c r="C153" s="110"/>
      <c r="D153" s="76"/>
      <c r="E153" s="106">
        <v>851</v>
      </c>
      <c r="F153" s="106" t="s">
        <v>35</v>
      </c>
      <c r="G153" s="106" t="s">
        <v>35</v>
      </c>
      <c r="H153" s="108" t="s">
        <v>476</v>
      </c>
      <c r="I153" s="107"/>
      <c r="J153" s="74">
        <f t="shared" ref="J153:L154" si="78">J154</f>
        <v>20089853.739999998</v>
      </c>
      <c r="K153" s="74">
        <f t="shared" si="78"/>
        <v>20089853.739999998</v>
      </c>
      <c r="L153" s="74">
        <f t="shared" si="78"/>
        <v>0</v>
      </c>
      <c r="M153" s="91">
        <f t="shared" si="69"/>
        <v>0</v>
      </c>
      <c r="N153" s="74"/>
      <c r="O153" s="74"/>
      <c r="P153" s="84" t="e">
        <f>#REF!-#REF!-#REF!-#REF!</f>
        <v>#REF!</v>
      </c>
      <c r="Q153" s="84"/>
      <c r="R153" s="72">
        <f>R154</f>
        <v>0</v>
      </c>
      <c r="S153" s="72">
        <f t="shared" ref="S153:AH154" si="79">S154</f>
        <v>0</v>
      </c>
      <c r="T153" s="72">
        <f t="shared" si="79"/>
        <v>0</v>
      </c>
      <c r="U153" s="72">
        <f t="shared" si="79"/>
        <v>0</v>
      </c>
      <c r="V153" s="72">
        <f t="shared" si="79"/>
        <v>0</v>
      </c>
      <c r="W153" s="74">
        <f t="shared" si="79"/>
        <v>0</v>
      </c>
      <c r="X153" s="74">
        <f t="shared" si="79"/>
        <v>0</v>
      </c>
      <c r="Y153" s="72">
        <f t="shared" si="79"/>
        <v>0</v>
      </c>
      <c r="Z153" s="72">
        <f t="shared" si="79"/>
        <v>0</v>
      </c>
      <c r="AA153" s="74">
        <f t="shared" si="79"/>
        <v>0</v>
      </c>
      <c r="AB153" s="74">
        <f t="shared" si="79"/>
        <v>0</v>
      </c>
      <c r="AC153" s="74">
        <f t="shared" si="79"/>
        <v>0</v>
      </c>
      <c r="AD153" s="72">
        <f t="shared" si="79"/>
        <v>0</v>
      </c>
      <c r="AE153" s="74">
        <f t="shared" si="79"/>
        <v>0</v>
      </c>
      <c r="AF153" s="74">
        <f t="shared" si="79"/>
        <v>0</v>
      </c>
      <c r="AG153" s="72">
        <f t="shared" si="79"/>
        <v>0</v>
      </c>
      <c r="AH153" s="72">
        <f t="shared" si="79"/>
        <v>0</v>
      </c>
      <c r="AI153" s="74">
        <f t="shared" ref="AI153:AS154" si="80">AI154</f>
        <v>0</v>
      </c>
      <c r="AJ153" s="74">
        <f t="shared" si="80"/>
        <v>0</v>
      </c>
      <c r="AK153" s="74">
        <f t="shared" si="80"/>
        <v>0</v>
      </c>
      <c r="AL153" s="72">
        <f t="shared" si="80"/>
        <v>0</v>
      </c>
      <c r="AM153" s="74">
        <f t="shared" si="80"/>
        <v>0</v>
      </c>
      <c r="AN153" s="74">
        <f t="shared" si="80"/>
        <v>0</v>
      </c>
      <c r="AO153" s="72">
        <f t="shared" si="80"/>
        <v>0</v>
      </c>
      <c r="AP153" s="72">
        <f t="shared" si="80"/>
        <v>0</v>
      </c>
      <c r="AQ153" s="74">
        <f t="shared" si="80"/>
        <v>0</v>
      </c>
      <c r="AR153" s="74">
        <f t="shared" si="80"/>
        <v>0</v>
      </c>
      <c r="AS153" s="74">
        <f t="shared" si="80"/>
        <v>0</v>
      </c>
    </row>
    <row r="154" spans="1:45" ht="32.25" customHeight="1" x14ac:dyDescent="0.25">
      <c r="A154" s="109" t="s">
        <v>90</v>
      </c>
      <c r="B154" s="110"/>
      <c r="C154" s="110"/>
      <c r="D154" s="76"/>
      <c r="E154" s="106">
        <v>851</v>
      </c>
      <c r="F154" s="106" t="s">
        <v>35</v>
      </c>
      <c r="G154" s="106" t="s">
        <v>35</v>
      </c>
      <c r="H154" s="108" t="s">
        <v>476</v>
      </c>
      <c r="I154" s="107" t="s">
        <v>91</v>
      </c>
      <c r="J154" s="74">
        <f t="shared" si="78"/>
        <v>20089853.739999998</v>
      </c>
      <c r="K154" s="74">
        <f t="shared" si="78"/>
        <v>20089853.739999998</v>
      </c>
      <c r="L154" s="74">
        <f t="shared" si="78"/>
        <v>0</v>
      </c>
      <c r="M154" s="91">
        <f t="shared" si="69"/>
        <v>0</v>
      </c>
      <c r="N154" s="74"/>
      <c r="O154" s="74"/>
      <c r="P154" s="84" t="e">
        <f>#REF!-#REF!-#REF!-#REF!</f>
        <v>#REF!</v>
      </c>
      <c r="Q154" s="84"/>
      <c r="R154" s="72">
        <f>R155</f>
        <v>0</v>
      </c>
      <c r="S154" s="72">
        <f t="shared" si="79"/>
        <v>0</v>
      </c>
      <c r="T154" s="72">
        <f t="shared" si="79"/>
        <v>0</v>
      </c>
      <c r="U154" s="72">
        <f t="shared" si="79"/>
        <v>0</v>
      </c>
      <c r="V154" s="72">
        <f t="shared" si="79"/>
        <v>0</v>
      </c>
      <c r="W154" s="74">
        <f t="shared" si="79"/>
        <v>0</v>
      </c>
      <c r="X154" s="74">
        <f t="shared" si="79"/>
        <v>0</v>
      </c>
      <c r="Y154" s="72">
        <f t="shared" si="79"/>
        <v>0</v>
      </c>
      <c r="Z154" s="72">
        <f t="shared" si="79"/>
        <v>0</v>
      </c>
      <c r="AA154" s="74">
        <f t="shared" si="79"/>
        <v>0</v>
      </c>
      <c r="AB154" s="74">
        <f t="shared" si="79"/>
        <v>0</v>
      </c>
      <c r="AC154" s="74">
        <f t="shared" si="79"/>
        <v>0</v>
      </c>
      <c r="AD154" s="72">
        <f t="shared" si="79"/>
        <v>0</v>
      </c>
      <c r="AE154" s="74">
        <f t="shared" si="79"/>
        <v>0</v>
      </c>
      <c r="AF154" s="74">
        <f t="shared" si="79"/>
        <v>0</v>
      </c>
      <c r="AG154" s="72">
        <f t="shared" si="79"/>
        <v>0</v>
      </c>
      <c r="AH154" s="72">
        <f t="shared" si="79"/>
        <v>0</v>
      </c>
      <c r="AI154" s="74">
        <f t="shared" si="80"/>
        <v>0</v>
      </c>
      <c r="AJ154" s="74">
        <f t="shared" si="80"/>
        <v>0</v>
      </c>
      <c r="AK154" s="74">
        <f t="shared" si="80"/>
        <v>0</v>
      </c>
      <c r="AL154" s="72">
        <f t="shared" si="80"/>
        <v>0</v>
      </c>
      <c r="AM154" s="74">
        <f t="shared" si="80"/>
        <v>0</v>
      </c>
      <c r="AN154" s="74">
        <f t="shared" si="80"/>
        <v>0</v>
      </c>
      <c r="AO154" s="72">
        <f t="shared" si="80"/>
        <v>0</v>
      </c>
      <c r="AP154" s="72">
        <f t="shared" si="80"/>
        <v>0</v>
      </c>
      <c r="AQ154" s="74">
        <f t="shared" si="80"/>
        <v>0</v>
      </c>
      <c r="AR154" s="74">
        <f t="shared" si="80"/>
        <v>0</v>
      </c>
      <c r="AS154" s="74">
        <f t="shared" si="80"/>
        <v>0</v>
      </c>
    </row>
    <row r="155" spans="1:45" ht="32.25" customHeight="1" x14ac:dyDescent="0.25">
      <c r="A155" s="109" t="s">
        <v>92</v>
      </c>
      <c r="B155" s="110"/>
      <c r="C155" s="110"/>
      <c r="D155" s="76"/>
      <c r="E155" s="106">
        <v>851</v>
      </c>
      <c r="F155" s="106" t="s">
        <v>35</v>
      </c>
      <c r="G155" s="106" t="s">
        <v>35</v>
      </c>
      <c r="H155" s="108" t="s">
        <v>476</v>
      </c>
      <c r="I155" s="107" t="s">
        <v>93</v>
      </c>
      <c r="J155" s="79">
        <f>'2.ВС'!J123</f>
        <v>20089853.739999998</v>
      </c>
      <c r="K155" s="79">
        <f>'2.ВС'!K123</f>
        <v>20089853.739999998</v>
      </c>
      <c r="L155" s="79">
        <f>'2.ВС'!L123</f>
        <v>0</v>
      </c>
      <c r="M155" s="91">
        <f t="shared" si="69"/>
        <v>0</v>
      </c>
      <c r="N155" s="74"/>
      <c r="O155" s="74"/>
      <c r="P155" s="84" t="e">
        <f>#REF!-#REF!-#REF!-#REF!</f>
        <v>#REF!</v>
      </c>
      <c r="Q155" s="101"/>
      <c r="R155" s="93">
        <v>0</v>
      </c>
      <c r="S155" s="93"/>
      <c r="T155" s="93"/>
      <c r="U155" s="93"/>
      <c r="V155" s="93"/>
      <c r="W155" s="80"/>
      <c r="X155" s="80"/>
      <c r="Y155" s="93"/>
      <c r="Z155" s="72">
        <f t="shared" ref="Z155:AC155" si="81">R155+V155</f>
        <v>0</v>
      </c>
      <c r="AA155" s="74">
        <f t="shared" si="81"/>
        <v>0</v>
      </c>
      <c r="AB155" s="74">
        <f t="shared" si="81"/>
        <v>0</v>
      </c>
      <c r="AC155" s="74">
        <f t="shared" si="81"/>
        <v>0</v>
      </c>
      <c r="AD155" s="93"/>
      <c r="AE155" s="80"/>
      <c r="AF155" s="80"/>
      <c r="AG155" s="93"/>
      <c r="AH155" s="72">
        <f t="shared" ref="AH155:AK155" si="82">Z155+AD155</f>
        <v>0</v>
      </c>
      <c r="AI155" s="74">
        <f t="shared" si="82"/>
        <v>0</v>
      </c>
      <c r="AJ155" s="74">
        <f t="shared" si="82"/>
        <v>0</v>
      </c>
      <c r="AK155" s="74">
        <f t="shared" si="82"/>
        <v>0</v>
      </c>
      <c r="AL155" s="93"/>
      <c r="AM155" s="80"/>
      <c r="AN155" s="80"/>
      <c r="AO155" s="93"/>
      <c r="AP155" s="72">
        <f t="shared" ref="AP155:AS155" si="83">AH155+AL155</f>
        <v>0</v>
      </c>
      <c r="AQ155" s="74">
        <f t="shared" si="83"/>
        <v>0</v>
      </c>
      <c r="AR155" s="74">
        <f t="shared" si="83"/>
        <v>0</v>
      </c>
      <c r="AS155" s="74">
        <f t="shared" si="83"/>
        <v>0</v>
      </c>
    </row>
    <row r="156" spans="1:45" s="35" customFormat="1" x14ac:dyDescent="0.25">
      <c r="A156" s="47" t="s">
        <v>96</v>
      </c>
      <c r="B156" s="36"/>
      <c r="C156" s="36"/>
      <c r="D156" s="36"/>
      <c r="E156" s="86">
        <v>852</v>
      </c>
      <c r="F156" s="19" t="s">
        <v>97</v>
      </c>
      <c r="G156" s="19"/>
      <c r="H156" s="30"/>
      <c r="I156" s="19"/>
      <c r="J156" s="28">
        <f>J157+J173+J213+J238+J244</f>
        <v>176316595.66</v>
      </c>
      <c r="K156" s="28">
        <f>K157+K173+K213+K238+K244</f>
        <v>184610426.66</v>
      </c>
      <c r="L156" s="28">
        <f>L157+L173+L213+L238+L244</f>
        <v>38885684.710000001</v>
      </c>
      <c r="M156" s="91">
        <f t="shared" si="69"/>
        <v>21.06364489456297</v>
      </c>
      <c r="O156" s="118">
        <f>184610426.66-K156</f>
        <v>0</v>
      </c>
      <c r="P156" s="118">
        <f>38885684.71-L156</f>
        <v>0</v>
      </c>
    </row>
    <row r="157" spans="1:45" s="25" customFormat="1" x14ac:dyDescent="0.25">
      <c r="A157" s="6" t="s">
        <v>146</v>
      </c>
      <c r="B157" s="57"/>
      <c r="C157" s="57"/>
      <c r="D157" s="57"/>
      <c r="E157" s="86">
        <v>852</v>
      </c>
      <c r="F157" s="21" t="s">
        <v>97</v>
      </c>
      <c r="G157" s="21" t="s">
        <v>11</v>
      </c>
      <c r="H157" s="26"/>
      <c r="I157" s="21"/>
      <c r="J157" s="24">
        <f>J158+J167+J161+J164+J170</f>
        <v>37448498</v>
      </c>
      <c r="K157" s="24">
        <f t="shared" ref="K157:L157" si="84">K158+K167+K161+K164+K170</f>
        <v>37643277</v>
      </c>
      <c r="L157" s="24">
        <f t="shared" si="84"/>
        <v>9084450.75</v>
      </c>
      <c r="M157" s="91">
        <f t="shared" si="69"/>
        <v>24.132996577317112</v>
      </c>
      <c r="O157" s="119">
        <f>37643277-K157</f>
        <v>0</v>
      </c>
    </row>
    <row r="158" spans="1:45" s="25" customFormat="1" ht="390" x14ac:dyDescent="0.25">
      <c r="A158" s="1" t="s">
        <v>418</v>
      </c>
      <c r="B158" s="57"/>
      <c r="C158" s="57"/>
      <c r="D158" s="57"/>
      <c r="E158" s="86">
        <v>852</v>
      </c>
      <c r="F158" s="3" t="s">
        <v>97</v>
      </c>
      <c r="G158" s="3" t="s">
        <v>11</v>
      </c>
      <c r="H158" s="96" t="s">
        <v>419</v>
      </c>
      <c r="I158" s="3"/>
      <c r="J158" s="23">
        <f t="shared" ref="J158:L159" si="85">J159</f>
        <v>26254056</v>
      </c>
      <c r="K158" s="23">
        <f t="shared" si="85"/>
        <v>26448835</v>
      </c>
      <c r="L158" s="23">
        <f t="shared" si="85"/>
        <v>5510912</v>
      </c>
      <c r="M158" s="91">
        <f t="shared" si="69"/>
        <v>20.836123783902014</v>
      </c>
    </row>
    <row r="159" spans="1:45" s="25" customFormat="1" ht="60" x14ac:dyDescent="0.25">
      <c r="A159" s="1" t="s">
        <v>53</v>
      </c>
      <c r="B159" s="57"/>
      <c r="C159" s="57"/>
      <c r="D159" s="57"/>
      <c r="E159" s="86">
        <v>852</v>
      </c>
      <c r="F159" s="3" t="s">
        <v>97</v>
      </c>
      <c r="G159" s="3" t="s">
        <v>11</v>
      </c>
      <c r="H159" s="96" t="s">
        <v>419</v>
      </c>
      <c r="I159" s="3" t="s">
        <v>103</v>
      </c>
      <c r="J159" s="23">
        <f t="shared" si="85"/>
        <v>26254056</v>
      </c>
      <c r="K159" s="23">
        <f t="shared" si="85"/>
        <v>26448835</v>
      </c>
      <c r="L159" s="23">
        <f t="shared" si="85"/>
        <v>5510912</v>
      </c>
      <c r="M159" s="91">
        <f t="shared" si="69"/>
        <v>20.836123783902014</v>
      </c>
    </row>
    <row r="160" spans="1:45" s="25" customFormat="1" ht="30" x14ac:dyDescent="0.25">
      <c r="A160" s="1" t="s">
        <v>104</v>
      </c>
      <c r="B160" s="89"/>
      <c r="C160" s="89"/>
      <c r="D160" s="89"/>
      <c r="E160" s="86">
        <v>852</v>
      </c>
      <c r="F160" s="3" t="s">
        <v>97</v>
      </c>
      <c r="G160" s="3" t="s">
        <v>11</v>
      </c>
      <c r="H160" s="96" t="s">
        <v>419</v>
      </c>
      <c r="I160" s="3" t="s">
        <v>105</v>
      </c>
      <c r="J160" s="23">
        <f>'2.ВС'!J235</f>
        <v>26254056</v>
      </c>
      <c r="K160" s="23">
        <f>'2.ВС'!K235</f>
        <v>26448835</v>
      </c>
      <c r="L160" s="23">
        <f>'2.ВС'!L235</f>
        <v>5510912</v>
      </c>
      <c r="M160" s="91">
        <f t="shared" si="69"/>
        <v>20.836123783902014</v>
      </c>
    </row>
    <row r="161" spans="1:13" s="2" customFormat="1" ht="30" x14ac:dyDescent="0.25">
      <c r="A161" s="88" t="s">
        <v>147</v>
      </c>
      <c r="B161" s="89"/>
      <c r="C161" s="89"/>
      <c r="D161" s="88"/>
      <c r="E161" s="86">
        <v>852</v>
      </c>
      <c r="F161" s="4" t="s">
        <v>97</v>
      </c>
      <c r="G161" s="4" t="s">
        <v>11</v>
      </c>
      <c r="H161" s="4" t="s">
        <v>148</v>
      </c>
      <c r="I161" s="4"/>
      <c r="J161" s="23">
        <f t="shared" ref="J161:L165" si="86">J162</f>
        <v>8008100</v>
      </c>
      <c r="K161" s="23">
        <f t="shared" si="86"/>
        <v>8008100</v>
      </c>
      <c r="L161" s="23">
        <f t="shared" si="86"/>
        <v>2783939.75</v>
      </c>
      <c r="M161" s="91">
        <f t="shared" si="69"/>
        <v>34.764048276120427</v>
      </c>
    </row>
    <row r="162" spans="1:13" s="2" customFormat="1" ht="60" x14ac:dyDescent="0.25">
      <c r="A162" s="89" t="s">
        <v>53</v>
      </c>
      <c r="B162" s="89"/>
      <c r="C162" s="89"/>
      <c r="D162" s="89"/>
      <c r="E162" s="86">
        <v>852</v>
      </c>
      <c r="F162" s="4" t="s">
        <v>97</v>
      </c>
      <c r="G162" s="4" t="s">
        <v>11</v>
      </c>
      <c r="H162" s="4" t="s">
        <v>148</v>
      </c>
      <c r="I162" s="4" t="s">
        <v>103</v>
      </c>
      <c r="J162" s="23">
        <f t="shared" si="86"/>
        <v>8008100</v>
      </c>
      <c r="K162" s="23">
        <f t="shared" si="86"/>
        <v>8008100</v>
      </c>
      <c r="L162" s="23">
        <f t="shared" si="86"/>
        <v>2783939.75</v>
      </c>
      <c r="M162" s="91">
        <f t="shared" si="69"/>
        <v>34.764048276120427</v>
      </c>
    </row>
    <row r="163" spans="1:13" s="2" customFormat="1" ht="30" x14ac:dyDescent="0.25">
      <c r="A163" s="89" t="s">
        <v>104</v>
      </c>
      <c r="B163" s="89"/>
      <c r="C163" s="89"/>
      <c r="D163" s="89"/>
      <c r="E163" s="86">
        <v>852</v>
      </c>
      <c r="F163" s="4" t="s">
        <v>97</v>
      </c>
      <c r="G163" s="4" t="s">
        <v>11</v>
      </c>
      <c r="H163" s="4" t="s">
        <v>148</v>
      </c>
      <c r="I163" s="3" t="s">
        <v>105</v>
      </c>
      <c r="J163" s="23">
        <f>'2.ВС'!J238</f>
        <v>8008100</v>
      </c>
      <c r="K163" s="23">
        <f>'2.ВС'!K238</f>
        <v>8008100</v>
      </c>
      <c r="L163" s="23">
        <f>'2.ВС'!L238</f>
        <v>2783939.75</v>
      </c>
      <c r="M163" s="91">
        <f t="shared" si="69"/>
        <v>34.764048276120427</v>
      </c>
    </row>
    <row r="164" spans="1:13" s="2" customFormat="1" ht="30" x14ac:dyDescent="0.25">
      <c r="A164" s="1" t="s">
        <v>151</v>
      </c>
      <c r="B164" s="88"/>
      <c r="C164" s="88"/>
      <c r="D164" s="88"/>
      <c r="E164" s="88"/>
      <c r="F164" s="96" t="s">
        <v>97</v>
      </c>
      <c r="G164" s="96" t="s">
        <v>11</v>
      </c>
      <c r="H164" s="96" t="s">
        <v>152</v>
      </c>
      <c r="I164" s="67" t="s">
        <v>61</v>
      </c>
      <c r="J164" s="23">
        <f t="shared" si="86"/>
        <v>23142</v>
      </c>
      <c r="K164" s="23">
        <f t="shared" si="86"/>
        <v>23142</v>
      </c>
      <c r="L164" s="23">
        <f t="shared" si="86"/>
        <v>0</v>
      </c>
      <c r="M164" s="91">
        <f t="shared" si="69"/>
        <v>0</v>
      </c>
    </row>
    <row r="165" spans="1:13" s="2" customFormat="1" ht="60" x14ac:dyDescent="0.25">
      <c r="A165" s="1" t="s">
        <v>53</v>
      </c>
      <c r="B165" s="88"/>
      <c r="C165" s="88"/>
      <c r="D165" s="88"/>
      <c r="E165" s="88"/>
      <c r="F165" s="96" t="s">
        <v>97</v>
      </c>
      <c r="G165" s="96" t="s">
        <v>11</v>
      </c>
      <c r="H165" s="96" t="s">
        <v>152</v>
      </c>
      <c r="I165" s="96" t="s">
        <v>103</v>
      </c>
      <c r="J165" s="23">
        <f t="shared" si="86"/>
        <v>23142</v>
      </c>
      <c r="K165" s="23">
        <f t="shared" si="86"/>
        <v>23142</v>
      </c>
      <c r="L165" s="23">
        <f t="shared" si="86"/>
        <v>0</v>
      </c>
      <c r="M165" s="91">
        <f t="shared" si="69"/>
        <v>0</v>
      </c>
    </row>
    <row r="166" spans="1:13" s="2" customFormat="1" ht="30" x14ac:dyDescent="0.25">
      <c r="A166" s="1" t="s">
        <v>104</v>
      </c>
      <c r="B166" s="88"/>
      <c r="C166" s="88"/>
      <c r="D166" s="88"/>
      <c r="E166" s="88"/>
      <c r="F166" s="96" t="s">
        <v>97</v>
      </c>
      <c r="G166" s="96" t="s">
        <v>11</v>
      </c>
      <c r="H166" s="96" t="s">
        <v>152</v>
      </c>
      <c r="I166" s="96" t="s">
        <v>105</v>
      </c>
      <c r="J166" s="23">
        <f>'2.ВС'!J241</f>
        <v>23142</v>
      </c>
      <c r="K166" s="23">
        <f>'2.ВС'!K241</f>
        <v>23142</v>
      </c>
      <c r="L166" s="23">
        <f>'2.ВС'!L241</f>
        <v>0</v>
      </c>
      <c r="M166" s="91">
        <f t="shared" si="69"/>
        <v>0</v>
      </c>
    </row>
    <row r="167" spans="1:13" ht="30" x14ac:dyDescent="0.25">
      <c r="A167" s="88" t="s">
        <v>149</v>
      </c>
      <c r="B167" s="89"/>
      <c r="C167" s="89"/>
      <c r="D167" s="89"/>
      <c r="E167" s="86">
        <v>852</v>
      </c>
      <c r="F167" s="4" t="s">
        <v>97</v>
      </c>
      <c r="G167" s="4" t="s">
        <v>11</v>
      </c>
      <c r="H167" s="4" t="s">
        <v>150</v>
      </c>
      <c r="I167" s="4"/>
      <c r="J167" s="23">
        <f t="shared" ref="J167:L168" si="87">J168</f>
        <v>2643600</v>
      </c>
      <c r="K167" s="23">
        <f t="shared" si="87"/>
        <v>2643600</v>
      </c>
      <c r="L167" s="23">
        <f t="shared" si="87"/>
        <v>664699</v>
      </c>
      <c r="M167" s="91">
        <f t="shared" si="69"/>
        <v>25.14370555303374</v>
      </c>
    </row>
    <row r="168" spans="1:13" ht="60" x14ac:dyDescent="0.25">
      <c r="A168" s="89" t="s">
        <v>53</v>
      </c>
      <c r="B168" s="89"/>
      <c r="C168" s="89"/>
      <c r="D168" s="89"/>
      <c r="E168" s="86">
        <v>852</v>
      </c>
      <c r="F168" s="4" t="s">
        <v>97</v>
      </c>
      <c r="G168" s="4" t="s">
        <v>11</v>
      </c>
      <c r="H168" s="4" t="s">
        <v>150</v>
      </c>
      <c r="I168" s="4" t="s">
        <v>103</v>
      </c>
      <c r="J168" s="23">
        <f t="shared" si="87"/>
        <v>2643600</v>
      </c>
      <c r="K168" s="23">
        <f t="shared" si="87"/>
        <v>2643600</v>
      </c>
      <c r="L168" s="23">
        <f t="shared" si="87"/>
        <v>664699</v>
      </c>
      <c r="M168" s="91">
        <f t="shared" si="69"/>
        <v>25.14370555303374</v>
      </c>
    </row>
    <row r="169" spans="1:13" ht="30" x14ac:dyDescent="0.25">
      <c r="A169" s="89" t="s">
        <v>104</v>
      </c>
      <c r="B169" s="89"/>
      <c r="C169" s="89"/>
      <c r="D169" s="89"/>
      <c r="E169" s="86">
        <v>852</v>
      </c>
      <c r="F169" s="4" t="s">
        <v>97</v>
      </c>
      <c r="G169" s="4" t="s">
        <v>11</v>
      </c>
      <c r="H169" s="4" t="s">
        <v>150</v>
      </c>
      <c r="I169" s="3" t="s">
        <v>105</v>
      </c>
      <c r="J169" s="23">
        <f>'2.ВС'!J244</f>
        <v>2643600</v>
      </c>
      <c r="K169" s="23">
        <f>'2.ВС'!K244</f>
        <v>2643600</v>
      </c>
      <c r="L169" s="23">
        <f>'2.ВС'!L244</f>
        <v>664699</v>
      </c>
      <c r="M169" s="91">
        <f t="shared" si="69"/>
        <v>25.14370555303374</v>
      </c>
    </row>
    <row r="170" spans="1:13" s="25" customFormat="1" ht="165" x14ac:dyDescent="0.25">
      <c r="A170" s="1" t="s">
        <v>420</v>
      </c>
      <c r="B170" s="57"/>
      <c r="C170" s="57"/>
      <c r="D170" s="57"/>
      <c r="E170" s="86">
        <v>852</v>
      </c>
      <c r="F170" s="3" t="s">
        <v>97</v>
      </c>
      <c r="G170" s="3" t="s">
        <v>11</v>
      </c>
      <c r="H170" s="96" t="s">
        <v>421</v>
      </c>
      <c r="I170" s="3"/>
      <c r="J170" s="23">
        <f t="shared" ref="J170:L171" si="88">J171</f>
        <v>519600</v>
      </c>
      <c r="K170" s="23">
        <f t="shared" si="88"/>
        <v>519600</v>
      </c>
      <c r="L170" s="23">
        <f t="shared" si="88"/>
        <v>124900</v>
      </c>
      <c r="M170" s="91">
        <f t="shared" si="69"/>
        <v>24.037721324095457</v>
      </c>
    </row>
    <row r="171" spans="1:13" s="25" customFormat="1" ht="60" x14ac:dyDescent="0.25">
      <c r="A171" s="1" t="s">
        <v>53</v>
      </c>
      <c r="B171" s="57"/>
      <c r="C171" s="57"/>
      <c r="D171" s="57"/>
      <c r="E171" s="86">
        <v>852</v>
      </c>
      <c r="F171" s="3" t="s">
        <v>97</v>
      </c>
      <c r="G171" s="3" t="s">
        <v>11</v>
      </c>
      <c r="H171" s="96" t="s">
        <v>421</v>
      </c>
      <c r="I171" s="3" t="s">
        <v>103</v>
      </c>
      <c r="J171" s="23">
        <f t="shared" si="88"/>
        <v>519600</v>
      </c>
      <c r="K171" s="23">
        <f t="shared" si="88"/>
        <v>519600</v>
      </c>
      <c r="L171" s="23">
        <f t="shared" si="88"/>
        <v>124900</v>
      </c>
      <c r="M171" s="91">
        <f t="shared" si="69"/>
        <v>24.037721324095457</v>
      </c>
    </row>
    <row r="172" spans="1:13" s="25" customFormat="1" ht="30" x14ac:dyDescent="0.25">
      <c r="A172" s="1" t="s">
        <v>104</v>
      </c>
      <c r="B172" s="89"/>
      <c r="C172" s="89"/>
      <c r="D172" s="89"/>
      <c r="E172" s="86">
        <v>852</v>
      </c>
      <c r="F172" s="3" t="s">
        <v>97</v>
      </c>
      <c r="G172" s="3" t="s">
        <v>11</v>
      </c>
      <c r="H172" s="96" t="s">
        <v>421</v>
      </c>
      <c r="I172" s="3" t="s">
        <v>105</v>
      </c>
      <c r="J172" s="23">
        <f>'2.ВС'!J247</f>
        <v>519600</v>
      </c>
      <c r="K172" s="23">
        <f>'2.ВС'!K247</f>
        <v>519600</v>
      </c>
      <c r="L172" s="23">
        <f>'2.ВС'!L247</f>
        <v>124900</v>
      </c>
      <c r="M172" s="91">
        <f t="shared" si="69"/>
        <v>24.037721324095457</v>
      </c>
    </row>
    <row r="173" spans="1:13" s="25" customFormat="1" x14ac:dyDescent="0.25">
      <c r="A173" s="6" t="s">
        <v>98</v>
      </c>
      <c r="B173" s="57"/>
      <c r="C173" s="57"/>
      <c r="D173" s="57"/>
      <c r="E173" s="86">
        <v>852</v>
      </c>
      <c r="F173" s="21" t="s">
        <v>97</v>
      </c>
      <c r="G173" s="21" t="s">
        <v>56</v>
      </c>
      <c r="H173" s="26"/>
      <c r="I173" s="21"/>
      <c r="J173" s="24">
        <f>J174+J177+J180+J183+J186+J189+J195+J198+J201+J207+J210+J204+J192</f>
        <v>109612739.66</v>
      </c>
      <c r="K173" s="24">
        <f t="shared" ref="K173:L173" si="89">K174+K177+K180+K183+K186+K189+K195+K198+K201+K207+K210+K204+K192</f>
        <v>117711791.66</v>
      </c>
      <c r="L173" s="24">
        <f t="shared" si="89"/>
        <v>23905141.669999998</v>
      </c>
      <c r="M173" s="91">
        <f t="shared" si="69"/>
        <v>20.308196258746843</v>
      </c>
    </row>
    <row r="174" spans="1:13" s="25" customFormat="1" ht="165" x14ac:dyDescent="0.25">
      <c r="A174" s="1" t="s">
        <v>423</v>
      </c>
      <c r="B174" s="57"/>
      <c r="C174" s="57"/>
      <c r="D174" s="57"/>
      <c r="E174" s="86">
        <v>852</v>
      </c>
      <c r="F174" s="3" t="s">
        <v>97</v>
      </c>
      <c r="G174" s="3" t="s">
        <v>56</v>
      </c>
      <c r="H174" s="96" t="s">
        <v>422</v>
      </c>
      <c r="I174" s="3"/>
      <c r="J174" s="23">
        <f t="shared" ref="J174:L175" si="90">J175</f>
        <v>60671948</v>
      </c>
      <c r="K174" s="23">
        <f t="shared" si="90"/>
        <v>68771000</v>
      </c>
      <c r="L174" s="23">
        <f t="shared" si="90"/>
        <v>13733322</v>
      </c>
      <c r="M174" s="91">
        <f t="shared" si="69"/>
        <v>19.969641273211092</v>
      </c>
    </row>
    <row r="175" spans="1:13" s="25" customFormat="1" ht="60" x14ac:dyDescent="0.25">
      <c r="A175" s="1" t="s">
        <v>53</v>
      </c>
      <c r="B175" s="57"/>
      <c r="C175" s="57"/>
      <c r="D175" s="57"/>
      <c r="E175" s="86">
        <v>852</v>
      </c>
      <c r="F175" s="3" t="s">
        <v>97</v>
      </c>
      <c r="G175" s="3" t="s">
        <v>56</v>
      </c>
      <c r="H175" s="96" t="s">
        <v>422</v>
      </c>
      <c r="I175" s="3" t="s">
        <v>103</v>
      </c>
      <c r="J175" s="23">
        <f t="shared" si="90"/>
        <v>60671948</v>
      </c>
      <c r="K175" s="23">
        <f t="shared" si="90"/>
        <v>68771000</v>
      </c>
      <c r="L175" s="23">
        <f t="shared" si="90"/>
        <v>13733322</v>
      </c>
      <c r="M175" s="91">
        <f t="shared" si="69"/>
        <v>19.969641273211092</v>
      </c>
    </row>
    <row r="176" spans="1:13" s="25" customFormat="1" ht="30" x14ac:dyDescent="0.25">
      <c r="A176" s="1" t="s">
        <v>104</v>
      </c>
      <c r="B176" s="89"/>
      <c r="C176" s="89"/>
      <c r="D176" s="89"/>
      <c r="E176" s="86">
        <v>852</v>
      </c>
      <c r="F176" s="3" t="s">
        <v>97</v>
      </c>
      <c r="G176" s="3" t="s">
        <v>56</v>
      </c>
      <c r="H176" s="96" t="s">
        <v>422</v>
      </c>
      <c r="I176" s="3" t="s">
        <v>105</v>
      </c>
      <c r="J176" s="23">
        <f>'2.ВС'!J251</f>
        <v>60671948</v>
      </c>
      <c r="K176" s="23">
        <f>'2.ВС'!K251</f>
        <v>68771000</v>
      </c>
      <c r="L176" s="23">
        <f>'2.ВС'!L251</f>
        <v>13733322</v>
      </c>
      <c r="M176" s="91">
        <f t="shared" si="69"/>
        <v>19.969641273211092</v>
      </c>
    </row>
    <row r="177" spans="1:13" s="25" customFormat="1" ht="90" x14ac:dyDescent="0.25">
      <c r="A177" s="1" t="s">
        <v>441</v>
      </c>
      <c r="B177" s="89"/>
      <c r="C177" s="89"/>
      <c r="D177" s="89"/>
      <c r="E177" s="86">
        <v>852</v>
      </c>
      <c r="F177" s="3" t="s">
        <v>97</v>
      </c>
      <c r="G177" s="3" t="s">
        <v>56</v>
      </c>
      <c r="H177" s="96" t="s">
        <v>440</v>
      </c>
      <c r="I177" s="3"/>
      <c r="J177" s="23">
        <f t="shared" ref="J177:L178" si="91">J178</f>
        <v>7890120</v>
      </c>
      <c r="K177" s="23">
        <f t="shared" si="91"/>
        <v>7890120</v>
      </c>
      <c r="L177" s="23">
        <f t="shared" si="91"/>
        <v>1944073.35</v>
      </c>
      <c r="M177" s="91">
        <f t="shared" si="69"/>
        <v>24.639338184970573</v>
      </c>
    </row>
    <row r="178" spans="1:13" s="25" customFormat="1" ht="60" x14ac:dyDescent="0.25">
      <c r="A178" s="1" t="s">
        <v>53</v>
      </c>
      <c r="B178" s="89"/>
      <c r="C178" s="89"/>
      <c r="D178" s="89"/>
      <c r="E178" s="86">
        <v>852</v>
      </c>
      <c r="F178" s="3" t="s">
        <v>97</v>
      </c>
      <c r="G178" s="3" t="s">
        <v>56</v>
      </c>
      <c r="H178" s="96" t="s">
        <v>440</v>
      </c>
      <c r="I178" s="3" t="s">
        <v>103</v>
      </c>
      <c r="J178" s="23">
        <f t="shared" si="91"/>
        <v>7890120</v>
      </c>
      <c r="K178" s="23">
        <f t="shared" si="91"/>
        <v>7890120</v>
      </c>
      <c r="L178" s="23">
        <f t="shared" si="91"/>
        <v>1944073.35</v>
      </c>
      <c r="M178" s="91">
        <f t="shared" si="69"/>
        <v>24.639338184970573</v>
      </c>
    </row>
    <row r="179" spans="1:13" s="25" customFormat="1" ht="30" x14ac:dyDescent="0.25">
      <c r="A179" s="1" t="s">
        <v>104</v>
      </c>
      <c r="B179" s="89"/>
      <c r="C179" s="89"/>
      <c r="D179" s="89"/>
      <c r="E179" s="86">
        <v>852</v>
      </c>
      <c r="F179" s="3" t="s">
        <v>97</v>
      </c>
      <c r="G179" s="3" t="s">
        <v>56</v>
      </c>
      <c r="H179" s="96" t="s">
        <v>440</v>
      </c>
      <c r="I179" s="3" t="s">
        <v>105</v>
      </c>
      <c r="J179" s="23">
        <f>'2.ВС'!J254</f>
        <v>7890120</v>
      </c>
      <c r="K179" s="23">
        <f>'2.ВС'!K254</f>
        <v>7890120</v>
      </c>
      <c r="L179" s="23">
        <f>'2.ВС'!L254</f>
        <v>1944073.35</v>
      </c>
      <c r="M179" s="91">
        <f t="shared" si="69"/>
        <v>24.639338184970573</v>
      </c>
    </row>
    <row r="180" spans="1:13" x14ac:dyDescent="0.25">
      <c r="A180" s="88" t="s">
        <v>155</v>
      </c>
      <c r="B180" s="89"/>
      <c r="C180" s="89"/>
      <c r="D180" s="89"/>
      <c r="E180" s="86">
        <v>852</v>
      </c>
      <c r="F180" s="3" t="s">
        <v>97</v>
      </c>
      <c r="G180" s="3" t="s">
        <v>56</v>
      </c>
      <c r="H180" s="4" t="s">
        <v>156</v>
      </c>
      <c r="I180" s="3"/>
      <c r="J180" s="23">
        <f t="shared" ref="J180:L181" si="92">J181</f>
        <v>20644500</v>
      </c>
      <c r="K180" s="23">
        <f t="shared" si="92"/>
        <v>20644500</v>
      </c>
      <c r="L180" s="23">
        <f t="shared" si="92"/>
        <v>5982240.7999999998</v>
      </c>
      <c r="M180" s="91">
        <f t="shared" si="69"/>
        <v>28.97740705756981</v>
      </c>
    </row>
    <row r="181" spans="1:13" ht="60" x14ac:dyDescent="0.25">
      <c r="A181" s="89" t="s">
        <v>53</v>
      </c>
      <c r="B181" s="89"/>
      <c r="C181" s="89"/>
      <c r="D181" s="89"/>
      <c r="E181" s="86">
        <v>852</v>
      </c>
      <c r="F181" s="3" t="s">
        <v>97</v>
      </c>
      <c r="G181" s="4" t="s">
        <v>56</v>
      </c>
      <c r="H181" s="4" t="s">
        <v>156</v>
      </c>
      <c r="I181" s="3" t="s">
        <v>103</v>
      </c>
      <c r="J181" s="23">
        <f t="shared" si="92"/>
        <v>20644500</v>
      </c>
      <c r="K181" s="23">
        <f t="shared" si="92"/>
        <v>20644500</v>
      </c>
      <c r="L181" s="23">
        <f t="shared" si="92"/>
        <v>5982240.7999999998</v>
      </c>
      <c r="M181" s="91">
        <f t="shared" si="69"/>
        <v>28.97740705756981</v>
      </c>
    </row>
    <row r="182" spans="1:13" ht="30" x14ac:dyDescent="0.25">
      <c r="A182" s="89" t="s">
        <v>104</v>
      </c>
      <c r="B182" s="89"/>
      <c r="C182" s="89"/>
      <c r="D182" s="89"/>
      <c r="E182" s="86">
        <v>852</v>
      </c>
      <c r="F182" s="3" t="s">
        <v>97</v>
      </c>
      <c r="G182" s="4" t="s">
        <v>56</v>
      </c>
      <c r="H182" s="4" t="s">
        <v>156</v>
      </c>
      <c r="I182" s="3" t="s">
        <v>105</v>
      </c>
      <c r="J182" s="23">
        <f>'2.ВС'!J257</f>
        <v>20644500</v>
      </c>
      <c r="K182" s="23">
        <f>'2.ВС'!K257</f>
        <v>20644500</v>
      </c>
      <c r="L182" s="23">
        <f>'2.ВС'!L257</f>
        <v>5982240.7999999998</v>
      </c>
      <c r="M182" s="91">
        <f t="shared" si="69"/>
        <v>28.97740705756981</v>
      </c>
    </row>
    <row r="183" spans="1:13" ht="30" x14ac:dyDescent="0.25">
      <c r="A183" s="88" t="s">
        <v>151</v>
      </c>
      <c r="B183" s="89"/>
      <c r="C183" s="89"/>
      <c r="D183" s="89"/>
      <c r="E183" s="86">
        <v>852</v>
      </c>
      <c r="F183" s="3" t="s">
        <v>97</v>
      </c>
      <c r="G183" s="4" t="s">
        <v>56</v>
      </c>
      <c r="H183" s="4" t="s">
        <v>152</v>
      </c>
      <c r="I183" s="3"/>
      <c r="J183" s="23">
        <f t="shared" ref="J183:L184" si="93">J184</f>
        <v>229300</v>
      </c>
      <c r="K183" s="23">
        <f t="shared" si="93"/>
        <v>229300</v>
      </c>
      <c r="L183" s="23">
        <f t="shared" si="93"/>
        <v>20672</v>
      </c>
      <c r="M183" s="91">
        <f t="shared" si="69"/>
        <v>9.0152638464893151</v>
      </c>
    </row>
    <row r="184" spans="1:13" ht="60" x14ac:dyDescent="0.25">
      <c r="A184" s="89" t="s">
        <v>53</v>
      </c>
      <c r="B184" s="89"/>
      <c r="C184" s="89"/>
      <c r="D184" s="89"/>
      <c r="E184" s="86">
        <v>852</v>
      </c>
      <c r="F184" s="3" t="s">
        <v>97</v>
      </c>
      <c r="G184" s="4" t="s">
        <v>56</v>
      </c>
      <c r="H184" s="4" t="s">
        <v>152</v>
      </c>
      <c r="I184" s="3" t="s">
        <v>103</v>
      </c>
      <c r="J184" s="23">
        <f t="shared" si="93"/>
        <v>229300</v>
      </c>
      <c r="K184" s="23">
        <f t="shared" si="93"/>
        <v>229300</v>
      </c>
      <c r="L184" s="23">
        <f t="shared" si="93"/>
        <v>20672</v>
      </c>
      <c r="M184" s="91">
        <f t="shared" si="69"/>
        <v>9.0152638464893151</v>
      </c>
    </row>
    <row r="185" spans="1:13" ht="30" x14ac:dyDescent="0.25">
      <c r="A185" s="89" t="s">
        <v>104</v>
      </c>
      <c r="B185" s="89"/>
      <c r="C185" s="89"/>
      <c r="D185" s="89"/>
      <c r="E185" s="86">
        <v>852</v>
      </c>
      <c r="F185" s="3" t="s">
        <v>97</v>
      </c>
      <c r="G185" s="4" t="s">
        <v>56</v>
      </c>
      <c r="H185" s="4" t="s">
        <v>152</v>
      </c>
      <c r="I185" s="3" t="s">
        <v>105</v>
      </c>
      <c r="J185" s="23">
        <f>'2.ВС'!J260</f>
        <v>229300</v>
      </c>
      <c r="K185" s="23">
        <f>'2.ВС'!K260</f>
        <v>229300</v>
      </c>
      <c r="L185" s="23">
        <f>'2.ВС'!L260</f>
        <v>20672</v>
      </c>
      <c r="M185" s="91">
        <f t="shared" si="69"/>
        <v>9.0152638464893151</v>
      </c>
    </row>
    <row r="186" spans="1:13" ht="30" x14ac:dyDescent="0.25">
      <c r="A186" s="88" t="s">
        <v>149</v>
      </c>
      <c r="B186" s="89"/>
      <c r="C186" s="89"/>
      <c r="D186" s="89"/>
      <c r="E186" s="86">
        <v>852</v>
      </c>
      <c r="F186" s="4" t="s">
        <v>97</v>
      </c>
      <c r="G186" s="4" t="s">
        <v>56</v>
      </c>
      <c r="H186" s="4" t="s">
        <v>150</v>
      </c>
      <c r="I186" s="3"/>
      <c r="J186" s="23">
        <f t="shared" ref="J186:L187" si="94">J187</f>
        <v>1590000</v>
      </c>
      <c r="K186" s="23">
        <f t="shared" si="94"/>
        <v>1590000</v>
      </c>
      <c r="L186" s="23">
        <f t="shared" si="94"/>
        <v>502468</v>
      </c>
      <c r="M186" s="91">
        <f t="shared" si="69"/>
        <v>31.601761006289308</v>
      </c>
    </row>
    <row r="187" spans="1:13" ht="60" x14ac:dyDescent="0.25">
      <c r="A187" s="89" t="s">
        <v>53</v>
      </c>
      <c r="B187" s="89"/>
      <c r="C187" s="89"/>
      <c r="D187" s="89"/>
      <c r="E187" s="86">
        <v>852</v>
      </c>
      <c r="F187" s="3" t="s">
        <v>97</v>
      </c>
      <c r="G187" s="4" t="s">
        <v>56</v>
      </c>
      <c r="H187" s="4" t="s">
        <v>150</v>
      </c>
      <c r="I187" s="3" t="s">
        <v>103</v>
      </c>
      <c r="J187" s="23">
        <f t="shared" si="94"/>
        <v>1590000</v>
      </c>
      <c r="K187" s="23">
        <f t="shared" si="94"/>
        <v>1590000</v>
      </c>
      <c r="L187" s="23">
        <f t="shared" si="94"/>
        <v>502468</v>
      </c>
      <c r="M187" s="91">
        <f t="shared" si="69"/>
        <v>31.601761006289308</v>
      </c>
    </row>
    <row r="188" spans="1:13" ht="30" x14ac:dyDescent="0.25">
      <c r="A188" s="89" t="s">
        <v>104</v>
      </c>
      <c r="B188" s="89"/>
      <c r="C188" s="89"/>
      <c r="D188" s="89"/>
      <c r="E188" s="86">
        <v>852</v>
      </c>
      <c r="F188" s="3" t="s">
        <v>97</v>
      </c>
      <c r="G188" s="4" t="s">
        <v>56</v>
      </c>
      <c r="H188" s="4" t="s">
        <v>150</v>
      </c>
      <c r="I188" s="3" t="s">
        <v>105</v>
      </c>
      <c r="J188" s="23">
        <f>'2.ВС'!J263</f>
        <v>1590000</v>
      </c>
      <c r="K188" s="23">
        <f>'2.ВС'!K263</f>
        <v>1590000</v>
      </c>
      <c r="L188" s="23">
        <f>'2.ВС'!L263</f>
        <v>502468</v>
      </c>
      <c r="M188" s="91">
        <f t="shared" si="69"/>
        <v>31.601761006289308</v>
      </c>
    </row>
    <row r="189" spans="1:13" ht="45" x14ac:dyDescent="0.25">
      <c r="A189" s="88" t="s">
        <v>153</v>
      </c>
      <c r="B189" s="89"/>
      <c r="C189" s="89"/>
      <c r="D189" s="89"/>
      <c r="E189" s="86">
        <v>852</v>
      </c>
      <c r="F189" s="4" t="s">
        <v>97</v>
      </c>
      <c r="G189" s="4" t="s">
        <v>56</v>
      </c>
      <c r="H189" s="4" t="s">
        <v>154</v>
      </c>
      <c r="I189" s="3"/>
      <c r="J189" s="23">
        <f t="shared" ref="J189:L190" si="95">J190</f>
        <v>92066</v>
      </c>
      <c r="K189" s="23">
        <f t="shared" si="95"/>
        <v>92066</v>
      </c>
      <c r="L189" s="23">
        <f t="shared" si="95"/>
        <v>4000</v>
      </c>
      <c r="M189" s="91">
        <f t="shared" si="69"/>
        <v>4.3447092303347601</v>
      </c>
    </row>
    <row r="190" spans="1:13" ht="60" x14ac:dyDescent="0.25">
      <c r="A190" s="89" t="s">
        <v>53</v>
      </c>
      <c r="B190" s="89"/>
      <c r="C190" s="89"/>
      <c r="D190" s="89"/>
      <c r="E190" s="86">
        <v>852</v>
      </c>
      <c r="F190" s="3" t="s">
        <v>97</v>
      </c>
      <c r="G190" s="4" t="s">
        <v>56</v>
      </c>
      <c r="H190" s="4" t="s">
        <v>154</v>
      </c>
      <c r="I190" s="3" t="s">
        <v>103</v>
      </c>
      <c r="J190" s="23">
        <f t="shared" si="95"/>
        <v>92066</v>
      </c>
      <c r="K190" s="23">
        <f t="shared" si="95"/>
        <v>92066</v>
      </c>
      <c r="L190" s="23">
        <f t="shared" si="95"/>
        <v>4000</v>
      </c>
      <c r="M190" s="91">
        <f t="shared" si="69"/>
        <v>4.3447092303347601</v>
      </c>
    </row>
    <row r="191" spans="1:13" ht="30" x14ac:dyDescent="0.25">
      <c r="A191" s="89" t="s">
        <v>104</v>
      </c>
      <c r="B191" s="89"/>
      <c r="C191" s="89"/>
      <c r="D191" s="89"/>
      <c r="E191" s="86">
        <v>852</v>
      </c>
      <c r="F191" s="3" t="s">
        <v>97</v>
      </c>
      <c r="G191" s="4" t="s">
        <v>56</v>
      </c>
      <c r="H191" s="4" t="s">
        <v>154</v>
      </c>
      <c r="I191" s="3" t="s">
        <v>105</v>
      </c>
      <c r="J191" s="23">
        <f>'2.ВС'!J266</f>
        <v>92066</v>
      </c>
      <c r="K191" s="23">
        <f>'2.ВС'!K266</f>
        <v>92066</v>
      </c>
      <c r="L191" s="23">
        <f>'2.ВС'!L266</f>
        <v>4000</v>
      </c>
      <c r="M191" s="91">
        <f t="shared" si="69"/>
        <v>4.3447092303347601</v>
      </c>
    </row>
    <row r="192" spans="1:13" ht="90" x14ac:dyDescent="0.25">
      <c r="A192" s="1" t="s">
        <v>443</v>
      </c>
      <c r="B192" s="89"/>
      <c r="C192" s="89"/>
      <c r="D192" s="89"/>
      <c r="E192" s="86">
        <v>852</v>
      </c>
      <c r="F192" s="3" t="s">
        <v>97</v>
      </c>
      <c r="G192" s="3" t="s">
        <v>56</v>
      </c>
      <c r="H192" s="96" t="s">
        <v>444</v>
      </c>
      <c r="I192" s="3"/>
      <c r="J192" s="23">
        <f>J193</f>
        <v>5141327</v>
      </c>
      <c r="K192" s="23">
        <f t="shared" ref="K192:L193" si="96">K193</f>
        <v>5141327</v>
      </c>
      <c r="L192" s="23">
        <f t="shared" si="96"/>
        <v>1259465.52</v>
      </c>
      <c r="M192" s="91">
        <f t="shared" si="69"/>
        <v>24.496895840315155</v>
      </c>
    </row>
    <row r="193" spans="1:13" ht="60" x14ac:dyDescent="0.25">
      <c r="A193" s="1" t="s">
        <v>53</v>
      </c>
      <c r="B193" s="89"/>
      <c r="C193" s="89"/>
      <c r="D193" s="89"/>
      <c r="E193" s="86">
        <v>852</v>
      </c>
      <c r="F193" s="3" t="s">
        <v>97</v>
      </c>
      <c r="G193" s="3" t="s">
        <v>56</v>
      </c>
      <c r="H193" s="96" t="s">
        <v>444</v>
      </c>
      <c r="I193" s="3" t="s">
        <v>103</v>
      </c>
      <c r="J193" s="23">
        <f>J194</f>
        <v>5141327</v>
      </c>
      <c r="K193" s="23">
        <f t="shared" si="96"/>
        <v>5141327</v>
      </c>
      <c r="L193" s="23">
        <f t="shared" si="96"/>
        <v>1259465.52</v>
      </c>
      <c r="M193" s="91">
        <f t="shared" si="69"/>
        <v>24.496895840315155</v>
      </c>
    </row>
    <row r="194" spans="1:13" ht="30" x14ac:dyDescent="0.25">
      <c r="A194" s="1" t="s">
        <v>104</v>
      </c>
      <c r="B194" s="89"/>
      <c r="C194" s="89"/>
      <c r="D194" s="89"/>
      <c r="E194" s="86">
        <v>852</v>
      </c>
      <c r="F194" s="3" t="s">
        <v>97</v>
      </c>
      <c r="G194" s="3" t="s">
        <v>56</v>
      </c>
      <c r="H194" s="96" t="s">
        <v>444</v>
      </c>
      <c r="I194" s="3" t="s">
        <v>105</v>
      </c>
      <c r="J194" s="23">
        <f>'2.ВС'!J269</f>
        <v>5141327</v>
      </c>
      <c r="K194" s="23">
        <f>'2.ВС'!K269</f>
        <v>5141327</v>
      </c>
      <c r="L194" s="23">
        <f>'2.ВС'!L269</f>
        <v>1259465.52</v>
      </c>
      <c r="M194" s="91">
        <f t="shared" si="69"/>
        <v>24.496895840315155</v>
      </c>
    </row>
    <row r="195" spans="1:13" ht="45" x14ac:dyDescent="0.25">
      <c r="A195" s="89" t="s">
        <v>358</v>
      </c>
      <c r="B195" s="89"/>
      <c r="C195" s="89"/>
      <c r="D195" s="89"/>
      <c r="E195" s="86">
        <v>852</v>
      </c>
      <c r="F195" s="3" t="s">
        <v>97</v>
      </c>
      <c r="G195" s="4" t="s">
        <v>56</v>
      </c>
      <c r="H195" s="4" t="s">
        <v>357</v>
      </c>
      <c r="I195" s="3"/>
      <c r="J195" s="23">
        <f t="shared" ref="J195:L199" si="97">J196</f>
        <v>9000000</v>
      </c>
      <c r="K195" s="23">
        <f t="shared" si="97"/>
        <v>9000000</v>
      </c>
      <c r="L195" s="23">
        <f t="shared" si="97"/>
        <v>0</v>
      </c>
      <c r="M195" s="91">
        <f t="shared" si="69"/>
        <v>0</v>
      </c>
    </row>
    <row r="196" spans="1:13" ht="60" x14ac:dyDescent="0.25">
      <c r="A196" s="89" t="s">
        <v>53</v>
      </c>
      <c r="B196" s="89"/>
      <c r="C196" s="89"/>
      <c r="D196" s="89"/>
      <c r="E196" s="86">
        <v>852</v>
      </c>
      <c r="F196" s="3" t="s">
        <v>97</v>
      </c>
      <c r="G196" s="4" t="s">
        <v>56</v>
      </c>
      <c r="H196" s="4" t="s">
        <v>357</v>
      </c>
      <c r="I196" s="3" t="s">
        <v>103</v>
      </c>
      <c r="J196" s="23">
        <f t="shared" si="97"/>
        <v>9000000</v>
      </c>
      <c r="K196" s="23">
        <f t="shared" si="97"/>
        <v>9000000</v>
      </c>
      <c r="L196" s="23">
        <f t="shared" si="97"/>
        <v>0</v>
      </c>
      <c r="M196" s="91">
        <f t="shared" si="69"/>
        <v>0</v>
      </c>
    </row>
    <row r="197" spans="1:13" ht="30" x14ac:dyDescent="0.25">
      <c r="A197" s="89" t="s">
        <v>54</v>
      </c>
      <c r="B197" s="89"/>
      <c r="C197" s="89"/>
      <c r="D197" s="89"/>
      <c r="E197" s="86">
        <v>852</v>
      </c>
      <c r="F197" s="3" t="s">
        <v>97</v>
      </c>
      <c r="G197" s="4" t="s">
        <v>56</v>
      </c>
      <c r="H197" s="4" t="s">
        <v>357</v>
      </c>
      <c r="I197" s="3" t="s">
        <v>105</v>
      </c>
      <c r="J197" s="23">
        <f>'2.ВС'!J272</f>
        <v>9000000</v>
      </c>
      <c r="K197" s="23">
        <f>'2.ВС'!K272</f>
        <v>9000000</v>
      </c>
      <c r="L197" s="23">
        <f>'2.ВС'!L272</f>
        <v>0</v>
      </c>
      <c r="M197" s="91">
        <f t="shared" si="69"/>
        <v>0</v>
      </c>
    </row>
    <row r="198" spans="1:13" ht="45" x14ac:dyDescent="0.25">
      <c r="A198" s="1" t="s">
        <v>408</v>
      </c>
      <c r="B198" s="89"/>
      <c r="C198" s="89"/>
      <c r="D198" s="89"/>
      <c r="E198" s="86"/>
      <c r="F198" s="3" t="s">
        <v>97</v>
      </c>
      <c r="G198" s="4" t="s">
        <v>56</v>
      </c>
      <c r="H198" s="96" t="s">
        <v>409</v>
      </c>
      <c r="I198" s="3"/>
      <c r="J198" s="23">
        <f t="shared" si="97"/>
        <v>1535226</v>
      </c>
      <c r="K198" s="23">
        <f t="shared" si="97"/>
        <v>1535226</v>
      </c>
      <c r="L198" s="23">
        <f t="shared" si="97"/>
        <v>0</v>
      </c>
      <c r="M198" s="91">
        <f t="shared" si="69"/>
        <v>0</v>
      </c>
    </row>
    <row r="199" spans="1:13" ht="60" x14ac:dyDescent="0.25">
      <c r="A199" s="1" t="s">
        <v>53</v>
      </c>
      <c r="B199" s="89"/>
      <c r="C199" s="89"/>
      <c r="D199" s="89"/>
      <c r="E199" s="86"/>
      <c r="F199" s="3" t="s">
        <v>97</v>
      </c>
      <c r="G199" s="4" t="s">
        <v>56</v>
      </c>
      <c r="H199" s="96" t="s">
        <v>409</v>
      </c>
      <c r="I199" s="3" t="s">
        <v>103</v>
      </c>
      <c r="J199" s="23">
        <f t="shared" si="97"/>
        <v>1535226</v>
      </c>
      <c r="K199" s="23">
        <f t="shared" si="97"/>
        <v>1535226</v>
      </c>
      <c r="L199" s="23">
        <f t="shared" si="97"/>
        <v>0</v>
      </c>
      <c r="M199" s="91">
        <f t="shared" si="69"/>
        <v>0</v>
      </c>
    </row>
    <row r="200" spans="1:13" ht="30" x14ac:dyDescent="0.25">
      <c r="A200" s="1" t="s">
        <v>104</v>
      </c>
      <c r="B200" s="89"/>
      <c r="C200" s="89"/>
      <c r="D200" s="89"/>
      <c r="E200" s="86"/>
      <c r="F200" s="3" t="s">
        <v>97</v>
      </c>
      <c r="G200" s="4" t="s">
        <v>56</v>
      </c>
      <c r="H200" s="96" t="s">
        <v>409</v>
      </c>
      <c r="I200" s="3" t="s">
        <v>105</v>
      </c>
      <c r="J200" s="23">
        <f>'2.ВС'!J275</f>
        <v>1535226</v>
      </c>
      <c r="K200" s="23">
        <f>'2.ВС'!K275</f>
        <v>1535226</v>
      </c>
      <c r="L200" s="23">
        <f>'2.ВС'!L275</f>
        <v>0</v>
      </c>
      <c r="M200" s="91">
        <f t="shared" ref="M200:M263" si="98">L200/K200*100</f>
        <v>0</v>
      </c>
    </row>
    <row r="201" spans="1:13" ht="90" x14ac:dyDescent="0.25">
      <c r="A201" s="1" t="s">
        <v>435</v>
      </c>
      <c r="B201" s="29"/>
      <c r="C201" s="29"/>
      <c r="D201" s="29"/>
      <c r="E201" s="86">
        <v>852</v>
      </c>
      <c r="F201" s="3" t="s">
        <v>97</v>
      </c>
      <c r="G201" s="4" t="s">
        <v>56</v>
      </c>
      <c r="H201" s="96" t="s">
        <v>433</v>
      </c>
      <c r="I201" s="3"/>
      <c r="J201" s="23">
        <f t="shared" ref="J201:L202" si="99">J202</f>
        <v>235790</v>
      </c>
      <c r="K201" s="23">
        <f t="shared" si="99"/>
        <v>235790</v>
      </c>
      <c r="L201" s="23">
        <f t="shared" si="99"/>
        <v>0</v>
      </c>
      <c r="M201" s="91">
        <f t="shared" si="98"/>
        <v>0</v>
      </c>
    </row>
    <row r="202" spans="1:13" ht="60" x14ac:dyDescent="0.25">
      <c r="A202" s="1" t="s">
        <v>53</v>
      </c>
      <c r="B202" s="29"/>
      <c r="C202" s="29"/>
      <c r="D202" s="29"/>
      <c r="E202" s="86">
        <v>852</v>
      </c>
      <c r="F202" s="3" t="s">
        <v>97</v>
      </c>
      <c r="G202" s="4" t="s">
        <v>56</v>
      </c>
      <c r="H202" s="96" t="s">
        <v>433</v>
      </c>
      <c r="I202" s="3" t="s">
        <v>103</v>
      </c>
      <c r="J202" s="23">
        <f t="shared" si="99"/>
        <v>235790</v>
      </c>
      <c r="K202" s="23">
        <f t="shared" si="99"/>
        <v>235790</v>
      </c>
      <c r="L202" s="23">
        <f t="shared" si="99"/>
        <v>0</v>
      </c>
      <c r="M202" s="91">
        <f t="shared" si="98"/>
        <v>0</v>
      </c>
    </row>
    <row r="203" spans="1:13" ht="30" x14ac:dyDescent="0.25">
      <c r="A203" s="1" t="s">
        <v>104</v>
      </c>
      <c r="B203" s="29"/>
      <c r="C203" s="29"/>
      <c r="D203" s="29"/>
      <c r="E203" s="86">
        <v>852</v>
      </c>
      <c r="F203" s="3" t="s">
        <v>97</v>
      </c>
      <c r="G203" s="4" t="s">
        <v>56</v>
      </c>
      <c r="H203" s="96" t="s">
        <v>433</v>
      </c>
      <c r="I203" s="3" t="s">
        <v>105</v>
      </c>
      <c r="J203" s="23">
        <f>'2.ВС'!J278</f>
        <v>235790</v>
      </c>
      <c r="K203" s="23">
        <f>'2.ВС'!K278</f>
        <v>235790</v>
      </c>
      <c r="L203" s="23">
        <f>'2.ВС'!L278</f>
        <v>0</v>
      </c>
      <c r="M203" s="91">
        <f t="shared" si="98"/>
        <v>0</v>
      </c>
    </row>
    <row r="204" spans="1:13" ht="60" x14ac:dyDescent="0.25">
      <c r="A204" s="1" t="s">
        <v>463</v>
      </c>
      <c r="B204" s="29"/>
      <c r="C204" s="29"/>
      <c r="D204" s="29"/>
      <c r="E204" s="86">
        <v>852</v>
      </c>
      <c r="F204" s="3" t="s">
        <v>97</v>
      </c>
      <c r="G204" s="4" t="s">
        <v>56</v>
      </c>
      <c r="H204" s="96" t="s">
        <v>431</v>
      </c>
      <c r="I204" s="3"/>
      <c r="J204" s="23">
        <f>J205</f>
        <v>170882.66</v>
      </c>
      <c r="K204" s="23">
        <f t="shared" ref="K204:L205" si="100">K205</f>
        <v>170882.66</v>
      </c>
      <c r="L204" s="23">
        <f t="shared" si="100"/>
        <v>0</v>
      </c>
      <c r="M204" s="91">
        <f t="shared" si="98"/>
        <v>0</v>
      </c>
    </row>
    <row r="205" spans="1:13" ht="60" x14ac:dyDescent="0.25">
      <c r="A205" s="1" t="s">
        <v>53</v>
      </c>
      <c r="B205" s="29"/>
      <c r="C205" s="29"/>
      <c r="D205" s="29"/>
      <c r="E205" s="86">
        <v>852</v>
      </c>
      <c r="F205" s="3" t="s">
        <v>97</v>
      </c>
      <c r="G205" s="4" t="s">
        <v>56</v>
      </c>
      <c r="H205" s="96" t="s">
        <v>431</v>
      </c>
      <c r="I205" s="3" t="s">
        <v>103</v>
      </c>
      <c r="J205" s="23">
        <f>J206</f>
        <v>170882.66</v>
      </c>
      <c r="K205" s="23">
        <f t="shared" si="100"/>
        <v>170882.66</v>
      </c>
      <c r="L205" s="23">
        <f t="shared" si="100"/>
        <v>0</v>
      </c>
      <c r="M205" s="91">
        <f t="shared" si="98"/>
        <v>0</v>
      </c>
    </row>
    <row r="206" spans="1:13" ht="30" x14ac:dyDescent="0.25">
      <c r="A206" s="1" t="s">
        <v>104</v>
      </c>
      <c r="B206" s="29"/>
      <c r="C206" s="29"/>
      <c r="D206" s="29"/>
      <c r="E206" s="86">
        <v>852</v>
      </c>
      <c r="F206" s="3" t="s">
        <v>97</v>
      </c>
      <c r="G206" s="4" t="s">
        <v>56</v>
      </c>
      <c r="H206" s="96" t="s">
        <v>431</v>
      </c>
      <c r="I206" s="3" t="s">
        <v>105</v>
      </c>
      <c r="J206" s="23">
        <f>'2.ВС'!J281</f>
        <v>170882.66</v>
      </c>
      <c r="K206" s="23">
        <f>'2.ВС'!K281</f>
        <v>170882.66</v>
      </c>
      <c r="L206" s="23">
        <f>'2.ВС'!L281</f>
        <v>0</v>
      </c>
      <c r="M206" s="91">
        <f t="shared" si="98"/>
        <v>0</v>
      </c>
    </row>
    <row r="207" spans="1:13" s="25" customFormat="1" ht="165" x14ac:dyDescent="0.25">
      <c r="A207" s="1" t="s">
        <v>420</v>
      </c>
      <c r="B207" s="57"/>
      <c r="C207" s="57"/>
      <c r="D207" s="57"/>
      <c r="E207" s="86">
        <v>852</v>
      </c>
      <c r="F207" s="3" t="s">
        <v>97</v>
      </c>
      <c r="G207" s="3" t="s">
        <v>56</v>
      </c>
      <c r="H207" s="96" t="s">
        <v>421</v>
      </c>
      <c r="I207" s="3"/>
      <c r="J207" s="23">
        <f t="shared" ref="J207:L208" si="101">J208</f>
        <v>1887600</v>
      </c>
      <c r="K207" s="23">
        <f t="shared" si="101"/>
        <v>1887600</v>
      </c>
      <c r="L207" s="23">
        <f t="shared" si="101"/>
        <v>458900</v>
      </c>
      <c r="M207" s="91">
        <f t="shared" si="98"/>
        <v>24.311294765840223</v>
      </c>
    </row>
    <row r="208" spans="1:13" s="25" customFormat="1" ht="60" x14ac:dyDescent="0.25">
      <c r="A208" s="1" t="s">
        <v>53</v>
      </c>
      <c r="B208" s="57"/>
      <c r="C208" s="57"/>
      <c r="D208" s="57"/>
      <c r="E208" s="86">
        <v>852</v>
      </c>
      <c r="F208" s="3" t="s">
        <v>97</v>
      </c>
      <c r="G208" s="3" t="s">
        <v>56</v>
      </c>
      <c r="H208" s="96" t="s">
        <v>421</v>
      </c>
      <c r="I208" s="3" t="s">
        <v>103</v>
      </c>
      <c r="J208" s="23">
        <f t="shared" si="101"/>
        <v>1887600</v>
      </c>
      <c r="K208" s="23">
        <f t="shared" si="101"/>
        <v>1887600</v>
      </c>
      <c r="L208" s="23">
        <f t="shared" si="101"/>
        <v>458900</v>
      </c>
      <c r="M208" s="91">
        <f t="shared" si="98"/>
        <v>24.311294765840223</v>
      </c>
    </row>
    <row r="209" spans="1:13" s="25" customFormat="1" ht="30" x14ac:dyDescent="0.25">
      <c r="A209" s="1" t="s">
        <v>104</v>
      </c>
      <c r="B209" s="57"/>
      <c r="C209" s="57"/>
      <c r="D209" s="57"/>
      <c r="E209" s="86">
        <v>852</v>
      </c>
      <c r="F209" s="3" t="s">
        <v>97</v>
      </c>
      <c r="G209" s="3" t="s">
        <v>56</v>
      </c>
      <c r="H209" s="96" t="s">
        <v>421</v>
      </c>
      <c r="I209" s="3" t="s">
        <v>105</v>
      </c>
      <c r="J209" s="23">
        <f>'2.ВС'!J284</f>
        <v>1887600</v>
      </c>
      <c r="K209" s="23">
        <f>'2.ВС'!K284</f>
        <v>1887600</v>
      </c>
      <c r="L209" s="23">
        <f>'2.ВС'!L284</f>
        <v>458900</v>
      </c>
      <c r="M209" s="91">
        <f t="shared" si="98"/>
        <v>24.311294765840223</v>
      </c>
    </row>
    <row r="210" spans="1:13" s="25" customFormat="1" ht="30" x14ac:dyDescent="0.25">
      <c r="A210" s="88" t="s">
        <v>340</v>
      </c>
      <c r="B210" s="89"/>
      <c r="C210" s="89"/>
      <c r="D210" s="89"/>
      <c r="E210" s="86">
        <v>852</v>
      </c>
      <c r="F210" s="3" t="s">
        <v>97</v>
      </c>
      <c r="G210" s="4" t="s">
        <v>56</v>
      </c>
      <c r="H210" s="4" t="s">
        <v>158</v>
      </c>
      <c r="I210" s="3"/>
      <c r="J210" s="23">
        <f t="shared" ref="J210:L211" si="102">J211</f>
        <v>523980</v>
      </c>
      <c r="K210" s="23">
        <f t="shared" si="102"/>
        <v>523980</v>
      </c>
      <c r="L210" s="23">
        <f t="shared" si="102"/>
        <v>0</v>
      </c>
      <c r="M210" s="91">
        <f t="shared" si="98"/>
        <v>0</v>
      </c>
    </row>
    <row r="211" spans="1:13" s="25" customFormat="1" ht="60" x14ac:dyDescent="0.25">
      <c r="A211" s="89" t="s">
        <v>53</v>
      </c>
      <c r="B211" s="89"/>
      <c r="C211" s="89"/>
      <c r="D211" s="89"/>
      <c r="E211" s="86">
        <v>852</v>
      </c>
      <c r="F211" s="3" t="s">
        <v>97</v>
      </c>
      <c r="G211" s="4" t="s">
        <v>56</v>
      </c>
      <c r="H211" s="4" t="s">
        <v>158</v>
      </c>
      <c r="I211" s="3" t="s">
        <v>103</v>
      </c>
      <c r="J211" s="23">
        <f t="shared" si="102"/>
        <v>523980</v>
      </c>
      <c r="K211" s="23">
        <f t="shared" si="102"/>
        <v>523980</v>
      </c>
      <c r="L211" s="23">
        <f t="shared" si="102"/>
        <v>0</v>
      </c>
      <c r="M211" s="91">
        <f t="shared" si="98"/>
        <v>0</v>
      </c>
    </row>
    <row r="212" spans="1:13" s="25" customFormat="1" ht="30" x14ac:dyDescent="0.25">
      <c r="A212" s="89" t="s">
        <v>104</v>
      </c>
      <c r="B212" s="89"/>
      <c r="C212" s="89"/>
      <c r="D212" s="89"/>
      <c r="E212" s="86">
        <v>852</v>
      </c>
      <c r="F212" s="3" t="s">
        <v>97</v>
      </c>
      <c r="G212" s="4" t="s">
        <v>56</v>
      </c>
      <c r="H212" s="4" t="s">
        <v>158</v>
      </c>
      <c r="I212" s="3" t="s">
        <v>105</v>
      </c>
      <c r="J212" s="23">
        <f>'2.ВС'!J287</f>
        <v>523980</v>
      </c>
      <c r="K212" s="23">
        <f>'2.ВС'!K287</f>
        <v>523980</v>
      </c>
      <c r="L212" s="23">
        <f>'2.ВС'!L287</f>
        <v>0</v>
      </c>
      <c r="M212" s="91">
        <f t="shared" si="98"/>
        <v>0</v>
      </c>
    </row>
    <row r="213" spans="1:13" s="25" customFormat="1" ht="28.5" x14ac:dyDescent="0.25">
      <c r="A213" s="6" t="s">
        <v>159</v>
      </c>
      <c r="B213" s="57"/>
      <c r="C213" s="57"/>
      <c r="D213" s="57"/>
      <c r="E213" s="87">
        <v>852</v>
      </c>
      <c r="F213" s="21" t="s">
        <v>97</v>
      </c>
      <c r="G213" s="26" t="s">
        <v>58</v>
      </c>
      <c r="H213" s="26"/>
      <c r="I213" s="21"/>
      <c r="J213" s="24">
        <f>J214+J217+J220+J223+J226+J229+J232+J235</f>
        <v>11948460</v>
      </c>
      <c r="K213" s="24">
        <f t="shared" ref="K213:L213" si="103">K214+K217+K220+K223+K226+K229+K232+K235</f>
        <v>11948460</v>
      </c>
      <c r="L213" s="24">
        <f t="shared" si="103"/>
        <v>2550590.75</v>
      </c>
      <c r="M213" s="91">
        <f t="shared" si="98"/>
        <v>21.346606591979217</v>
      </c>
    </row>
    <row r="214" spans="1:13" s="25" customFormat="1" ht="30" x14ac:dyDescent="0.25">
      <c r="A214" s="1" t="s">
        <v>160</v>
      </c>
      <c r="B214" s="89"/>
      <c r="C214" s="89"/>
      <c r="D214" s="89"/>
      <c r="E214" s="86">
        <v>851</v>
      </c>
      <c r="F214" s="4" t="s">
        <v>97</v>
      </c>
      <c r="G214" s="4" t="s">
        <v>58</v>
      </c>
      <c r="H214" s="96" t="s">
        <v>453</v>
      </c>
      <c r="I214" s="3"/>
      <c r="J214" s="23">
        <f>J215</f>
        <v>5849100</v>
      </c>
      <c r="K214" s="23">
        <f t="shared" ref="K214:L215" si="104">K215</f>
        <v>5849100</v>
      </c>
      <c r="L214" s="23">
        <f t="shared" si="104"/>
        <v>1212000</v>
      </c>
      <c r="M214" s="91">
        <f t="shared" si="98"/>
        <v>20.721136585115659</v>
      </c>
    </row>
    <row r="215" spans="1:13" s="25" customFormat="1" ht="60" x14ac:dyDescent="0.25">
      <c r="A215" s="1" t="s">
        <v>53</v>
      </c>
      <c r="B215" s="89"/>
      <c r="C215" s="89"/>
      <c r="D215" s="89"/>
      <c r="E215" s="86">
        <v>851</v>
      </c>
      <c r="F215" s="3" t="s">
        <v>97</v>
      </c>
      <c r="G215" s="4" t="s">
        <v>58</v>
      </c>
      <c r="H215" s="96" t="s">
        <v>453</v>
      </c>
      <c r="I215" s="3" t="s">
        <v>103</v>
      </c>
      <c r="J215" s="23">
        <f>J216</f>
        <v>5849100</v>
      </c>
      <c r="K215" s="23">
        <f t="shared" si="104"/>
        <v>5849100</v>
      </c>
      <c r="L215" s="23">
        <f t="shared" si="104"/>
        <v>1212000</v>
      </c>
      <c r="M215" s="91">
        <f t="shared" si="98"/>
        <v>20.721136585115659</v>
      </c>
    </row>
    <row r="216" spans="1:13" s="25" customFormat="1" ht="30" x14ac:dyDescent="0.25">
      <c r="A216" s="1" t="s">
        <v>104</v>
      </c>
      <c r="B216" s="89"/>
      <c r="C216" s="89"/>
      <c r="D216" s="89"/>
      <c r="E216" s="86">
        <v>851</v>
      </c>
      <c r="F216" s="3" t="s">
        <v>97</v>
      </c>
      <c r="G216" s="3" t="s">
        <v>58</v>
      </c>
      <c r="H216" s="96" t="s">
        <v>453</v>
      </c>
      <c r="I216" s="3" t="s">
        <v>105</v>
      </c>
      <c r="J216" s="23">
        <f>'2.ВС'!J128</f>
        <v>5849100</v>
      </c>
      <c r="K216" s="23">
        <f>'2.ВС'!K128</f>
        <v>5849100</v>
      </c>
      <c r="L216" s="23">
        <f>'2.ВС'!L128</f>
        <v>1212000</v>
      </c>
      <c r="M216" s="91">
        <f t="shared" si="98"/>
        <v>20.721136585115659</v>
      </c>
    </row>
    <row r="217" spans="1:13" s="25" customFormat="1" ht="30" x14ac:dyDescent="0.25">
      <c r="A217" s="1" t="s">
        <v>151</v>
      </c>
      <c r="B217" s="89"/>
      <c r="C217" s="89"/>
      <c r="D217" s="89"/>
      <c r="E217" s="86">
        <v>851</v>
      </c>
      <c r="F217" s="3" t="s">
        <v>97</v>
      </c>
      <c r="G217" s="3" t="s">
        <v>58</v>
      </c>
      <c r="H217" s="96" t="s">
        <v>454</v>
      </c>
      <c r="I217" s="3"/>
      <c r="J217" s="23">
        <f>J218</f>
        <v>6300</v>
      </c>
      <c r="K217" s="23">
        <f t="shared" ref="K217:L218" si="105">K218</f>
        <v>6300</v>
      </c>
      <c r="L217" s="23">
        <f t="shared" si="105"/>
        <v>2100</v>
      </c>
      <c r="M217" s="91">
        <f t="shared" si="98"/>
        <v>33.333333333333329</v>
      </c>
    </row>
    <row r="218" spans="1:13" s="25" customFormat="1" ht="60" x14ac:dyDescent="0.25">
      <c r="A218" s="1" t="s">
        <v>53</v>
      </c>
      <c r="B218" s="89"/>
      <c r="C218" s="89"/>
      <c r="D218" s="89"/>
      <c r="E218" s="86">
        <v>851</v>
      </c>
      <c r="F218" s="3" t="s">
        <v>97</v>
      </c>
      <c r="G218" s="3" t="s">
        <v>58</v>
      </c>
      <c r="H218" s="96" t="s">
        <v>454</v>
      </c>
      <c r="I218" s="3" t="s">
        <v>103</v>
      </c>
      <c r="J218" s="23">
        <f>J219</f>
        <v>6300</v>
      </c>
      <c r="K218" s="23">
        <f t="shared" si="105"/>
        <v>6300</v>
      </c>
      <c r="L218" s="23">
        <f t="shared" si="105"/>
        <v>2100</v>
      </c>
      <c r="M218" s="91">
        <f t="shared" si="98"/>
        <v>33.333333333333329</v>
      </c>
    </row>
    <row r="219" spans="1:13" s="25" customFormat="1" ht="30" x14ac:dyDescent="0.25">
      <c r="A219" s="1" t="s">
        <v>104</v>
      </c>
      <c r="B219" s="89"/>
      <c r="C219" s="89"/>
      <c r="D219" s="89"/>
      <c r="E219" s="86">
        <v>851</v>
      </c>
      <c r="F219" s="3" t="s">
        <v>97</v>
      </c>
      <c r="G219" s="4" t="s">
        <v>58</v>
      </c>
      <c r="H219" s="96" t="s">
        <v>454</v>
      </c>
      <c r="I219" s="3" t="s">
        <v>105</v>
      </c>
      <c r="J219" s="23">
        <f>'2.ВС'!J131</f>
        <v>6300</v>
      </c>
      <c r="K219" s="23">
        <f>'2.ВС'!K131</f>
        <v>6300</v>
      </c>
      <c r="L219" s="23">
        <f>'2.ВС'!L131</f>
        <v>2100</v>
      </c>
      <c r="M219" s="91">
        <f t="shared" si="98"/>
        <v>33.333333333333329</v>
      </c>
    </row>
    <row r="220" spans="1:13" s="25" customFormat="1" ht="165" x14ac:dyDescent="0.25">
      <c r="A220" s="1" t="s">
        <v>420</v>
      </c>
      <c r="B220" s="57"/>
      <c r="C220" s="57"/>
      <c r="D220" s="57"/>
      <c r="E220" s="86">
        <v>851</v>
      </c>
      <c r="F220" s="3" t="s">
        <v>97</v>
      </c>
      <c r="G220" s="3" t="s">
        <v>58</v>
      </c>
      <c r="H220" s="96" t="s">
        <v>455</v>
      </c>
      <c r="I220" s="3"/>
      <c r="J220" s="23">
        <f>J221</f>
        <v>120000</v>
      </c>
      <c r="K220" s="23">
        <f t="shared" ref="K220:L221" si="106">K221</f>
        <v>120000</v>
      </c>
      <c r="L220" s="23">
        <f t="shared" si="106"/>
        <v>34000</v>
      </c>
      <c r="M220" s="91">
        <f t="shared" si="98"/>
        <v>28.333333333333332</v>
      </c>
    </row>
    <row r="221" spans="1:13" s="25" customFormat="1" ht="60" x14ac:dyDescent="0.25">
      <c r="A221" s="1" t="s">
        <v>53</v>
      </c>
      <c r="B221" s="57"/>
      <c r="C221" s="57"/>
      <c r="D221" s="57"/>
      <c r="E221" s="86">
        <v>851</v>
      </c>
      <c r="F221" s="3" t="s">
        <v>97</v>
      </c>
      <c r="G221" s="3" t="s">
        <v>58</v>
      </c>
      <c r="H221" s="96" t="s">
        <v>455</v>
      </c>
      <c r="I221" s="3" t="s">
        <v>103</v>
      </c>
      <c r="J221" s="23">
        <f>J222</f>
        <v>120000</v>
      </c>
      <c r="K221" s="23">
        <f t="shared" si="106"/>
        <v>120000</v>
      </c>
      <c r="L221" s="23">
        <f t="shared" si="106"/>
        <v>34000</v>
      </c>
      <c r="M221" s="91">
        <f t="shared" si="98"/>
        <v>28.333333333333332</v>
      </c>
    </row>
    <row r="222" spans="1:13" s="25" customFormat="1" ht="30" x14ac:dyDescent="0.25">
      <c r="A222" s="1" t="s">
        <v>104</v>
      </c>
      <c r="B222" s="57"/>
      <c r="C222" s="57"/>
      <c r="D222" s="57"/>
      <c r="E222" s="86">
        <v>851</v>
      </c>
      <c r="F222" s="3" t="s">
        <v>97</v>
      </c>
      <c r="G222" s="3" t="s">
        <v>58</v>
      </c>
      <c r="H222" s="96" t="s">
        <v>455</v>
      </c>
      <c r="I222" s="3" t="s">
        <v>105</v>
      </c>
      <c r="J222" s="23">
        <f>'2.ВС'!J137</f>
        <v>120000</v>
      </c>
      <c r="K222" s="23">
        <f>'2.ВС'!K137</f>
        <v>120000</v>
      </c>
      <c r="L222" s="23">
        <f>'2.ВС'!L137</f>
        <v>34000</v>
      </c>
      <c r="M222" s="91">
        <f t="shared" si="98"/>
        <v>28.333333333333332</v>
      </c>
    </row>
    <row r="223" spans="1:13" ht="30" x14ac:dyDescent="0.25">
      <c r="A223" s="88" t="s">
        <v>160</v>
      </c>
      <c r="B223" s="89"/>
      <c r="C223" s="89"/>
      <c r="D223" s="89"/>
      <c r="E223" s="86">
        <v>852</v>
      </c>
      <c r="F223" s="4" t="s">
        <v>97</v>
      </c>
      <c r="G223" s="4" t="s">
        <v>58</v>
      </c>
      <c r="H223" s="4" t="s">
        <v>161</v>
      </c>
      <c r="I223" s="3"/>
      <c r="J223" s="23">
        <f t="shared" ref="J223:L224" si="107">J224</f>
        <v>5329928</v>
      </c>
      <c r="K223" s="23">
        <f t="shared" si="107"/>
        <v>5329928</v>
      </c>
      <c r="L223" s="23">
        <f t="shared" si="107"/>
        <v>1273990.75</v>
      </c>
      <c r="M223" s="91">
        <f t="shared" si="98"/>
        <v>23.902588365171162</v>
      </c>
    </row>
    <row r="224" spans="1:13" ht="60" x14ac:dyDescent="0.25">
      <c r="A224" s="89" t="s">
        <v>53</v>
      </c>
      <c r="B224" s="89"/>
      <c r="C224" s="89"/>
      <c r="D224" s="89"/>
      <c r="E224" s="86">
        <v>852</v>
      </c>
      <c r="F224" s="3" t="s">
        <v>97</v>
      </c>
      <c r="G224" s="4" t="s">
        <v>58</v>
      </c>
      <c r="H224" s="4" t="s">
        <v>161</v>
      </c>
      <c r="I224" s="3" t="s">
        <v>103</v>
      </c>
      <c r="J224" s="23">
        <f t="shared" si="107"/>
        <v>5329928</v>
      </c>
      <c r="K224" s="23">
        <f t="shared" si="107"/>
        <v>5329928</v>
      </c>
      <c r="L224" s="23">
        <f t="shared" si="107"/>
        <v>1273990.75</v>
      </c>
      <c r="M224" s="91">
        <f t="shared" si="98"/>
        <v>23.902588365171162</v>
      </c>
    </row>
    <row r="225" spans="1:13" ht="30" x14ac:dyDescent="0.25">
      <c r="A225" s="89" t="s">
        <v>104</v>
      </c>
      <c r="B225" s="89"/>
      <c r="C225" s="89"/>
      <c r="D225" s="89"/>
      <c r="E225" s="86">
        <v>852</v>
      </c>
      <c r="F225" s="3" t="s">
        <v>97</v>
      </c>
      <c r="G225" s="3" t="s">
        <v>58</v>
      </c>
      <c r="H225" s="4" t="s">
        <v>161</v>
      </c>
      <c r="I225" s="3" t="s">
        <v>105</v>
      </c>
      <c r="J225" s="23">
        <f>'2.ВС'!J291</f>
        <v>5329928</v>
      </c>
      <c r="K225" s="23">
        <f>'2.ВС'!K291</f>
        <v>5329928</v>
      </c>
      <c r="L225" s="23">
        <f>'2.ВС'!L291</f>
        <v>1273990.75</v>
      </c>
      <c r="M225" s="91">
        <f t="shared" si="98"/>
        <v>23.902588365171162</v>
      </c>
    </row>
    <row r="226" spans="1:13" ht="30" x14ac:dyDescent="0.25">
      <c r="A226" s="88" t="s">
        <v>151</v>
      </c>
      <c r="B226" s="89"/>
      <c r="C226" s="89"/>
      <c r="D226" s="89"/>
      <c r="E226" s="86">
        <v>852</v>
      </c>
      <c r="F226" s="3" t="s">
        <v>97</v>
      </c>
      <c r="G226" s="3" t="s">
        <v>58</v>
      </c>
      <c r="H226" s="4" t="s">
        <v>152</v>
      </c>
      <c r="I226" s="3"/>
      <c r="J226" s="23">
        <f t="shared" ref="J226:L230" si="108">J227</f>
        <v>37800</v>
      </c>
      <c r="K226" s="23">
        <f t="shared" si="108"/>
        <v>37800</v>
      </c>
      <c r="L226" s="23">
        <f t="shared" si="108"/>
        <v>12600</v>
      </c>
      <c r="M226" s="91">
        <f t="shared" si="98"/>
        <v>33.333333333333329</v>
      </c>
    </row>
    <row r="227" spans="1:13" ht="60" x14ac:dyDescent="0.25">
      <c r="A227" s="89" t="s">
        <v>53</v>
      </c>
      <c r="B227" s="89"/>
      <c r="C227" s="89"/>
      <c r="D227" s="89"/>
      <c r="E227" s="86">
        <v>852</v>
      </c>
      <c r="F227" s="3" t="s">
        <v>97</v>
      </c>
      <c r="G227" s="3" t="s">
        <v>58</v>
      </c>
      <c r="H227" s="4" t="s">
        <v>152</v>
      </c>
      <c r="I227" s="3" t="s">
        <v>103</v>
      </c>
      <c r="J227" s="23">
        <f t="shared" si="108"/>
        <v>37800</v>
      </c>
      <c r="K227" s="23">
        <f t="shared" si="108"/>
        <v>37800</v>
      </c>
      <c r="L227" s="23">
        <f t="shared" si="108"/>
        <v>12600</v>
      </c>
      <c r="M227" s="91">
        <f t="shared" si="98"/>
        <v>33.333333333333329</v>
      </c>
    </row>
    <row r="228" spans="1:13" ht="30" x14ac:dyDescent="0.25">
      <c r="A228" s="89" t="s">
        <v>104</v>
      </c>
      <c r="B228" s="89"/>
      <c r="C228" s="89"/>
      <c r="D228" s="89"/>
      <c r="E228" s="86">
        <v>852</v>
      </c>
      <c r="F228" s="3" t="s">
        <v>97</v>
      </c>
      <c r="G228" s="4" t="s">
        <v>58</v>
      </c>
      <c r="H228" s="4" t="s">
        <v>152</v>
      </c>
      <c r="I228" s="3" t="s">
        <v>105</v>
      </c>
      <c r="J228" s="23">
        <f>'2.ВС'!J294</f>
        <v>37800</v>
      </c>
      <c r="K228" s="23">
        <f>'2.ВС'!K294</f>
        <v>37800</v>
      </c>
      <c r="L228" s="23">
        <f>'2.ВС'!L294</f>
        <v>12600</v>
      </c>
      <c r="M228" s="91">
        <f t="shared" si="98"/>
        <v>33.333333333333329</v>
      </c>
    </row>
    <row r="229" spans="1:13" ht="60" x14ac:dyDescent="0.25">
      <c r="A229" s="1" t="s">
        <v>450</v>
      </c>
      <c r="B229" s="89"/>
      <c r="C229" s="89"/>
      <c r="D229" s="89"/>
      <c r="E229" s="86">
        <v>852</v>
      </c>
      <c r="F229" s="3" t="s">
        <v>97</v>
      </c>
      <c r="G229" s="3" t="s">
        <v>58</v>
      </c>
      <c r="H229" s="96" t="s">
        <v>449</v>
      </c>
      <c r="I229" s="3"/>
      <c r="J229" s="23">
        <f t="shared" si="108"/>
        <v>531072</v>
      </c>
      <c r="K229" s="23">
        <f t="shared" si="108"/>
        <v>531072</v>
      </c>
      <c r="L229" s="23">
        <f t="shared" si="108"/>
        <v>0</v>
      </c>
      <c r="M229" s="91">
        <f t="shared" si="98"/>
        <v>0</v>
      </c>
    </row>
    <row r="230" spans="1:13" ht="60" x14ac:dyDescent="0.25">
      <c r="A230" s="1" t="s">
        <v>53</v>
      </c>
      <c r="B230" s="89"/>
      <c r="C230" s="89"/>
      <c r="D230" s="89"/>
      <c r="E230" s="86">
        <v>852</v>
      </c>
      <c r="F230" s="3" t="s">
        <v>97</v>
      </c>
      <c r="G230" s="3" t="s">
        <v>58</v>
      </c>
      <c r="H230" s="96" t="s">
        <v>449</v>
      </c>
      <c r="I230" s="3" t="s">
        <v>103</v>
      </c>
      <c r="J230" s="23">
        <f t="shared" si="108"/>
        <v>531072</v>
      </c>
      <c r="K230" s="23">
        <f t="shared" si="108"/>
        <v>531072</v>
      </c>
      <c r="L230" s="23">
        <f t="shared" si="108"/>
        <v>0</v>
      </c>
      <c r="M230" s="91">
        <f t="shared" si="98"/>
        <v>0</v>
      </c>
    </row>
    <row r="231" spans="1:13" ht="30" x14ac:dyDescent="0.25">
      <c r="A231" s="1" t="s">
        <v>104</v>
      </c>
      <c r="B231" s="89"/>
      <c r="C231" s="89"/>
      <c r="D231" s="89"/>
      <c r="E231" s="86">
        <v>852</v>
      </c>
      <c r="F231" s="3" t="s">
        <v>97</v>
      </c>
      <c r="G231" s="4" t="s">
        <v>58</v>
      </c>
      <c r="H231" s="96" t="s">
        <v>449</v>
      </c>
      <c r="I231" s="3" t="s">
        <v>105</v>
      </c>
      <c r="J231" s="23">
        <f>'2.ВС'!J297</f>
        <v>531072</v>
      </c>
      <c r="K231" s="23">
        <f>'2.ВС'!K297</f>
        <v>531072</v>
      </c>
      <c r="L231" s="23">
        <f>'2.ВС'!L297</f>
        <v>0</v>
      </c>
      <c r="M231" s="91">
        <f t="shared" si="98"/>
        <v>0</v>
      </c>
    </row>
    <row r="232" spans="1:13" ht="30" x14ac:dyDescent="0.25">
      <c r="A232" s="89" t="s">
        <v>428</v>
      </c>
      <c r="B232" s="89"/>
      <c r="C232" s="89"/>
      <c r="D232" s="89"/>
      <c r="E232" s="86">
        <v>852</v>
      </c>
      <c r="F232" s="4" t="s">
        <v>97</v>
      </c>
      <c r="G232" s="4" t="s">
        <v>58</v>
      </c>
      <c r="H232" s="4" t="s">
        <v>429</v>
      </c>
      <c r="I232" s="3"/>
      <c r="J232" s="23">
        <f t="shared" ref="J232:L233" si="109">J233</f>
        <v>10660</v>
      </c>
      <c r="K232" s="23">
        <f t="shared" si="109"/>
        <v>10660</v>
      </c>
      <c r="L232" s="23">
        <f t="shared" si="109"/>
        <v>0</v>
      </c>
      <c r="M232" s="91">
        <f t="shared" si="98"/>
        <v>0</v>
      </c>
    </row>
    <row r="233" spans="1:13" ht="60" x14ac:dyDescent="0.25">
      <c r="A233" s="89" t="s">
        <v>53</v>
      </c>
      <c r="B233" s="89"/>
      <c r="C233" s="89"/>
      <c r="D233" s="89"/>
      <c r="E233" s="86">
        <v>852</v>
      </c>
      <c r="F233" s="3" t="s">
        <v>97</v>
      </c>
      <c r="G233" s="4" t="s">
        <v>58</v>
      </c>
      <c r="H233" s="4" t="s">
        <v>429</v>
      </c>
      <c r="I233" s="3" t="s">
        <v>103</v>
      </c>
      <c r="J233" s="23">
        <f t="shared" si="109"/>
        <v>10660</v>
      </c>
      <c r="K233" s="23">
        <f t="shared" si="109"/>
        <v>10660</v>
      </c>
      <c r="L233" s="23">
        <f t="shared" si="109"/>
        <v>0</v>
      </c>
      <c r="M233" s="91">
        <f t="shared" si="98"/>
        <v>0</v>
      </c>
    </row>
    <row r="234" spans="1:13" ht="30" x14ac:dyDescent="0.25">
      <c r="A234" s="89" t="s">
        <v>104</v>
      </c>
      <c r="B234" s="89"/>
      <c r="C234" s="89"/>
      <c r="D234" s="89"/>
      <c r="E234" s="86">
        <v>852</v>
      </c>
      <c r="F234" s="3" t="s">
        <v>97</v>
      </c>
      <c r="G234" s="4" t="s">
        <v>58</v>
      </c>
      <c r="H234" s="4" t="s">
        <v>429</v>
      </c>
      <c r="I234" s="3" t="s">
        <v>105</v>
      </c>
      <c r="J234" s="23">
        <f>'2.ВС'!J300</f>
        <v>10660</v>
      </c>
      <c r="K234" s="23">
        <f>'2.ВС'!K300</f>
        <v>10660</v>
      </c>
      <c r="L234" s="23">
        <f>'2.ВС'!L300</f>
        <v>0</v>
      </c>
      <c r="M234" s="91">
        <f t="shared" si="98"/>
        <v>0</v>
      </c>
    </row>
    <row r="235" spans="1:13" s="25" customFormat="1" ht="165" x14ac:dyDescent="0.25">
      <c r="A235" s="1" t="s">
        <v>420</v>
      </c>
      <c r="B235" s="57"/>
      <c r="C235" s="57"/>
      <c r="D235" s="57"/>
      <c r="E235" s="86">
        <v>852</v>
      </c>
      <c r="F235" s="3" t="s">
        <v>97</v>
      </c>
      <c r="G235" s="3" t="s">
        <v>58</v>
      </c>
      <c r="H235" s="96" t="s">
        <v>421</v>
      </c>
      <c r="I235" s="3"/>
      <c r="J235" s="23">
        <f t="shared" ref="J235:L236" si="110">J236</f>
        <v>63600</v>
      </c>
      <c r="K235" s="23">
        <f t="shared" si="110"/>
        <v>63600</v>
      </c>
      <c r="L235" s="23">
        <f t="shared" si="110"/>
        <v>15900</v>
      </c>
      <c r="M235" s="91">
        <f t="shared" si="98"/>
        <v>25</v>
      </c>
    </row>
    <row r="236" spans="1:13" s="25" customFormat="1" ht="60" x14ac:dyDescent="0.25">
      <c r="A236" s="1" t="s">
        <v>53</v>
      </c>
      <c r="B236" s="57"/>
      <c r="C236" s="57"/>
      <c r="D236" s="57"/>
      <c r="E236" s="86">
        <v>852</v>
      </c>
      <c r="F236" s="3" t="s">
        <v>97</v>
      </c>
      <c r="G236" s="3" t="s">
        <v>58</v>
      </c>
      <c r="H236" s="96" t="s">
        <v>421</v>
      </c>
      <c r="I236" s="3" t="s">
        <v>103</v>
      </c>
      <c r="J236" s="23">
        <f t="shared" si="110"/>
        <v>63600</v>
      </c>
      <c r="K236" s="23">
        <f t="shared" si="110"/>
        <v>63600</v>
      </c>
      <c r="L236" s="23">
        <f t="shared" si="110"/>
        <v>15900</v>
      </c>
      <c r="M236" s="91">
        <f t="shared" si="98"/>
        <v>25</v>
      </c>
    </row>
    <row r="237" spans="1:13" s="25" customFormat="1" ht="30" x14ac:dyDescent="0.25">
      <c r="A237" s="1" t="s">
        <v>104</v>
      </c>
      <c r="B237" s="57"/>
      <c r="C237" s="57"/>
      <c r="D237" s="57"/>
      <c r="E237" s="86">
        <v>852</v>
      </c>
      <c r="F237" s="3" t="s">
        <v>97</v>
      </c>
      <c r="G237" s="4" t="s">
        <v>58</v>
      </c>
      <c r="H237" s="96" t="s">
        <v>421</v>
      </c>
      <c r="I237" s="3" t="s">
        <v>105</v>
      </c>
      <c r="J237" s="23">
        <f>'2.ВС'!J303</f>
        <v>63600</v>
      </c>
      <c r="K237" s="23">
        <f>'2.ВС'!K303</f>
        <v>63600</v>
      </c>
      <c r="L237" s="23">
        <f>'2.ВС'!L303</f>
        <v>15900</v>
      </c>
      <c r="M237" s="91">
        <f t="shared" si="98"/>
        <v>25</v>
      </c>
    </row>
    <row r="238" spans="1:13" x14ac:dyDescent="0.25">
      <c r="A238" s="6" t="s">
        <v>162</v>
      </c>
      <c r="B238" s="57"/>
      <c r="C238" s="57"/>
      <c r="D238" s="57"/>
      <c r="E238" s="86">
        <v>852</v>
      </c>
      <c r="F238" s="21" t="s">
        <v>97</v>
      </c>
      <c r="G238" s="21" t="s">
        <v>97</v>
      </c>
      <c r="H238" s="26"/>
      <c r="I238" s="21"/>
      <c r="J238" s="24">
        <f t="shared" ref="J238:L238" si="111">J239</f>
        <v>123400</v>
      </c>
      <c r="K238" s="24">
        <f t="shared" si="111"/>
        <v>123400</v>
      </c>
      <c r="L238" s="24">
        <f t="shared" si="111"/>
        <v>0</v>
      </c>
      <c r="M238" s="91">
        <f t="shared" si="98"/>
        <v>0</v>
      </c>
    </row>
    <row r="239" spans="1:13" ht="30" x14ac:dyDescent="0.25">
      <c r="A239" s="88" t="s">
        <v>163</v>
      </c>
      <c r="B239" s="89"/>
      <c r="C239" s="89"/>
      <c r="D239" s="89"/>
      <c r="E239" s="86">
        <v>852</v>
      </c>
      <c r="F239" s="3" t="s">
        <v>97</v>
      </c>
      <c r="G239" s="3" t="s">
        <v>97</v>
      </c>
      <c r="H239" s="4" t="s">
        <v>164</v>
      </c>
      <c r="I239" s="3"/>
      <c r="J239" s="23">
        <f t="shared" ref="J239" si="112">J240+J242</f>
        <v>123400</v>
      </c>
      <c r="K239" s="23">
        <f t="shared" ref="K239:L239" si="113">K240+K242</f>
        <v>123400</v>
      </c>
      <c r="L239" s="23">
        <f t="shared" si="113"/>
        <v>0</v>
      </c>
      <c r="M239" s="91">
        <f t="shared" si="98"/>
        <v>0</v>
      </c>
    </row>
    <row r="240" spans="1:13" ht="120" x14ac:dyDescent="0.25">
      <c r="A240" s="88" t="s">
        <v>16</v>
      </c>
      <c r="B240" s="89"/>
      <c r="C240" s="89"/>
      <c r="D240" s="89"/>
      <c r="E240" s="86">
        <v>852</v>
      </c>
      <c r="F240" s="3" t="s">
        <v>97</v>
      </c>
      <c r="G240" s="3" t="s">
        <v>97</v>
      </c>
      <c r="H240" s="4" t="s">
        <v>164</v>
      </c>
      <c r="I240" s="3" t="s">
        <v>18</v>
      </c>
      <c r="J240" s="23">
        <f t="shared" ref="J240:L240" si="114">J241</f>
        <v>16900</v>
      </c>
      <c r="K240" s="23">
        <f t="shared" si="114"/>
        <v>16900</v>
      </c>
      <c r="L240" s="23">
        <f t="shared" si="114"/>
        <v>0</v>
      </c>
      <c r="M240" s="91">
        <f t="shared" si="98"/>
        <v>0</v>
      </c>
    </row>
    <row r="241" spans="1:13" ht="30" x14ac:dyDescent="0.25">
      <c r="A241" s="89" t="s">
        <v>7</v>
      </c>
      <c r="B241" s="89"/>
      <c r="C241" s="89"/>
      <c r="D241" s="89"/>
      <c r="E241" s="86">
        <v>852</v>
      </c>
      <c r="F241" s="3" t="s">
        <v>97</v>
      </c>
      <c r="G241" s="3" t="s">
        <v>97</v>
      </c>
      <c r="H241" s="4" t="s">
        <v>164</v>
      </c>
      <c r="I241" s="3" t="s">
        <v>66</v>
      </c>
      <c r="J241" s="23">
        <f>'2.ВС'!J307</f>
        <v>16900</v>
      </c>
      <c r="K241" s="23">
        <f>'2.ВС'!K307</f>
        <v>16900</v>
      </c>
      <c r="L241" s="23">
        <f>'2.ВС'!L307</f>
        <v>0</v>
      </c>
      <c r="M241" s="91">
        <f t="shared" si="98"/>
        <v>0</v>
      </c>
    </row>
    <row r="242" spans="1:13" ht="45" x14ac:dyDescent="0.25">
      <c r="A242" s="89" t="s">
        <v>22</v>
      </c>
      <c r="B242" s="88"/>
      <c r="C242" s="88"/>
      <c r="D242" s="88"/>
      <c r="E242" s="86">
        <v>852</v>
      </c>
      <c r="F242" s="3" t="s">
        <v>97</v>
      </c>
      <c r="G242" s="3" t="s">
        <v>97</v>
      </c>
      <c r="H242" s="4" t="s">
        <v>164</v>
      </c>
      <c r="I242" s="3" t="s">
        <v>23</v>
      </c>
      <c r="J242" s="23">
        <f t="shared" ref="J242:L242" si="115">J243</f>
        <v>106500</v>
      </c>
      <c r="K242" s="23">
        <f t="shared" si="115"/>
        <v>106500</v>
      </c>
      <c r="L242" s="23">
        <f t="shared" si="115"/>
        <v>0</v>
      </c>
      <c r="M242" s="91">
        <f t="shared" si="98"/>
        <v>0</v>
      </c>
    </row>
    <row r="243" spans="1:13" ht="60" x14ac:dyDescent="0.25">
      <c r="A243" s="89" t="s">
        <v>9</v>
      </c>
      <c r="B243" s="89"/>
      <c r="C243" s="89"/>
      <c r="D243" s="89"/>
      <c r="E243" s="86">
        <v>852</v>
      </c>
      <c r="F243" s="3" t="s">
        <v>97</v>
      </c>
      <c r="G243" s="3" t="s">
        <v>97</v>
      </c>
      <c r="H243" s="4" t="s">
        <v>164</v>
      </c>
      <c r="I243" s="3" t="s">
        <v>24</v>
      </c>
      <c r="J243" s="23">
        <f>'2.ВС'!J309</f>
        <v>106500</v>
      </c>
      <c r="K243" s="23">
        <f>'2.ВС'!K309</f>
        <v>106500</v>
      </c>
      <c r="L243" s="23">
        <f>'2.ВС'!L309</f>
        <v>0</v>
      </c>
      <c r="M243" s="91">
        <f t="shared" si="98"/>
        <v>0</v>
      </c>
    </row>
    <row r="244" spans="1:13" ht="28.5" x14ac:dyDescent="0.25">
      <c r="A244" s="6" t="s">
        <v>165</v>
      </c>
      <c r="B244" s="57"/>
      <c r="C244" s="57"/>
      <c r="D244" s="57"/>
      <c r="E244" s="86">
        <v>852</v>
      </c>
      <c r="F244" s="21" t="s">
        <v>97</v>
      </c>
      <c r="G244" s="21" t="s">
        <v>63</v>
      </c>
      <c r="H244" s="26"/>
      <c r="I244" s="21"/>
      <c r="J244" s="24">
        <f t="shared" ref="J244" si="116">J245+J248+J255</f>
        <v>17183498</v>
      </c>
      <c r="K244" s="24">
        <f t="shared" ref="K244:L244" si="117">K245+K248+K255</f>
        <v>17183498</v>
      </c>
      <c r="L244" s="24">
        <f t="shared" si="117"/>
        <v>3345501.54</v>
      </c>
      <c r="M244" s="91">
        <f t="shared" si="98"/>
        <v>19.469269528241572</v>
      </c>
    </row>
    <row r="245" spans="1:13" ht="45" x14ac:dyDescent="0.25">
      <c r="A245" s="88" t="s">
        <v>20</v>
      </c>
      <c r="B245" s="86"/>
      <c r="C245" s="86"/>
      <c r="D245" s="86"/>
      <c r="E245" s="86">
        <v>852</v>
      </c>
      <c r="F245" s="3" t="s">
        <v>97</v>
      </c>
      <c r="G245" s="3" t="s">
        <v>63</v>
      </c>
      <c r="H245" s="4" t="s">
        <v>166</v>
      </c>
      <c r="I245" s="3"/>
      <c r="J245" s="23">
        <f t="shared" ref="J245:L246" si="118">J246</f>
        <v>1214000</v>
      </c>
      <c r="K245" s="23">
        <f t="shared" si="118"/>
        <v>1214000</v>
      </c>
      <c r="L245" s="23">
        <f t="shared" si="118"/>
        <v>245424.25</v>
      </c>
      <c r="M245" s="91">
        <f t="shared" si="98"/>
        <v>20.216165568369028</v>
      </c>
    </row>
    <row r="246" spans="1:13" ht="120" x14ac:dyDescent="0.25">
      <c r="A246" s="88" t="s">
        <v>16</v>
      </c>
      <c r="B246" s="86"/>
      <c r="C246" s="86"/>
      <c r="D246" s="86"/>
      <c r="E246" s="86">
        <v>852</v>
      </c>
      <c r="F246" s="3" t="s">
        <v>97</v>
      </c>
      <c r="G246" s="3" t="s">
        <v>63</v>
      </c>
      <c r="H246" s="4" t="s">
        <v>166</v>
      </c>
      <c r="I246" s="3" t="s">
        <v>18</v>
      </c>
      <c r="J246" s="23">
        <f t="shared" si="118"/>
        <v>1214000</v>
      </c>
      <c r="K246" s="23">
        <f t="shared" si="118"/>
        <v>1214000</v>
      </c>
      <c r="L246" s="23">
        <f t="shared" si="118"/>
        <v>245424.25</v>
      </c>
      <c r="M246" s="91">
        <f t="shared" si="98"/>
        <v>20.216165568369028</v>
      </c>
    </row>
    <row r="247" spans="1:13" ht="45" x14ac:dyDescent="0.25">
      <c r="A247" s="88" t="s">
        <v>8</v>
      </c>
      <c r="B247" s="86"/>
      <c r="C247" s="86"/>
      <c r="D247" s="86"/>
      <c r="E247" s="86">
        <v>852</v>
      </c>
      <c r="F247" s="3" t="s">
        <v>97</v>
      </c>
      <c r="G247" s="3" t="s">
        <v>63</v>
      </c>
      <c r="H247" s="4" t="s">
        <v>166</v>
      </c>
      <c r="I247" s="3" t="s">
        <v>19</v>
      </c>
      <c r="J247" s="23">
        <f>'2.ВС'!J313</f>
        <v>1214000</v>
      </c>
      <c r="K247" s="23">
        <f>'2.ВС'!K313</f>
        <v>1214000</v>
      </c>
      <c r="L247" s="23">
        <f>'2.ВС'!L313</f>
        <v>245424.25</v>
      </c>
      <c r="M247" s="91">
        <f t="shared" si="98"/>
        <v>20.216165568369028</v>
      </c>
    </row>
    <row r="248" spans="1:13" ht="60" x14ac:dyDescent="0.25">
      <c r="A248" s="88" t="s">
        <v>167</v>
      </c>
      <c r="B248" s="89"/>
      <c r="C248" s="89"/>
      <c r="D248" s="89"/>
      <c r="E248" s="86">
        <v>852</v>
      </c>
      <c r="F248" s="3" t="s">
        <v>97</v>
      </c>
      <c r="G248" s="3" t="s">
        <v>63</v>
      </c>
      <c r="H248" s="4" t="s">
        <v>168</v>
      </c>
      <c r="I248" s="3"/>
      <c r="J248" s="23">
        <f t="shared" ref="J248" si="119">J249+J251+J253</f>
        <v>14566698</v>
      </c>
      <c r="K248" s="23">
        <f t="shared" ref="K248:L248" si="120">K249+K251+K253</f>
        <v>14566698</v>
      </c>
      <c r="L248" s="23">
        <f t="shared" si="120"/>
        <v>2764077.29</v>
      </c>
      <c r="M248" s="91">
        <f t="shared" si="98"/>
        <v>18.975318153777884</v>
      </c>
    </row>
    <row r="249" spans="1:13" ht="120" x14ac:dyDescent="0.25">
      <c r="A249" s="88" t="s">
        <v>16</v>
      </c>
      <c r="B249" s="86"/>
      <c r="C249" s="86"/>
      <c r="D249" s="86"/>
      <c r="E249" s="86">
        <v>852</v>
      </c>
      <c r="F249" s="3" t="s">
        <v>97</v>
      </c>
      <c r="G249" s="3" t="s">
        <v>63</v>
      </c>
      <c r="H249" s="4" t="s">
        <v>168</v>
      </c>
      <c r="I249" s="3" t="s">
        <v>18</v>
      </c>
      <c r="J249" s="23">
        <f t="shared" ref="J249:L249" si="121">J250</f>
        <v>13635300</v>
      </c>
      <c r="K249" s="23">
        <f t="shared" si="121"/>
        <v>13635300</v>
      </c>
      <c r="L249" s="23">
        <f t="shared" si="121"/>
        <v>2687176.63</v>
      </c>
      <c r="M249" s="91">
        <f t="shared" si="98"/>
        <v>19.707499138266119</v>
      </c>
    </row>
    <row r="250" spans="1:13" ht="45" x14ac:dyDescent="0.25">
      <c r="A250" s="88" t="s">
        <v>8</v>
      </c>
      <c r="B250" s="86"/>
      <c r="C250" s="86"/>
      <c r="D250" s="86"/>
      <c r="E250" s="86">
        <v>852</v>
      </c>
      <c r="F250" s="3" t="s">
        <v>97</v>
      </c>
      <c r="G250" s="3" t="s">
        <v>63</v>
      </c>
      <c r="H250" s="4" t="s">
        <v>168</v>
      </c>
      <c r="I250" s="3" t="s">
        <v>19</v>
      </c>
      <c r="J250" s="23">
        <f>'2.ВС'!J316</f>
        <v>13635300</v>
      </c>
      <c r="K250" s="23">
        <f>'2.ВС'!K316</f>
        <v>13635300</v>
      </c>
      <c r="L250" s="23">
        <f>'2.ВС'!L316</f>
        <v>2687176.63</v>
      </c>
      <c r="M250" s="91">
        <f t="shared" si="98"/>
        <v>19.707499138266119</v>
      </c>
    </row>
    <row r="251" spans="1:13" ht="45" x14ac:dyDescent="0.25">
      <c r="A251" s="89" t="s">
        <v>22</v>
      </c>
      <c r="B251" s="88"/>
      <c r="C251" s="88"/>
      <c r="D251" s="88"/>
      <c r="E251" s="86">
        <v>852</v>
      </c>
      <c r="F251" s="3" t="s">
        <v>97</v>
      </c>
      <c r="G251" s="3" t="s">
        <v>63</v>
      </c>
      <c r="H251" s="4" t="s">
        <v>168</v>
      </c>
      <c r="I251" s="3" t="s">
        <v>23</v>
      </c>
      <c r="J251" s="23">
        <f t="shared" ref="J251:L251" si="122">J252</f>
        <v>916700</v>
      </c>
      <c r="K251" s="23">
        <f t="shared" si="122"/>
        <v>916700</v>
      </c>
      <c r="L251" s="23">
        <f t="shared" si="122"/>
        <v>76900.66</v>
      </c>
      <c r="M251" s="91">
        <f t="shared" si="98"/>
        <v>8.388857859714193</v>
      </c>
    </row>
    <row r="252" spans="1:13" ht="60" x14ac:dyDescent="0.25">
      <c r="A252" s="89" t="s">
        <v>9</v>
      </c>
      <c r="B252" s="89"/>
      <c r="C252" s="89"/>
      <c r="D252" s="89"/>
      <c r="E252" s="86">
        <v>852</v>
      </c>
      <c r="F252" s="3" t="s">
        <v>97</v>
      </c>
      <c r="G252" s="3" t="s">
        <v>63</v>
      </c>
      <c r="H252" s="4" t="s">
        <v>168</v>
      </c>
      <c r="I252" s="3" t="s">
        <v>24</v>
      </c>
      <c r="J252" s="23">
        <f>'2.ВС'!J318</f>
        <v>916700</v>
      </c>
      <c r="K252" s="23">
        <f>'2.ВС'!K318</f>
        <v>916700</v>
      </c>
      <c r="L252" s="23">
        <f>'2.ВС'!L318</f>
        <v>76900.66</v>
      </c>
      <c r="M252" s="91">
        <f t="shared" si="98"/>
        <v>8.388857859714193</v>
      </c>
    </row>
    <row r="253" spans="1:13" x14ac:dyDescent="0.25">
      <c r="A253" s="89" t="s">
        <v>25</v>
      </c>
      <c r="B253" s="89"/>
      <c r="C253" s="89"/>
      <c r="D253" s="89"/>
      <c r="E253" s="86">
        <v>852</v>
      </c>
      <c r="F253" s="3" t="s">
        <v>97</v>
      </c>
      <c r="G253" s="3" t="s">
        <v>63</v>
      </c>
      <c r="H253" s="4" t="s">
        <v>168</v>
      </c>
      <c r="I253" s="3" t="s">
        <v>26</v>
      </c>
      <c r="J253" s="23">
        <f t="shared" ref="J253:L253" si="123">J254</f>
        <v>14698</v>
      </c>
      <c r="K253" s="23">
        <f t="shared" si="123"/>
        <v>14698</v>
      </c>
      <c r="L253" s="23">
        <f t="shared" si="123"/>
        <v>0</v>
      </c>
      <c r="M253" s="91">
        <f t="shared" si="98"/>
        <v>0</v>
      </c>
    </row>
    <row r="254" spans="1:13" ht="30" x14ac:dyDescent="0.25">
      <c r="A254" s="89" t="s">
        <v>27</v>
      </c>
      <c r="B254" s="89"/>
      <c r="C254" s="89"/>
      <c r="D254" s="89"/>
      <c r="E254" s="86">
        <v>852</v>
      </c>
      <c r="F254" s="3" t="s">
        <v>97</v>
      </c>
      <c r="G254" s="3" t="s">
        <v>63</v>
      </c>
      <c r="H254" s="4" t="s">
        <v>168</v>
      </c>
      <c r="I254" s="3" t="s">
        <v>28</v>
      </c>
      <c r="J254" s="23">
        <f>'2.ВС'!J320</f>
        <v>14698</v>
      </c>
      <c r="K254" s="23">
        <f>'2.ВС'!K320</f>
        <v>14698</v>
      </c>
      <c r="L254" s="23">
        <f>'2.ВС'!L320</f>
        <v>0</v>
      </c>
      <c r="M254" s="91">
        <f t="shared" si="98"/>
        <v>0</v>
      </c>
    </row>
    <row r="255" spans="1:13" s="25" customFormat="1" ht="165" x14ac:dyDescent="0.25">
      <c r="A255" s="1" t="s">
        <v>420</v>
      </c>
      <c r="B255" s="57"/>
      <c r="C255" s="57"/>
      <c r="D255" s="57"/>
      <c r="E255" s="86">
        <v>852</v>
      </c>
      <c r="F255" s="3" t="s">
        <v>97</v>
      </c>
      <c r="G255" s="3" t="s">
        <v>63</v>
      </c>
      <c r="H255" s="96" t="s">
        <v>421</v>
      </c>
      <c r="I255" s="3"/>
      <c r="J255" s="23">
        <f t="shared" ref="J255:L256" si="124">J256</f>
        <v>1402800</v>
      </c>
      <c r="K255" s="23">
        <f t="shared" si="124"/>
        <v>1402800</v>
      </c>
      <c r="L255" s="23">
        <f t="shared" si="124"/>
        <v>336000</v>
      </c>
      <c r="M255" s="91">
        <f t="shared" si="98"/>
        <v>23.952095808383234</v>
      </c>
    </row>
    <row r="256" spans="1:13" s="25" customFormat="1" ht="30" x14ac:dyDescent="0.25">
      <c r="A256" s="1" t="s">
        <v>122</v>
      </c>
      <c r="B256" s="57"/>
      <c r="C256" s="57"/>
      <c r="D256" s="57"/>
      <c r="E256" s="86">
        <v>852</v>
      </c>
      <c r="F256" s="3" t="s">
        <v>97</v>
      </c>
      <c r="G256" s="3" t="s">
        <v>63</v>
      </c>
      <c r="H256" s="96" t="s">
        <v>421</v>
      </c>
      <c r="I256" s="3" t="s">
        <v>123</v>
      </c>
      <c r="J256" s="23">
        <f t="shared" si="124"/>
        <v>1402800</v>
      </c>
      <c r="K256" s="23">
        <f t="shared" si="124"/>
        <v>1402800</v>
      </c>
      <c r="L256" s="23">
        <f t="shared" si="124"/>
        <v>336000</v>
      </c>
      <c r="M256" s="91">
        <f t="shared" si="98"/>
        <v>23.952095808383234</v>
      </c>
    </row>
    <row r="257" spans="1:13" s="25" customFormat="1" ht="45" x14ac:dyDescent="0.25">
      <c r="A257" s="1" t="s">
        <v>124</v>
      </c>
      <c r="B257" s="57"/>
      <c r="C257" s="57"/>
      <c r="D257" s="57"/>
      <c r="E257" s="86">
        <v>852</v>
      </c>
      <c r="F257" s="3" t="s">
        <v>97</v>
      </c>
      <c r="G257" s="3" t="s">
        <v>63</v>
      </c>
      <c r="H257" s="96" t="s">
        <v>421</v>
      </c>
      <c r="I257" s="3" t="s">
        <v>125</v>
      </c>
      <c r="J257" s="23">
        <f>'2.ВС'!J323</f>
        <v>1402800</v>
      </c>
      <c r="K257" s="23">
        <f>'2.ВС'!K323</f>
        <v>1402800</v>
      </c>
      <c r="L257" s="23">
        <f>'2.ВС'!L323</f>
        <v>336000</v>
      </c>
      <c r="M257" s="91">
        <f t="shared" si="98"/>
        <v>23.952095808383234</v>
      </c>
    </row>
    <row r="258" spans="1:13" x14ac:dyDescent="0.25">
      <c r="A258" s="47" t="s">
        <v>99</v>
      </c>
      <c r="B258" s="36"/>
      <c r="C258" s="36"/>
      <c r="D258" s="36"/>
      <c r="E258" s="86">
        <v>851</v>
      </c>
      <c r="F258" s="19" t="s">
        <v>73</v>
      </c>
      <c r="G258" s="19"/>
      <c r="H258" s="30"/>
      <c r="I258" s="19"/>
      <c r="J258" s="28">
        <f>J259+J291</f>
        <v>22432080</v>
      </c>
      <c r="K258" s="28">
        <f>K259+K291</f>
        <v>22649471</v>
      </c>
      <c r="L258" s="28">
        <f>L259+L291</f>
        <v>5453357</v>
      </c>
      <c r="M258" s="91">
        <f t="shared" si="98"/>
        <v>24.077193679269595</v>
      </c>
    </row>
    <row r="259" spans="1:13" x14ac:dyDescent="0.25">
      <c r="A259" s="6" t="s">
        <v>100</v>
      </c>
      <c r="B259" s="57"/>
      <c r="C259" s="57"/>
      <c r="D259" s="57"/>
      <c r="E259" s="86">
        <v>851</v>
      </c>
      <c r="F259" s="21" t="s">
        <v>73</v>
      </c>
      <c r="G259" s="21" t="s">
        <v>11</v>
      </c>
      <c r="H259" s="26"/>
      <c r="I259" s="21"/>
      <c r="J259" s="24">
        <f>J263+J266+J274+J260+J269+J279+J282+J285+J288</f>
        <v>22427080</v>
      </c>
      <c r="K259" s="24">
        <f t="shared" ref="K259:L259" si="125">K263+K266+K274+K260+K269+K279+K282+K285+K288</f>
        <v>22644471</v>
      </c>
      <c r="L259" s="24">
        <f t="shared" si="125"/>
        <v>5453357</v>
      </c>
      <c r="M259" s="91">
        <f t="shared" si="98"/>
        <v>24.082510030815026</v>
      </c>
    </row>
    <row r="260" spans="1:13" ht="120" x14ac:dyDescent="0.25">
      <c r="A260" s="88" t="s">
        <v>110</v>
      </c>
      <c r="B260" s="89"/>
      <c r="C260" s="89"/>
      <c r="D260" s="89"/>
      <c r="E260" s="86">
        <v>851</v>
      </c>
      <c r="F260" s="3" t="s">
        <v>73</v>
      </c>
      <c r="G260" s="3" t="s">
        <v>11</v>
      </c>
      <c r="H260" s="4" t="s">
        <v>111</v>
      </c>
      <c r="I260" s="3"/>
      <c r="J260" s="23">
        <f t="shared" ref="J260:L261" si="126">J261</f>
        <v>122400</v>
      </c>
      <c r="K260" s="23">
        <f t="shared" si="126"/>
        <v>122400</v>
      </c>
      <c r="L260" s="23">
        <f t="shared" si="126"/>
        <v>27000</v>
      </c>
      <c r="M260" s="91">
        <f t="shared" si="98"/>
        <v>22.058823529411764</v>
      </c>
    </row>
    <row r="261" spans="1:13" ht="60" x14ac:dyDescent="0.25">
      <c r="A261" s="89" t="s">
        <v>53</v>
      </c>
      <c r="B261" s="89"/>
      <c r="C261" s="89"/>
      <c r="D261" s="89"/>
      <c r="E261" s="86">
        <v>851</v>
      </c>
      <c r="F261" s="3" t="s">
        <v>73</v>
      </c>
      <c r="G261" s="3" t="s">
        <v>11</v>
      </c>
      <c r="H261" s="4" t="s">
        <v>111</v>
      </c>
      <c r="I261" s="3" t="s">
        <v>103</v>
      </c>
      <c r="J261" s="23">
        <f t="shared" si="126"/>
        <v>122400</v>
      </c>
      <c r="K261" s="23">
        <f t="shared" si="126"/>
        <v>122400</v>
      </c>
      <c r="L261" s="23">
        <f t="shared" si="126"/>
        <v>27000</v>
      </c>
      <c r="M261" s="91">
        <f t="shared" si="98"/>
        <v>22.058823529411764</v>
      </c>
    </row>
    <row r="262" spans="1:13" ht="30" x14ac:dyDescent="0.25">
      <c r="A262" s="89" t="s">
        <v>104</v>
      </c>
      <c r="B262" s="89"/>
      <c r="C262" s="89"/>
      <c r="D262" s="89"/>
      <c r="E262" s="86">
        <v>851</v>
      </c>
      <c r="F262" s="3" t="s">
        <v>73</v>
      </c>
      <c r="G262" s="3" t="s">
        <v>11</v>
      </c>
      <c r="H262" s="4" t="s">
        <v>111</v>
      </c>
      <c r="I262" s="3" t="s">
        <v>105</v>
      </c>
      <c r="J262" s="23">
        <f>'2.ВС'!J142</f>
        <v>122400</v>
      </c>
      <c r="K262" s="23">
        <f>'2.ВС'!K142</f>
        <v>122400</v>
      </c>
      <c r="L262" s="23">
        <f>'2.ВС'!L142</f>
        <v>27000</v>
      </c>
      <c r="M262" s="91">
        <f t="shared" si="98"/>
        <v>22.058823529411764</v>
      </c>
    </row>
    <row r="263" spans="1:13" x14ac:dyDescent="0.25">
      <c r="A263" s="88" t="s">
        <v>101</v>
      </c>
      <c r="B263" s="89"/>
      <c r="C263" s="89"/>
      <c r="D263" s="89"/>
      <c r="E263" s="86">
        <v>851</v>
      </c>
      <c r="F263" s="3" t="s">
        <v>73</v>
      </c>
      <c r="G263" s="3" t="s">
        <v>11</v>
      </c>
      <c r="H263" s="4" t="s">
        <v>102</v>
      </c>
      <c r="I263" s="3"/>
      <c r="J263" s="23">
        <f t="shared" ref="J263:L264" si="127">J264</f>
        <v>7144700</v>
      </c>
      <c r="K263" s="23">
        <f t="shared" si="127"/>
        <v>7144700</v>
      </c>
      <c r="L263" s="23">
        <f t="shared" si="127"/>
        <v>1786170</v>
      </c>
      <c r="M263" s="91">
        <f t="shared" si="98"/>
        <v>24.999930018055341</v>
      </c>
    </row>
    <row r="264" spans="1:13" ht="60" x14ac:dyDescent="0.25">
      <c r="A264" s="89" t="s">
        <v>53</v>
      </c>
      <c r="B264" s="57"/>
      <c r="C264" s="57"/>
      <c r="D264" s="57"/>
      <c r="E264" s="86">
        <v>851</v>
      </c>
      <c r="F264" s="3" t="s">
        <v>73</v>
      </c>
      <c r="G264" s="3" t="s">
        <v>11</v>
      </c>
      <c r="H264" s="4" t="s">
        <v>102</v>
      </c>
      <c r="I264" s="3" t="s">
        <v>103</v>
      </c>
      <c r="J264" s="23">
        <f t="shared" si="127"/>
        <v>7144700</v>
      </c>
      <c r="K264" s="23">
        <f t="shared" si="127"/>
        <v>7144700</v>
      </c>
      <c r="L264" s="23">
        <f t="shared" si="127"/>
        <v>1786170</v>
      </c>
      <c r="M264" s="91">
        <f t="shared" ref="M264:M327" si="128">L264/K264*100</f>
        <v>24.999930018055341</v>
      </c>
    </row>
    <row r="265" spans="1:13" ht="30" x14ac:dyDescent="0.25">
      <c r="A265" s="89" t="s">
        <v>104</v>
      </c>
      <c r="B265" s="57"/>
      <c r="C265" s="57"/>
      <c r="D265" s="57"/>
      <c r="E265" s="86">
        <v>851</v>
      </c>
      <c r="F265" s="3" t="s">
        <v>73</v>
      </c>
      <c r="G265" s="3" t="s">
        <v>11</v>
      </c>
      <c r="H265" s="4" t="s">
        <v>102</v>
      </c>
      <c r="I265" s="3" t="s">
        <v>105</v>
      </c>
      <c r="J265" s="23">
        <f>'2.ВС'!J145</f>
        <v>7144700</v>
      </c>
      <c r="K265" s="23">
        <f>'2.ВС'!K145</f>
        <v>7144700</v>
      </c>
      <c r="L265" s="23">
        <f>'2.ВС'!L145</f>
        <v>1786170</v>
      </c>
      <c r="M265" s="91">
        <f t="shared" si="128"/>
        <v>24.999930018055341</v>
      </c>
    </row>
    <row r="266" spans="1:13" ht="30" x14ac:dyDescent="0.25">
      <c r="A266" s="88" t="s">
        <v>106</v>
      </c>
      <c r="B266" s="89"/>
      <c r="C266" s="89"/>
      <c r="D266" s="89"/>
      <c r="E266" s="86">
        <v>851</v>
      </c>
      <c r="F266" s="3" t="s">
        <v>73</v>
      </c>
      <c r="G266" s="3" t="s">
        <v>11</v>
      </c>
      <c r="H266" s="4" t="s">
        <v>107</v>
      </c>
      <c r="I266" s="3"/>
      <c r="J266" s="23">
        <f t="shared" ref="J266:L267" si="129">J267</f>
        <v>6402300</v>
      </c>
      <c r="K266" s="23">
        <f t="shared" si="129"/>
        <v>6402300</v>
      </c>
      <c r="L266" s="23">
        <f t="shared" si="129"/>
        <v>1708500</v>
      </c>
      <c r="M266" s="91">
        <f t="shared" si="128"/>
        <v>26.685722318541771</v>
      </c>
    </row>
    <row r="267" spans="1:13" ht="60" x14ac:dyDescent="0.25">
      <c r="A267" s="89" t="s">
        <v>53</v>
      </c>
      <c r="B267" s="89"/>
      <c r="C267" s="89"/>
      <c r="D267" s="89"/>
      <c r="E267" s="86">
        <v>851</v>
      </c>
      <c r="F267" s="3" t="s">
        <v>73</v>
      </c>
      <c r="G267" s="3" t="s">
        <v>11</v>
      </c>
      <c r="H267" s="4" t="s">
        <v>107</v>
      </c>
      <c r="I267" s="5">
        <v>600</v>
      </c>
      <c r="J267" s="23">
        <f t="shared" si="129"/>
        <v>6402300</v>
      </c>
      <c r="K267" s="23">
        <f t="shared" si="129"/>
        <v>6402300</v>
      </c>
      <c r="L267" s="23">
        <f t="shared" si="129"/>
        <v>1708500</v>
      </c>
      <c r="M267" s="91">
        <f t="shared" si="128"/>
        <v>26.685722318541771</v>
      </c>
    </row>
    <row r="268" spans="1:13" ht="30" x14ac:dyDescent="0.25">
      <c r="A268" s="89" t="s">
        <v>104</v>
      </c>
      <c r="B268" s="89"/>
      <c r="C268" s="89"/>
      <c r="D268" s="89"/>
      <c r="E268" s="86">
        <v>851</v>
      </c>
      <c r="F268" s="3" t="s">
        <v>73</v>
      </c>
      <c r="G268" s="3" t="s">
        <v>11</v>
      </c>
      <c r="H268" s="4" t="s">
        <v>107</v>
      </c>
      <c r="I268" s="3" t="s">
        <v>105</v>
      </c>
      <c r="J268" s="23">
        <f>'2.ВС'!J148</f>
        <v>6402300</v>
      </c>
      <c r="K268" s="23">
        <f>'2.ВС'!K148</f>
        <v>6402300</v>
      </c>
      <c r="L268" s="23">
        <f>'2.ВС'!L148</f>
        <v>1708500</v>
      </c>
      <c r="M268" s="91">
        <f t="shared" si="128"/>
        <v>26.685722318541771</v>
      </c>
    </row>
    <row r="269" spans="1:13" ht="30" x14ac:dyDescent="0.25">
      <c r="A269" s="88" t="s">
        <v>112</v>
      </c>
      <c r="B269" s="89"/>
      <c r="C269" s="89"/>
      <c r="D269" s="89"/>
      <c r="E269" s="86">
        <v>851</v>
      </c>
      <c r="F269" s="3" t="s">
        <v>73</v>
      </c>
      <c r="G269" s="3" t="s">
        <v>11</v>
      </c>
      <c r="H269" s="4" t="s">
        <v>113</v>
      </c>
      <c r="I269" s="3"/>
      <c r="J269" s="23">
        <f t="shared" ref="J269" si="130">J270+J272</f>
        <v>205000</v>
      </c>
      <c r="K269" s="23">
        <f t="shared" ref="K269:L269" si="131">K270+K272</f>
        <v>205000</v>
      </c>
      <c r="L269" s="23">
        <f t="shared" si="131"/>
        <v>25000</v>
      </c>
      <c r="M269" s="91">
        <f t="shared" si="128"/>
        <v>12.195121951219512</v>
      </c>
    </row>
    <row r="270" spans="1:13" ht="45" x14ac:dyDescent="0.25">
      <c r="A270" s="89" t="s">
        <v>22</v>
      </c>
      <c r="B270" s="88"/>
      <c r="C270" s="88"/>
      <c r="D270" s="88"/>
      <c r="E270" s="86">
        <v>851</v>
      </c>
      <c r="F270" s="3" t="s">
        <v>73</v>
      </c>
      <c r="G270" s="3" t="s">
        <v>11</v>
      </c>
      <c r="H270" s="4" t="s">
        <v>113</v>
      </c>
      <c r="I270" s="3" t="s">
        <v>23</v>
      </c>
      <c r="J270" s="23">
        <f t="shared" ref="J270:L270" si="132">J271</f>
        <v>145000</v>
      </c>
      <c r="K270" s="23">
        <f t="shared" si="132"/>
        <v>145000</v>
      </c>
      <c r="L270" s="23">
        <f t="shared" si="132"/>
        <v>15000</v>
      </c>
      <c r="M270" s="91">
        <f t="shared" si="128"/>
        <v>10.344827586206897</v>
      </c>
    </row>
    <row r="271" spans="1:13" ht="60" x14ac:dyDescent="0.25">
      <c r="A271" s="89" t="s">
        <v>9</v>
      </c>
      <c r="B271" s="89"/>
      <c r="C271" s="89"/>
      <c r="D271" s="89"/>
      <c r="E271" s="86">
        <v>851</v>
      </c>
      <c r="F271" s="3" t="s">
        <v>73</v>
      </c>
      <c r="G271" s="3" t="s">
        <v>11</v>
      </c>
      <c r="H271" s="4" t="s">
        <v>113</v>
      </c>
      <c r="I271" s="3" t="s">
        <v>24</v>
      </c>
      <c r="J271" s="23">
        <f>'2.ВС'!J151</f>
        <v>145000</v>
      </c>
      <c r="K271" s="23">
        <f>'2.ВС'!K151</f>
        <v>145000</v>
      </c>
      <c r="L271" s="23">
        <f>'2.ВС'!L151</f>
        <v>15000</v>
      </c>
      <c r="M271" s="91">
        <f t="shared" si="128"/>
        <v>10.344827586206897</v>
      </c>
    </row>
    <row r="272" spans="1:13" ht="60" x14ac:dyDescent="0.25">
      <c r="A272" s="89" t="s">
        <v>53</v>
      </c>
      <c r="B272" s="89"/>
      <c r="C272" s="89"/>
      <c r="D272" s="89"/>
      <c r="E272" s="86">
        <v>851</v>
      </c>
      <c r="F272" s="3" t="s">
        <v>73</v>
      </c>
      <c r="G272" s="3" t="s">
        <v>11</v>
      </c>
      <c r="H272" s="4" t="s">
        <v>113</v>
      </c>
      <c r="I272" s="3" t="s">
        <v>103</v>
      </c>
      <c r="J272" s="23">
        <f t="shared" ref="J272:L272" si="133">J273</f>
        <v>60000</v>
      </c>
      <c r="K272" s="23">
        <f t="shared" si="133"/>
        <v>60000</v>
      </c>
      <c r="L272" s="23">
        <f t="shared" si="133"/>
        <v>10000</v>
      </c>
      <c r="M272" s="91">
        <f t="shared" si="128"/>
        <v>16.666666666666664</v>
      </c>
    </row>
    <row r="273" spans="1:13" ht="30" x14ac:dyDescent="0.25">
      <c r="A273" s="89" t="s">
        <v>104</v>
      </c>
      <c r="B273" s="89"/>
      <c r="C273" s="89"/>
      <c r="D273" s="89"/>
      <c r="E273" s="86">
        <v>851</v>
      </c>
      <c r="F273" s="3" t="s">
        <v>73</v>
      </c>
      <c r="G273" s="3" t="s">
        <v>11</v>
      </c>
      <c r="H273" s="4" t="s">
        <v>113</v>
      </c>
      <c r="I273" s="3" t="s">
        <v>105</v>
      </c>
      <c r="J273" s="23">
        <f>'2.ВС'!J153</f>
        <v>60000</v>
      </c>
      <c r="K273" s="23">
        <f>'2.ВС'!K153</f>
        <v>60000</v>
      </c>
      <c r="L273" s="23">
        <f>'2.ВС'!L153</f>
        <v>10000</v>
      </c>
      <c r="M273" s="91">
        <f t="shared" si="128"/>
        <v>16.666666666666664</v>
      </c>
    </row>
    <row r="274" spans="1:13" ht="135" x14ac:dyDescent="0.25">
      <c r="A274" s="88" t="s">
        <v>108</v>
      </c>
      <c r="B274" s="89"/>
      <c r="C274" s="89"/>
      <c r="D274" s="89"/>
      <c r="E274" s="86">
        <v>851</v>
      </c>
      <c r="F274" s="3" t="s">
        <v>73</v>
      </c>
      <c r="G274" s="3" t="s">
        <v>11</v>
      </c>
      <c r="H274" s="4" t="s">
        <v>109</v>
      </c>
      <c r="I274" s="5"/>
      <c r="J274" s="23">
        <f t="shared" ref="J274" si="134">J275+J277</f>
        <v>5600000</v>
      </c>
      <c r="K274" s="23">
        <f t="shared" ref="K274:L274" si="135">K275+K277</f>
        <v>5600000</v>
      </c>
      <c r="L274" s="23">
        <f t="shared" si="135"/>
        <v>1687100</v>
      </c>
      <c r="M274" s="91">
        <f t="shared" si="128"/>
        <v>30.126785714285713</v>
      </c>
    </row>
    <row r="275" spans="1:13" ht="45" x14ac:dyDescent="0.25">
      <c r="A275" s="89" t="s">
        <v>22</v>
      </c>
      <c r="B275" s="89"/>
      <c r="C275" s="89"/>
      <c r="D275" s="89"/>
      <c r="E275" s="86">
        <v>851</v>
      </c>
      <c r="F275" s="3" t="s">
        <v>73</v>
      </c>
      <c r="G275" s="3" t="s">
        <v>11</v>
      </c>
      <c r="H275" s="4" t="s">
        <v>109</v>
      </c>
      <c r="I275" s="5">
        <v>200</v>
      </c>
      <c r="J275" s="23">
        <f t="shared" ref="J275:L275" si="136">J276</f>
        <v>375000</v>
      </c>
      <c r="K275" s="23">
        <f t="shared" si="136"/>
        <v>375000</v>
      </c>
      <c r="L275" s="23">
        <f t="shared" si="136"/>
        <v>0</v>
      </c>
      <c r="M275" s="91">
        <f t="shared" si="128"/>
        <v>0</v>
      </c>
    </row>
    <row r="276" spans="1:13" ht="60" x14ac:dyDescent="0.25">
      <c r="A276" s="89" t="s">
        <v>9</v>
      </c>
      <c r="B276" s="89"/>
      <c r="C276" s="89"/>
      <c r="D276" s="89"/>
      <c r="E276" s="86">
        <v>851</v>
      </c>
      <c r="F276" s="3" t="s">
        <v>73</v>
      </c>
      <c r="G276" s="3" t="s">
        <v>11</v>
      </c>
      <c r="H276" s="4" t="s">
        <v>109</v>
      </c>
      <c r="I276" s="5">
        <v>240</v>
      </c>
      <c r="J276" s="23">
        <f>'2.ВС'!J156</f>
        <v>375000</v>
      </c>
      <c r="K276" s="23">
        <f>'2.ВС'!K156</f>
        <v>375000</v>
      </c>
      <c r="L276" s="23">
        <f>'2.ВС'!L156</f>
        <v>0</v>
      </c>
      <c r="M276" s="91">
        <f t="shared" si="128"/>
        <v>0</v>
      </c>
    </row>
    <row r="277" spans="1:13" ht="60" x14ac:dyDescent="0.25">
      <c r="A277" s="89" t="s">
        <v>53</v>
      </c>
      <c r="B277" s="89"/>
      <c r="C277" s="89"/>
      <c r="D277" s="89"/>
      <c r="E277" s="86">
        <v>851</v>
      </c>
      <c r="F277" s="3" t="s">
        <v>73</v>
      </c>
      <c r="G277" s="3" t="s">
        <v>11</v>
      </c>
      <c r="H277" s="4" t="s">
        <v>109</v>
      </c>
      <c r="I277" s="5">
        <v>600</v>
      </c>
      <c r="J277" s="23">
        <f t="shared" ref="J277:L277" si="137">J278</f>
        <v>5225000</v>
      </c>
      <c r="K277" s="23">
        <f t="shared" si="137"/>
        <v>5225000</v>
      </c>
      <c r="L277" s="23">
        <f t="shared" si="137"/>
        <v>1687100</v>
      </c>
      <c r="M277" s="91">
        <f t="shared" si="128"/>
        <v>32.288995215311004</v>
      </c>
    </row>
    <row r="278" spans="1:13" ht="30" x14ac:dyDescent="0.25">
      <c r="A278" s="89" t="s">
        <v>104</v>
      </c>
      <c r="B278" s="89"/>
      <c r="C278" s="89"/>
      <c r="D278" s="89"/>
      <c r="E278" s="86">
        <v>851</v>
      </c>
      <c r="F278" s="3" t="s">
        <v>73</v>
      </c>
      <c r="G278" s="3" t="s">
        <v>11</v>
      </c>
      <c r="H278" s="4" t="s">
        <v>109</v>
      </c>
      <c r="I278" s="3" t="s">
        <v>105</v>
      </c>
      <c r="J278" s="23">
        <f>'2.ВС'!J158</f>
        <v>5225000</v>
      </c>
      <c r="K278" s="23">
        <f>'2.ВС'!K158</f>
        <v>5225000</v>
      </c>
      <c r="L278" s="23">
        <f>'2.ВС'!L158</f>
        <v>1687100</v>
      </c>
      <c r="M278" s="91">
        <f t="shared" si="128"/>
        <v>32.288995215311004</v>
      </c>
    </row>
    <row r="279" spans="1:13" ht="75" x14ac:dyDescent="0.25">
      <c r="A279" s="88" t="s">
        <v>336</v>
      </c>
      <c r="B279" s="89"/>
      <c r="C279" s="89"/>
      <c r="D279" s="89"/>
      <c r="E279" s="86">
        <v>851</v>
      </c>
      <c r="F279" s="4" t="s">
        <v>73</v>
      </c>
      <c r="G279" s="4" t="s">
        <v>11</v>
      </c>
      <c r="H279" s="4" t="s">
        <v>330</v>
      </c>
      <c r="I279" s="4"/>
      <c r="J279" s="23">
        <f t="shared" ref="J279:L280" si="138">J280</f>
        <v>1368432</v>
      </c>
      <c r="K279" s="23">
        <f t="shared" si="138"/>
        <v>1368432</v>
      </c>
      <c r="L279" s="23">
        <f t="shared" si="138"/>
        <v>0</v>
      </c>
      <c r="M279" s="91">
        <f t="shared" si="128"/>
        <v>0</v>
      </c>
    </row>
    <row r="280" spans="1:13" ht="60" x14ac:dyDescent="0.25">
      <c r="A280" s="89" t="s">
        <v>53</v>
      </c>
      <c r="B280" s="89"/>
      <c r="C280" s="89"/>
      <c r="D280" s="89"/>
      <c r="E280" s="86">
        <v>851</v>
      </c>
      <c r="F280" s="3" t="s">
        <v>73</v>
      </c>
      <c r="G280" s="3" t="s">
        <v>11</v>
      </c>
      <c r="H280" s="4" t="s">
        <v>330</v>
      </c>
      <c r="I280" s="3" t="s">
        <v>103</v>
      </c>
      <c r="J280" s="23">
        <f t="shared" si="138"/>
        <v>1368432</v>
      </c>
      <c r="K280" s="23">
        <f t="shared" si="138"/>
        <v>1368432</v>
      </c>
      <c r="L280" s="23">
        <f t="shared" si="138"/>
        <v>0</v>
      </c>
      <c r="M280" s="91">
        <f t="shared" si="128"/>
        <v>0</v>
      </c>
    </row>
    <row r="281" spans="1:13" ht="30" x14ac:dyDescent="0.25">
      <c r="A281" s="89" t="s">
        <v>54</v>
      </c>
      <c r="B281" s="89"/>
      <c r="C281" s="89"/>
      <c r="D281" s="89"/>
      <c r="E281" s="86">
        <v>851</v>
      </c>
      <c r="F281" s="3" t="s">
        <v>73</v>
      </c>
      <c r="G281" s="3" t="s">
        <v>11</v>
      </c>
      <c r="H281" s="4" t="s">
        <v>330</v>
      </c>
      <c r="I281" s="3" t="s">
        <v>105</v>
      </c>
      <c r="J281" s="23">
        <f>'2.ВС'!J161</f>
        <v>1368432</v>
      </c>
      <c r="K281" s="23">
        <f>'2.ВС'!K161</f>
        <v>1368432</v>
      </c>
      <c r="L281" s="23">
        <f>'2.ВС'!L161</f>
        <v>0</v>
      </c>
      <c r="M281" s="91">
        <f t="shared" si="128"/>
        <v>0</v>
      </c>
    </row>
    <row r="282" spans="1:13" x14ac:dyDescent="0.25">
      <c r="A282" s="89" t="s">
        <v>338</v>
      </c>
      <c r="B282" s="89"/>
      <c r="C282" s="89"/>
      <c r="D282" s="89"/>
      <c r="E282" s="86">
        <v>851</v>
      </c>
      <c r="F282" s="3" t="s">
        <v>73</v>
      </c>
      <c r="G282" s="3" t="s">
        <v>11</v>
      </c>
      <c r="H282" s="4" t="s">
        <v>334</v>
      </c>
      <c r="I282" s="3"/>
      <c r="J282" s="23">
        <f t="shared" ref="J282:L283" si="139">J283</f>
        <v>5300</v>
      </c>
      <c r="K282" s="23">
        <f t="shared" si="139"/>
        <v>3104</v>
      </c>
      <c r="L282" s="23">
        <f t="shared" si="139"/>
        <v>0</v>
      </c>
      <c r="M282" s="91">
        <f t="shared" si="128"/>
        <v>0</v>
      </c>
    </row>
    <row r="283" spans="1:13" ht="60" x14ac:dyDescent="0.25">
      <c r="A283" s="89" t="s">
        <v>53</v>
      </c>
      <c r="B283" s="89"/>
      <c r="C283" s="89"/>
      <c r="D283" s="89"/>
      <c r="E283" s="86">
        <v>851</v>
      </c>
      <c r="F283" s="3" t="s">
        <v>73</v>
      </c>
      <c r="G283" s="3" t="s">
        <v>11</v>
      </c>
      <c r="H283" s="4" t="s">
        <v>334</v>
      </c>
      <c r="I283" s="3" t="s">
        <v>103</v>
      </c>
      <c r="J283" s="23">
        <f t="shared" si="139"/>
        <v>5300</v>
      </c>
      <c r="K283" s="23">
        <f t="shared" si="139"/>
        <v>3104</v>
      </c>
      <c r="L283" s="23">
        <f t="shared" si="139"/>
        <v>0</v>
      </c>
      <c r="M283" s="91">
        <f t="shared" si="128"/>
        <v>0</v>
      </c>
    </row>
    <row r="284" spans="1:13" ht="30" x14ac:dyDescent="0.25">
      <c r="A284" s="89" t="s">
        <v>54</v>
      </c>
      <c r="B284" s="89"/>
      <c r="C284" s="89"/>
      <c r="D284" s="89"/>
      <c r="E284" s="86">
        <v>851</v>
      </c>
      <c r="F284" s="3" t="s">
        <v>73</v>
      </c>
      <c r="G284" s="3" t="s">
        <v>11</v>
      </c>
      <c r="H284" s="4" t="s">
        <v>334</v>
      </c>
      <c r="I284" s="3" t="s">
        <v>105</v>
      </c>
      <c r="J284" s="23">
        <f>'2.ВС'!J164</f>
        <v>5300</v>
      </c>
      <c r="K284" s="23">
        <f>'2.ВС'!K164</f>
        <v>3104</v>
      </c>
      <c r="L284" s="23">
        <f>'2.ВС'!L164</f>
        <v>0</v>
      </c>
      <c r="M284" s="91">
        <f t="shared" si="128"/>
        <v>0</v>
      </c>
    </row>
    <row r="285" spans="1:13" ht="90" x14ac:dyDescent="0.25">
      <c r="A285" s="89" t="s">
        <v>339</v>
      </c>
      <c r="B285" s="89"/>
      <c r="C285" s="89"/>
      <c r="D285" s="89"/>
      <c r="E285" s="86"/>
      <c r="F285" s="4" t="s">
        <v>73</v>
      </c>
      <c r="G285" s="4" t="s">
        <v>11</v>
      </c>
      <c r="H285" s="4" t="s">
        <v>333</v>
      </c>
      <c r="I285" s="4"/>
      <c r="J285" s="23">
        <f>J286</f>
        <v>1578948</v>
      </c>
      <c r="K285" s="23">
        <f t="shared" ref="K285:L286" si="140">K286</f>
        <v>1578948</v>
      </c>
      <c r="L285" s="23">
        <f t="shared" si="140"/>
        <v>0</v>
      </c>
      <c r="M285" s="91">
        <f t="shared" si="128"/>
        <v>0</v>
      </c>
    </row>
    <row r="286" spans="1:13" ht="60" x14ac:dyDescent="0.25">
      <c r="A286" s="89" t="s">
        <v>53</v>
      </c>
      <c r="B286" s="89"/>
      <c r="C286" s="89"/>
      <c r="D286" s="89"/>
      <c r="E286" s="86"/>
      <c r="F286" s="3" t="s">
        <v>73</v>
      </c>
      <c r="G286" s="3" t="s">
        <v>11</v>
      </c>
      <c r="H286" s="4" t="s">
        <v>333</v>
      </c>
      <c r="I286" s="3" t="s">
        <v>103</v>
      </c>
      <c r="J286" s="23">
        <f>J287</f>
        <v>1578948</v>
      </c>
      <c r="K286" s="23">
        <f t="shared" si="140"/>
        <v>1578948</v>
      </c>
      <c r="L286" s="23">
        <f t="shared" si="140"/>
        <v>0</v>
      </c>
      <c r="M286" s="91">
        <f t="shared" si="128"/>
        <v>0</v>
      </c>
    </row>
    <row r="287" spans="1:13" ht="30" x14ac:dyDescent="0.25">
      <c r="A287" s="89" t="s">
        <v>104</v>
      </c>
      <c r="B287" s="89"/>
      <c r="C287" s="89"/>
      <c r="D287" s="89"/>
      <c r="E287" s="86"/>
      <c r="F287" s="3" t="s">
        <v>73</v>
      </c>
      <c r="G287" s="3" t="s">
        <v>11</v>
      </c>
      <c r="H287" s="4" t="s">
        <v>333</v>
      </c>
      <c r="I287" s="3" t="s">
        <v>105</v>
      </c>
      <c r="J287" s="23">
        <f>'2.ВС'!J167</f>
        <v>1578948</v>
      </c>
      <c r="K287" s="23">
        <f>'2.ВС'!K167</f>
        <v>1578948</v>
      </c>
      <c r="L287" s="23">
        <f>'2.ВС'!L167</f>
        <v>0</v>
      </c>
      <c r="M287" s="91">
        <f t="shared" si="128"/>
        <v>0</v>
      </c>
    </row>
    <row r="288" spans="1:13" ht="25.5" x14ac:dyDescent="0.25">
      <c r="A288" s="99" t="s">
        <v>468</v>
      </c>
      <c r="B288" s="105"/>
      <c r="C288" s="105"/>
      <c r="D288" s="105"/>
      <c r="E288" s="77">
        <v>851</v>
      </c>
      <c r="F288" s="92" t="s">
        <v>73</v>
      </c>
      <c r="G288" s="92" t="s">
        <v>11</v>
      </c>
      <c r="H288" s="77" t="s">
        <v>469</v>
      </c>
      <c r="I288" s="92"/>
      <c r="J288" s="23">
        <f>J289</f>
        <v>0</v>
      </c>
      <c r="K288" s="23">
        <f t="shared" ref="K288:L289" si="141">K289</f>
        <v>219587</v>
      </c>
      <c r="L288" s="23">
        <f t="shared" si="141"/>
        <v>219587</v>
      </c>
      <c r="M288" s="91">
        <f t="shared" si="128"/>
        <v>100</v>
      </c>
    </row>
    <row r="289" spans="1:15" ht="38.25" x14ac:dyDescent="0.25">
      <c r="A289" s="78" t="s">
        <v>53</v>
      </c>
      <c r="B289" s="105"/>
      <c r="C289" s="105"/>
      <c r="D289" s="105"/>
      <c r="E289" s="77">
        <v>851</v>
      </c>
      <c r="F289" s="92" t="s">
        <v>73</v>
      </c>
      <c r="G289" s="92" t="s">
        <v>11</v>
      </c>
      <c r="H289" s="77" t="s">
        <v>469</v>
      </c>
      <c r="I289" s="92" t="s">
        <v>103</v>
      </c>
      <c r="J289" s="23">
        <f>J290</f>
        <v>0</v>
      </c>
      <c r="K289" s="23">
        <f t="shared" si="141"/>
        <v>219587</v>
      </c>
      <c r="L289" s="23">
        <f t="shared" si="141"/>
        <v>219587</v>
      </c>
      <c r="M289" s="91">
        <f t="shared" si="128"/>
        <v>100</v>
      </c>
    </row>
    <row r="290" spans="1:15" x14ac:dyDescent="0.25">
      <c r="A290" s="78" t="s">
        <v>54</v>
      </c>
      <c r="B290" s="105"/>
      <c r="C290" s="105"/>
      <c r="D290" s="105"/>
      <c r="E290" s="77">
        <v>851</v>
      </c>
      <c r="F290" s="92" t="s">
        <v>73</v>
      </c>
      <c r="G290" s="92" t="s">
        <v>11</v>
      </c>
      <c r="H290" s="77" t="s">
        <v>469</v>
      </c>
      <c r="I290" s="92" t="s">
        <v>105</v>
      </c>
      <c r="J290" s="23">
        <f>'2.ВС'!J170</f>
        <v>0</v>
      </c>
      <c r="K290" s="23">
        <f>'2.ВС'!K170</f>
        <v>219587</v>
      </c>
      <c r="L290" s="23">
        <f>'2.ВС'!L170</f>
        <v>219587</v>
      </c>
      <c r="M290" s="91">
        <f t="shared" si="128"/>
        <v>100</v>
      </c>
    </row>
    <row r="291" spans="1:15" ht="28.5" x14ac:dyDescent="0.25">
      <c r="A291" s="6" t="s">
        <v>114</v>
      </c>
      <c r="B291" s="57"/>
      <c r="C291" s="57"/>
      <c r="D291" s="57"/>
      <c r="E291" s="86">
        <v>851</v>
      </c>
      <c r="F291" s="21" t="s">
        <v>73</v>
      </c>
      <c r="G291" s="21" t="s">
        <v>13</v>
      </c>
      <c r="H291" s="26"/>
      <c r="I291" s="21"/>
      <c r="J291" s="40">
        <f t="shared" ref="J291:L293" si="142">J292</f>
        <v>5000</v>
      </c>
      <c r="K291" s="40">
        <f t="shared" si="142"/>
        <v>5000</v>
      </c>
      <c r="L291" s="40">
        <f t="shared" si="142"/>
        <v>0</v>
      </c>
      <c r="M291" s="91">
        <f t="shared" si="128"/>
        <v>0</v>
      </c>
    </row>
    <row r="292" spans="1:15" ht="45" x14ac:dyDescent="0.25">
      <c r="A292" s="88" t="s">
        <v>115</v>
      </c>
      <c r="B292" s="89"/>
      <c r="C292" s="89"/>
      <c r="D292" s="89"/>
      <c r="E292" s="86">
        <v>851</v>
      </c>
      <c r="F292" s="3" t="s">
        <v>73</v>
      </c>
      <c r="G292" s="3" t="s">
        <v>13</v>
      </c>
      <c r="H292" s="4" t="s">
        <v>116</v>
      </c>
      <c r="I292" s="3"/>
      <c r="J292" s="23">
        <f t="shared" si="142"/>
        <v>5000</v>
      </c>
      <c r="K292" s="23">
        <f t="shared" si="142"/>
        <v>5000</v>
      </c>
      <c r="L292" s="23">
        <f t="shared" si="142"/>
        <v>0</v>
      </c>
      <c r="M292" s="91">
        <f t="shared" si="128"/>
        <v>0</v>
      </c>
    </row>
    <row r="293" spans="1:15" ht="45" x14ac:dyDescent="0.25">
      <c r="A293" s="89" t="s">
        <v>22</v>
      </c>
      <c r="B293" s="88"/>
      <c r="C293" s="88"/>
      <c r="D293" s="88"/>
      <c r="E293" s="86">
        <v>851</v>
      </c>
      <c r="F293" s="3" t="s">
        <v>73</v>
      </c>
      <c r="G293" s="3" t="s">
        <v>13</v>
      </c>
      <c r="H293" s="4" t="s">
        <v>116</v>
      </c>
      <c r="I293" s="3" t="s">
        <v>23</v>
      </c>
      <c r="J293" s="23">
        <f t="shared" si="142"/>
        <v>5000</v>
      </c>
      <c r="K293" s="23">
        <f t="shared" si="142"/>
        <v>5000</v>
      </c>
      <c r="L293" s="23">
        <f t="shared" si="142"/>
        <v>0</v>
      </c>
      <c r="M293" s="91">
        <f t="shared" si="128"/>
        <v>0</v>
      </c>
    </row>
    <row r="294" spans="1:15" ht="60" x14ac:dyDescent="0.25">
      <c r="A294" s="89" t="s">
        <v>9</v>
      </c>
      <c r="B294" s="89"/>
      <c r="C294" s="89"/>
      <c r="D294" s="89"/>
      <c r="E294" s="86">
        <v>851</v>
      </c>
      <c r="F294" s="3" t="s">
        <v>73</v>
      </c>
      <c r="G294" s="3" t="s">
        <v>13</v>
      </c>
      <c r="H294" s="4" t="s">
        <v>116</v>
      </c>
      <c r="I294" s="3" t="s">
        <v>24</v>
      </c>
      <c r="J294" s="23">
        <f>'2.ВС'!J174</f>
        <v>5000</v>
      </c>
      <c r="K294" s="23">
        <f>'2.ВС'!K174</f>
        <v>5000</v>
      </c>
      <c r="L294" s="23">
        <f>'2.ВС'!L174</f>
        <v>0</v>
      </c>
      <c r="M294" s="91">
        <f t="shared" si="128"/>
        <v>0</v>
      </c>
    </row>
    <row r="295" spans="1:15" x14ac:dyDescent="0.25">
      <c r="A295" s="47" t="s">
        <v>117</v>
      </c>
      <c r="B295" s="36"/>
      <c r="C295" s="36"/>
      <c r="D295" s="36"/>
      <c r="E295" s="86">
        <v>852</v>
      </c>
      <c r="F295" s="19" t="s">
        <v>118</v>
      </c>
      <c r="G295" s="19"/>
      <c r="H295" s="30"/>
      <c r="I295" s="19"/>
      <c r="J295" s="28" t="e">
        <f t="shared" ref="J295" si="143">J296+J300+J307+J327</f>
        <v>#REF!</v>
      </c>
      <c r="K295" s="28" t="e">
        <f t="shared" ref="K295:L295" si="144">K296+K300+K307+K327</f>
        <v>#REF!</v>
      </c>
      <c r="L295" s="28" t="e">
        <f t="shared" si="144"/>
        <v>#REF!</v>
      </c>
      <c r="M295" s="91" t="e">
        <f t="shared" si="128"/>
        <v>#REF!</v>
      </c>
      <c r="O295" s="31" t="e">
        <f>3741902.78-L295</f>
        <v>#REF!</v>
      </c>
    </row>
    <row r="296" spans="1:15" x14ac:dyDescent="0.25">
      <c r="A296" s="6" t="s">
        <v>119</v>
      </c>
      <c r="B296" s="57"/>
      <c r="C296" s="57"/>
      <c r="D296" s="57"/>
      <c r="E296" s="86">
        <v>851</v>
      </c>
      <c r="F296" s="21" t="s">
        <v>118</v>
      </c>
      <c r="G296" s="21" t="s">
        <v>11</v>
      </c>
      <c r="H296" s="26"/>
      <c r="I296" s="21"/>
      <c r="J296" s="24">
        <f t="shared" ref="J296:L298" si="145">J297</f>
        <v>3209898</v>
      </c>
      <c r="K296" s="24">
        <f t="shared" si="145"/>
        <v>3209898</v>
      </c>
      <c r="L296" s="24">
        <f t="shared" si="145"/>
        <v>801330.87</v>
      </c>
      <c r="M296" s="91">
        <f t="shared" si="128"/>
        <v>24.964371765084124</v>
      </c>
    </row>
    <row r="297" spans="1:15" ht="45" x14ac:dyDescent="0.25">
      <c r="A297" s="88" t="s">
        <v>120</v>
      </c>
      <c r="B297" s="89"/>
      <c r="C297" s="89"/>
      <c r="D297" s="89"/>
      <c r="E297" s="86">
        <v>851</v>
      </c>
      <c r="F297" s="3" t="s">
        <v>118</v>
      </c>
      <c r="G297" s="3" t="s">
        <v>11</v>
      </c>
      <c r="H297" s="4" t="s">
        <v>121</v>
      </c>
      <c r="I297" s="3"/>
      <c r="J297" s="23">
        <f t="shared" si="145"/>
        <v>3209898</v>
      </c>
      <c r="K297" s="23">
        <f t="shared" si="145"/>
        <v>3209898</v>
      </c>
      <c r="L297" s="23">
        <f t="shared" si="145"/>
        <v>801330.87</v>
      </c>
      <c r="M297" s="91">
        <f t="shared" si="128"/>
        <v>24.964371765084124</v>
      </c>
    </row>
    <row r="298" spans="1:15" ht="30" x14ac:dyDescent="0.25">
      <c r="A298" s="88" t="s">
        <v>122</v>
      </c>
      <c r="B298" s="88"/>
      <c r="C298" s="88"/>
      <c r="D298" s="88"/>
      <c r="E298" s="86">
        <v>851</v>
      </c>
      <c r="F298" s="3" t="s">
        <v>118</v>
      </c>
      <c r="G298" s="3" t="s">
        <v>11</v>
      </c>
      <c r="H298" s="4" t="s">
        <v>121</v>
      </c>
      <c r="I298" s="3" t="s">
        <v>123</v>
      </c>
      <c r="J298" s="23">
        <f t="shared" si="145"/>
        <v>3209898</v>
      </c>
      <c r="K298" s="23">
        <f t="shared" si="145"/>
        <v>3209898</v>
      </c>
      <c r="L298" s="23">
        <f t="shared" si="145"/>
        <v>801330.87</v>
      </c>
      <c r="M298" s="91">
        <f t="shared" si="128"/>
        <v>24.964371765084124</v>
      </c>
    </row>
    <row r="299" spans="1:15" ht="45" x14ac:dyDescent="0.25">
      <c r="A299" s="88" t="s">
        <v>124</v>
      </c>
      <c r="B299" s="89"/>
      <c r="C299" s="89"/>
      <c r="D299" s="27"/>
      <c r="E299" s="86">
        <v>851</v>
      </c>
      <c r="F299" s="3" t="s">
        <v>118</v>
      </c>
      <c r="G299" s="3" t="s">
        <v>11</v>
      </c>
      <c r="H299" s="4" t="s">
        <v>121</v>
      </c>
      <c r="I299" s="3" t="s">
        <v>125</v>
      </c>
      <c r="J299" s="23">
        <f>'2.ВС'!J179</f>
        <v>3209898</v>
      </c>
      <c r="K299" s="23">
        <f>'2.ВС'!K179</f>
        <v>3209898</v>
      </c>
      <c r="L299" s="23">
        <f>'2.ВС'!L179</f>
        <v>801330.87</v>
      </c>
      <c r="M299" s="91">
        <f t="shared" si="128"/>
        <v>24.964371765084124</v>
      </c>
    </row>
    <row r="300" spans="1:15" ht="28.5" x14ac:dyDescent="0.25">
      <c r="A300" s="6" t="s">
        <v>126</v>
      </c>
      <c r="B300" s="57"/>
      <c r="C300" s="57"/>
      <c r="D300" s="57"/>
      <c r="E300" s="86">
        <v>852</v>
      </c>
      <c r="F300" s="21" t="s">
        <v>118</v>
      </c>
      <c r="G300" s="21" t="s">
        <v>58</v>
      </c>
      <c r="H300" s="26"/>
      <c r="I300" s="21"/>
      <c r="J300" s="24">
        <f t="shared" ref="J300" si="146">J301+J304</f>
        <v>164800</v>
      </c>
      <c r="K300" s="24">
        <f t="shared" ref="K300:L300" si="147">K301+K304</f>
        <v>164800</v>
      </c>
      <c r="L300" s="24">
        <f t="shared" si="147"/>
        <v>10500</v>
      </c>
      <c r="M300" s="91">
        <f t="shared" si="128"/>
        <v>6.3713592233009706</v>
      </c>
    </row>
    <row r="301" spans="1:15" ht="75" x14ac:dyDescent="0.25">
      <c r="A301" s="104" t="s">
        <v>169</v>
      </c>
      <c r="B301" s="57"/>
      <c r="C301" s="57"/>
      <c r="D301" s="57"/>
      <c r="E301" s="86">
        <v>852</v>
      </c>
      <c r="F301" s="3" t="s">
        <v>118</v>
      </c>
      <c r="G301" s="3" t="s">
        <v>58</v>
      </c>
      <c r="H301" s="4" t="s">
        <v>170</v>
      </c>
      <c r="I301" s="21"/>
      <c r="J301" s="23">
        <f t="shared" ref="J301:L302" si="148">J302</f>
        <v>164800</v>
      </c>
      <c r="K301" s="23">
        <f t="shared" si="148"/>
        <v>164800</v>
      </c>
      <c r="L301" s="23">
        <f t="shared" si="148"/>
        <v>10500</v>
      </c>
      <c r="M301" s="91">
        <f t="shared" si="128"/>
        <v>6.3713592233009706</v>
      </c>
    </row>
    <row r="302" spans="1:15" ht="30" x14ac:dyDescent="0.25">
      <c r="A302" s="88" t="s">
        <v>122</v>
      </c>
      <c r="B302" s="88"/>
      <c r="C302" s="88"/>
      <c r="D302" s="88"/>
      <c r="E302" s="86">
        <v>852</v>
      </c>
      <c r="F302" s="3" t="s">
        <v>118</v>
      </c>
      <c r="G302" s="3" t="s">
        <v>58</v>
      </c>
      <c r="H302" s="4" t="s">
        <v>170</v>
      </c>
      <c r="I302" s="3" t="s">
        <v>123</v>
      </c>
      <c r="J302" s="23">
        <f t="shared" si="148"/>
        <v>164800</v>
      </c>
      <c r="K302" s="23">
        <f t="shared" si="148"/>
        <v>164800</v>
      </c>
      <c r="L302" s="23">
        <f t="shared" si="148"/>
        <v>10500</v>
      </c>
      <c r="M302" s="91">
        <f t="shared" si="128"/>
        <v>6.3713592233009706</v>
      </c>
    </row>
    <row r="303" spans="1:15" ht="45" x14ac:dyDescent="0.25">
      <c r="A303" s="88" t="s">
        <v>124</v>
      </c>
      <c r="B303" s="88"/>
      <c r="C303" s="88"/>
      <c r="D303" s="88"/>
      <c r="E303" s="86">
        <v>852</v>
      </c>
      <c r="F303" s="3" t="s">
        <v>118</v>
      </c>
      <c r="G303" s="3" t="s">
        <v>58</v>
      </c>
      <c r="H303" s="4" t="s">
        <v>170</v>
      </c>
      <c r="I303" s="3" t="s">
        <v>125</v>
      </c>
      <c r="J303" s="23">
        <f>'2.ВС'!J328</f>
        <v>164800</v>
      </c>
      <c r="K303" s="23">
        <f>'2.ВС'!K328</f>
        <v>164800</v>
      </c>
      <c r="L303" s="23">
        <f>'2.ВС'!L328</f>
        <v>10500</v>
      </c>
      <c r="M303" s="91">
        <f t="shared" si="128"/>
        <v>6.3713592233009706</v>
      </c>
    </row>
    <row r="304" spans="1:15" ht="30" x14ac:dyDescent="0.25">
      <c r="A304" s="88" t="s">
        <v>127</v>
      </c>
      <c r="B304" s="89"/>
      <c r="C304" s="89"/>
      <c r="D304" s="27"/>
      <c r="E304" s="86">
        <v>851</v>
      </c>
      <c r="F304" s="3" t="s">
        <v>118</v>
      </c>
      <c r="G304" s="3" t="s">
        <v>58</v>
      </c>
      <c r="H304" s="4" t="s">
        <v>294</v>
      </c>
      <c r="I304" s="3"/>
      <c r="J304" s="23">
        <f t="shared" ref="J304:L305" si="149">J305</f>
        <v>0</v>
      </c>
      <c r="K304" s="23">
        <f t="shared" si="149"/>
        <v>0</v>
      </c>
      <c r="L304" s="23">
        <f t="shared" si="149"/>
        <v>0</v>
      </c>
      <c r="M304" s="91" t="e">
        <f t="shared" si="128"/>
        <v>#DIV/0!</v>
      </c>
    </row>
    <row r="305" spans="1:13" ht="30" x14ac:dyDescent="0.25">
      <c r="A305" s="88" t="s">
        <v>122</v>
      </c>
      <c r="B305" s="89"/>
      <c r="C305" s="89"/>
      <c r="D305" s="27"/>
      <c r="E305" s="86">
        <v>851</v>
      </c>
      <c r="F305" s="3" t="s">
        <v>118</v>
      </c>
      <c r="G305" s="3" t="s">
        <v>58</v>
      </c>
      <c r="H305" s="4" t="s">
        <v>294</v>
      </c>
      <c r="I305" s="3" t="s">
        <v>123</v>
      </c>
      <c r="J305" s="23">
        <f t="shared" si="149"/>
        <v>0</v>
      </c>
      <c r="K305" s="23">
        <f t="shared" si="149"/>
        <v>0</v>
      </c>
      <c r="L305" s="23">
        <f t="shared" si="149"/>
        <v>0</v>
      </c>
      <c r="M305" s="91" t="e">
        <f t="shared" si="128"/>
        <v>#DIV/0!</v>
      </c>
    </row>
    <row r="306" spans="1:13" ht="45" x14ac:dyDescent="0.25">
      <c r="A306" s="88" t="s">
        <v>124</v>
      </c>
      <c r="B306" s="89"/>
      <c r="C306" s="89"/>
      <c r="D306" s="27"/>
      <c r="E306" s="86">
        <v>851</v>
      </c>
      <c r="F306" s="3" t="s">
        <v>118</v>
      </c>
      <c r="G306" s="3" t="s">
        <v>58</v>
      </c>
      <c r="H306" s="4" t="s">
        <v>294</v>
      </c>
      <c r="I306" s="3" t="s">
        <v>125</v>
      </c>
      <c r="J306" s="23">
        <f>'2.ВС'!J183</f>
        <v>0</v>
      </c>
      <c r="K306" s="23">
        <f>'2.ВС'!K183</f>
        <v>0</v>
      </c>
      <c r="L306" s="23">
        <f>'2.ВС'!L183</f>
        <v>0</v>
      </c>
      <c r="M306" s="91" t="e">
        <f t="shared" si="128"/>
        <v>#DIV/0!</v>
      </c>
    </row>
    <row r="307" spans="1:13" x14ac:dyDescent="0.25">
      <c r="A307" s="6" t="s">
        <v>128</v>
      </c>
      <c r="B307" s="57"/>
      <c r="C307" s="57"/>
      <c r="D307" s="57"/>
      <c r="E307" s="86">
        <v>852</v>
      </c>
      <c r="F307" s="21" t="s">
        <v>118</v>
      </c>
      <c r="G307" s="21" t="s">
        <v>13</v>
      </c>
      <c r="H307" s="26"/>
      <c r="I307" s="21"/>
      <c r="J307" s="24" t="e">
        <f t="shared" ref="J307" si="150">J311+J308+J317+J314+J320+J324</f>
        <v>#REF!</v>
      </c>
      <c r="K307" s="24" t="e">
        <f t="shared" ref="K307:L307" si="151">K311+K308+K317+K314+K320+K324</f>
        <v>#REF!</v>
      </c>
      <c r="L307" s="24" t="e">
        <f t="shared" si="151"/>
        <v>#REF!</v>
      </c>
      <c r="M307" s="91" t="e">
        <f t="shared" si="128"/>
        <v>#REF!</v>
      </c>
    </row>
    <row r="308" spans="1:13" ht="105" x14ac:dyDescent="0.25">
      <c r="A308" s="88" t="s">
        <v>317</v>
      </c>
      <c r="B308" s="89"/>
      <c r="C308" s="89"/>
      <c r="D308" s="89"/>
      <c r="E308" s="86">
        <v>851</v>
      </c>
      <c r="F308" s="4" t="s">
        <v>118</v>
      </c>
      <c r="G308" s="4" t="s">
        <v>13</v>
      </c>
      <c r="H308" s="4" t="s">
        <v>129</v>
      </c>
      <c r="I308" s="4"/>
      <c r="J308" s="23">
        <f t="shared" ref="J308:L309" si="152">J309</f>
        <v>8108496</v>
      </c>
      <c r="K308" s="23">
        <f t="shared" si="152"/>
        <v>8108496</v>
      </c>
      <c r="L308" s="23">
        <f t="shared" si="152"/>
        <v>0</v>
      </c>
      <c r="M308" s="91">
        <f t="shared" si="128"/>
        <v>0</v>
      </c>
    </row>
    <row r="309" spans="1:13" ht="45" x14ac:dyDescent="0.25">
      <c r="A309" s="89" t="s">
        <v>90</v>
      </c>
      <c r="B309" s="89"/>
      <c r="C309" s="89"/>
      <c r="D309" s="89"/>
      <c r="E309" s="86">
        <v>851</v>
      </c>
      <c r="F309" s="4" t="s">
        <v>118</v>
      </c>
      <c r="G309" s="4" t="s">
        <v>13</v>
      </c>
      <c r="H309" s="4" t="s">
        <v>129</v>
      </c>
      <c r="I309" s="4" t="s">
        <v>91</v>
      </c>
      <c r="J309" s="23">
        <f t="shared" si="152"/>
        <v>8108496</v>
      </c>
      <c r="K309" s="23">
        <f t="shared" si="152"/>
        <v>8108496</v>
      </c>
      <c r="L309" s="23">
        <f t="shared" si="152"/>
        <v>0</v>
      </c>
      <c r="M309" s="91">
        <f t="shared" si="128"/>
        <v>0</v>
      </c>
    </row>
    <row r="310" spans="1:13" x14ac:dyDescent="0.25">
      <c r="A310" s="89" t="s">
        <v>92</v>
      </c>
      <c r="B310" s="89"/>
      <c r="C310" s="89"/>
      <c r="D310" s="89"/>
      <c r="E310" s="86">
        <v>851</v>
      </c>
      <c r="F310" s="4" t="s">
        <v>118</v>
      </c>
      <c r="G310" s="4" t="s">
        <v>13</v>
      </c>
      <c r="H310" s="4" t="s">
        <v>129</v>
      </c>
      <c r="I310" s="4" t="s">
        <v>93</v>
      </c>
      <c r="J310" s="23">
        <f>'2.ВС'!J187</f>
        <v>8108496</v>
      </c>
      <c r="K310" s="23">
        <f>'2.ВС'!K187</f>
        <v>8108496</v>
      </c>
      <c r="L310" s="23">
        <f>'2.ВС'!L187</f>
        <v>0</v>
      </c>
      <c r="M310" s="91">
        <f t="shared" si="128"/>
        <v>0</v>
      </c>
    </row>
    <row r="311" spans="1:13" ht="45" x14ac:dyDescent="0.25">
      <c r="A311" s="88" t="s">
        <v>337</v>
      </c>
      <c r="B311" s="88"/>
      <c r="C311" s="88"/>
      <c r="D311" s="88"/>
      <c r="E311" s="86">
        <v>851</v>
      </c>
      <c r="F311" s="3" t="s">
        <v>118</v>
      </c>
      <c r="G311" s="3" t="s">
        <v>13</v>
      </c>
      <c r="H311" s="4" t="s">
        <v>314</v>
      </c>
      <c r="I311" s="3"/>
      <c r="J311" s="23">
        <f t="shared" ref="J311:L312" si="153">J312</f>
        <v>2902473</v>
      </c>
      <c r="K311" s="23">
        <f t="shared" si="153"/>
        <v>2902473</v>
      </c>
      <c r="L311" s="23">
        <f t="shared" si="153"/>
        <v>967491</v>
      </c>
      <c r="M311" s="91">
        <f t="shared" si="128"/>
        <v>33.333333333333329</v>
      </c>
    </row>
    <row r="312" spans="1:13" ht="30" x14ac:dyDescent="0.25">
      <c r="A312" s="88" t="s">
        <v>122</v>
      </c>
      <c r="B312" s="88"/>
      <c r="C312" s="88"/>
      <c r="D312" s="88"/>
      <c r="E312" s="86">
        <v>851</v>
      </c>
      <c r="F312" s="3" t="s">
        <v>118</v>
      </c>
      <c r="G312" s="3" t="s">
        <v>13</v>
      </c>
      <c r="H312" s="4" t="s">
        <v>314</v>
      </c>
      <c r="I312" s="3" t="s">
        <v>123</v>
      </c>
      <c r="J312" s="23">
        <f t="shared" si="153"/>
        <v>2902473</v>
      </c>
      <c r="K312" s="23">
        <f t="shared" si="153"/>
        <v>2902473</v>
      </c>
      <c r="L312" s="23">
        <f t="shared" si="153"/>
        <v>967491</v>
      </c>
      <c r="M312" s="91">
        <f t="shared" si="128"/>
        <v>33.333333333333329</v>
      </c>
    </row>
    <row r="313" spans="1:13" ht="45" x14ac:dyDescent="0.25">
      <c r="A313" s="88" t="s">
        <v>124</v>
      </c>
      <c r="B313" s="88"/>
      <c r="C313" s="88"/>
      <c r="D313" s="88"/>
      <c r="E313" s="86">
        <v>851</v>
      </c>
      <c r="F313" s="3" t="s">
        <v>118</v>
      </c>
      <c r="G313" s="3" t="s">
        <v>13</v>
      </c>
      <c r="H313" s="4" t="s">
        <v>314</v>
      </c>
      <c r="I313" s="3" t="s">
        <v>125</v>
      </c>
      <c r="J313" s="23">
        <f>'2.ВС'!J190</f>
        <v>2902473</v>
      </c>
      <c r="K313" s="23">
        <f>'2.ВС'!K190</f>
        <v>2902473</v>
      </c>
      <c r="L313" s="23">
        <f>'2.ВС'!L190</f>
        <v>967491</v>
      </c>
      <c r="M313" s="91">
        <f t="shared" si="128"/>
        <v>33.333333333333329</v>
      </c>
    </row>
    <row r="314" spans="1:13" ht="90" x14ac:dyDescent="0.25">
      <c r="A314" s="88" t="s">
        <v>171</v>
      </c>
      <c r="B314" s="57"/>
      <c r="C314" s="57"/>
      <c r="D314" s="57"/>
      <c r="E314" s="86">
        <v>852</v>
      </c>
      <c r="F314" s="3" t="s">
        <v>118</v>
      </c>
      <c r="G314" s="3" t="s">
        <v>13</v>
      </c>
      <c r="H314" s="4" t="s">
        <v>172</v>
      </c>
      <c r="I314" s="21"/>
      <c r="J314" s="23">
        <f t="shared" ref="J314:L315" si="154">J315</f>
        <v>922925</v>
      </c>
      <c r="K314" s="23">
        <f t="shared" si="154"/>
        <v>922925</v>
      </c>
      <c r="L314" s="23">
        <f t="shared" si="154"/>
        <v>134965.01999999999</v>
      </c>
      <c r="M314" s="91">
        <f t="shared" si="128"/>
        <v>14.623617303681231</v>
      </c>
    </row>
    <row r="315" spans="1:13" ht="30" x14ac:dyDescent="0.25">
      <c r="A315" s="88" t="s">
        <v>122</v>
      </c>
      <c r="B315" s="88"/>
      <c r="C315" s="88"/>
      <c r="D315" s="88"/>
      <c r="E315" s="86">
        <v>852</v>
      </c>
      <c r="F315" s="3" t="s">
        <v>118</v>
      </c>
      <c r="G315" s="3" t="s">
        <v>13</v>
      </c>
      <c r="H315" s="4" t="s">
        <v>172</v>
      </c>
      <c r="I315" s="3" t="s">
        <v>123</v>
      </c>
      <c r="J315" s="23">
        <f t="shared" si="154"/>
        <v>922925</v>
      </c>
      <c r="K315" s="23">
        <f t="shared" si="154"/>
        <v>922925</v>
      </c>
      <c r="L315" s="23">
        <f t="shared" si="154"/>
        <v>134965.01999999999</v>
      </c>
      <c r="M315" s="91">
        <f t="shared" si="128"/>
        <v>14.623617303681231</v>
      </c>
    </row>
    <row r="316" spans="1:13" ht="45" x14ac:dyDescent="0.25">
      <c r="A316" s="88" t="s">
        <v>124</v>
      </c>
      <c r="B316" s="88"/>
      <c r="C316" s="88"/>
      <c r="D316" s="88"/>
      <c r="E316" s="86">
        <v>852</v>
      </c>
      <c r="F316" s="3" t="s">
        <v>118</v>
      </c>
      <c r="G316" s="3" t="s">
        <v>13</v>
      </c>
      <c r="H316" s="4" t="s">
        <v>172</v>
      </c>
      <c r="I316" s="3" t="s">
        <v>125</v>
      </c>
      <c r="J316" s="23">
        <f>'2.ВС'!J332</f>
        <v>922925</v>
      </c>
      <c r="K316" s="23">
        <f>'2.ВС'!K332</f>
        <v>922925</v>
      </c>
      <c r="L316" s="23">
        <f>'2.ВС'!L332</f>
        <v>134965.01999999999</v>
      </c>
      <c r="M316" s="91">
        <f t="shared" si="128"/>
        <v>14.623617303681231</v>
      </c>
    </row>
    <row r="317" spans="1:13" ht="70.5" customHeight="1" x14ac:dyDescent="0.25">
      <c r="A317" s="104" t="s">
        <v>169</v>
      </c>
      <c r="B317" s="57"/>
      <c r="C317" s="57"/>
      <c r="D317" s="57"/>
      <c r="E317" s="102">
        <v>852</v>
      </c>
      <c r="F317" s="3" t="s">
        <v>118</v>
      </c>
      <c r="G317" s="3" t="s">
        <v>13</v>
      </c>
      <c r="H317" s="4" t="s">
        <v>170</v>
      </c>
      <c r="I317" s="21"/>
      <c r="J317" s="23" t="e">
        <f t="shared" ref="J317:L318" si="155">J318</f>
        <v>#REF!</v>
      </c>
      <c r="K317" s="23" t="e">
        <f t="shared" si="155"/>
        <v>#REF!</v>
      </c>
      <c r="L317" s="23" t="e">
        <f t="shared" si="155"/>
        <v>#REF!</v>
      </c>
      <c r="M317" s="91" t="e">
        <f t="shared" si="128"/>
        <v>#REF!</v>
      </c>
    </row>
    <row r="318" spans="1:13" ht="30" x14ac:dyDescent="0.25">
      <c r="A318" s="103" t="s">
        <v>122</v>
      </c>
      <c r="B318" s="103"/>
      <c r="C318" s="103"/>
      <c r="D318" s="103"/>
      <c r="E318" s="102">
        <v>852</v>
      </c>
      <c r="F318" s="3" t="s">
        <v>118</v>
      </c>
      <c r="G318" s="3" t="s">
        <v>13</v>
      </c>
      <c r="H318" s="4" t="s">
        <v>170</v>
      </c>
      <c r="I318" s="3" t="s">
        <v>123</v>
      </c>
      <c r="J318" s="23" t="e">
        <f t="shared" si="155"/>
        <v>#REF!</v>
      </c>
      <c r="K318" s="23" t="e">
        <f t="shared" si="155"/>
        <v>#REF!</v>
      </c>
      <c r="L318" s="23" t="e">
        <f t="shared" si="155"/>
        <v>#REF!</v>
      </c>
      <c r="M318" s="91" t="e">
        <f t="shared" si="128"/>
        <v>#REF!</v>
      </c>
    </row>
    <row r="319" spans="1:13" ht="45" x14ac:dyDescent="0.25">
      <c r="A319" s="103" t="s">
        <v>124</v>
      </c>
      <c r="B319" s="103"/>
      <c r="C319" s="103"/>
      <c r="D319" s="103"/>
      <c r="E319" s="102">
        <v>852</v>
      </c>
      <c r="F319" s="3" t="s">
        <v>118</v>
      </c>
      <c r="G319" s="3" t="s">
        <v>13</v>
      </c>
      <c r="H319" s="4" t="s">
        <v>170</v>
      </c>
      <c r="I319" s="3" t="s">
        <v>125</v>
      </c>
      <c r="J319" s="23" t="e">
        <f>'2.ВС'!#REF!</f>
        <v>#REF!</v>
      </c>
      <c r="K319" s="23" t="e">
        <f>'2.ВС'!#REF!</f>
        <v>#REF!</v>
      </c>
      <c r="L319" s="23" t="e">
        <f>'2.ВС'!#REF!</f>
        <v>#REF!</v>
      </c>
      <c r="M319" s="91" t="e">
        <f t="shared" si="128"/>
        <v>#REF!</v>
      </c>
    </row>
    <row r="320" spans="1:13" ht="220.5" customHeight="1" x14ac:dyDescent="0.25">
      <c r="A320" s="89" t="s">
        <v>325</v>
      </c>
      <c r="B320" s="88"/>
      <c r="C320" s="88"/>
      <c r="D320" s="88"/>
      <c r="E320" s="86"/>
      <c r="F320" s="3" t="s">
        <v>118</v>
      </c>
      <c r="G320" s="3" t="s">
        <v>13</v>
      </c>
      <c r="H320" s="4" t="s">
        <v>318</v>
      </c>
      <c r="I320" s="3"/>
      <c r="J320" s="23">
        <f t="shared" ref="J320:L320" si="156">J321</f>
        <v>9504180</v>
      </c>
      <c r="K320" s="23">
        <f t="shared" si="156"/>
        <v>9504180</v>
      </c>
      <c r="L320" s="23">
        <f t="shared" si="156"/>
        <v>1570082.7000000002</v>
      </c>
      <c r="M320" s="91">
        <f t="shared" si="128"/>
        <v>16.519917552066566</v>
      </c>
    </row>
    <row r="321" spans="1:13" ht="30" x14ac:dyDescent="0.25">
      <c r="A321" s="88" t="s">
        <v>122</v>
      </c>
      <c r="B321" s="88"/>
      <c r="C321" s="88"/>
      <c r="D321" s="88"/>
      <c r="E321" s="86">
        <v>852</v>
      </c>
      <c r="F321" s="3" t="s">
        <v>118</v>
      </c>
      <c r="G321" s="3" t="s">
        <v>13</v>
      </c>
      <c r="H321" s="4" t="s">
        <v>318</v>
      </c>
      <c r="I321" s="3" t="s">
        <v>123</v>
      </c>
      <c r="J321" s="23">
        <f t="shared" ref="J321" si="157">J322+J323</f>
        <v>9504180</v>
      </c>
      <c r="K321" s="23">
        <f t="shared" ref="K321:L321" si="158">K322+K323</f>
        <v>9504180</v>
      </c>
      <c r="L321" s="23">
        <f t="shared" si="158"/>
        <v>1570082.7000000002</v>
      </c>
      <c r="M321" s="91">
        <f t="shared" si="128"/>
        <v>16.519917552066566</v>
      </c>
    </row>
    <row r="322" spans="1:13" ht="30" x14ac:dyDescent="0.25">
      <c r="A322" s="88" t="s">
        <v>132</v>
      </c>
      <c r="B322" s="88"/>
      <c r="C322" s="88"/>
      <c r="D322" s="88"/>
      <c r="E322" s="86">
        <v>852</v>
      </c>
      <c r="F322" s="3" t="s">
        <v>118</v>
      </c>
      <c r="G322" s="3" t="s">
        <v>13</v>
      </c>
      <c r="H322" s="4" t="s">
        <v>318</v>
      </c>
      <c r="I322" s="3" t="s">
        <v>133</v>
      </c>
      <c r="J322" s="23">
        <f>'2.ВС'!J335</f>
        <v>7539180</v>
      </c>
      <c r="K322" s="23">
        <f>'2.ВС'!K335</f>
        <v>7539180</v>
      </c>
      <c r="L322" s="23">
        <f>'2.ВС'!L335</f>
        <v>1176189.8400000001</v>
      </c>
      <c r="M322" s="91">
        <f t="shared" si="128"/>
        <v>15.601031411904215</v>
      </c>
    </row>
    <row r="323" spans="1:13" ht="45" x14ac:dyDescent="0.25">
      <c r="A323" s="88" t="s">
        <v>124</v>
      </c>
      <c r="B323" s="88"/>
      <c r="C323" s="88"/>
      <c r="D323" s="88"/>
      <c r="E323" s="86">
        <v>852</v>
      </c>
      <c r="F323" s="3" t="s">
        <v>118</v>
      </c>
      <c r="G323" s="3" t="s">
        <v>13</v>
      </c>
      <c r="H323" s="4" t="s">
        <v>318</v>
      </c>
      <c r="I323" s="3" t="s">
        <v>125</v>
      </c>
      <c r="J323" s="23">
        <f>'2.ВС'!J336</f>
        <v>1965000</v>
      </c>
      <c r="K323" s="23">
        <f>'2.ВС'!K336</f>
        <v>1965000</v>
      </c>
      <c r="L323" s="23">
        <f>'2.ВС'!L336</f>
        <v>393892.86</v>
      </c>
      <c r="M323" s="91">
        <f t="shared" si="128"/>
        <v>20.045438167938929</v>
      </c>
    </row>
    <row r="324" spans="1:13" ht="60" x14ac:dyDescent="0.25">
      <c r="A324" s="88" t="s">
        <v>173</v>
      </c>
      <c r="B324" s="88"/>
      <c r="C324" s="88"/>
      <c r="D324" s="88"/>
      <c r="E324" s="86">
        <v>852</v>
      </c>
      <c r="F324" s="3" t="s">
        <v>118</v>
      </c>
      <c r="G324" s="3" t="s">
        <v>13</v>
      </c>
      <c r="H324" s="4" t="s">
        <v>174</v>
      </c>
      <c r="I324" s="3"/>
      <c r="J324" s="23">
        <f t="shared" ref="J324:L325" si="159">J325</f>
        <v>238528.6</v>
      </c>
      <c r="K324" s="23">
        <f t="shared" si="159"/>
        <v>238738.48</v>
      </c>
      <c r="L324" s="23">
        <f t="shared" si="159"/>
        <v>18886.32</v>
      </c>
      <c r="M324" s="91">
        <f t="shared" si="128"/>
        <v>7.9108822339825569</v>
      </c>
    </row>
    <row r="325" spans="1:13" ht="30" x14ac:dyDescent="0.25">
      <c r="A325" s="88" t="s">
        <v>122</v>
      </c>
      <c r="B325" s="88"/>
      <c r="C325" s="88"/>
      <c r="D325" s="88"/>
      <c r="E325" s="86">
        <v>852</v>
      </c>
      <c r="F325" s="3" t="s">
        <v>118</v>
      </c>
      <c r="G325" s="3" t="s">
        <v>13</v>
      </c>
      <c r="H325" s="4" t="s">
        <v>174</v>
      </c>
      <c r="I325" s="3" t="s">
        <v>123</v>
      </c>
      <c r="J325" s="23">
        <f t="shared" si="159"/>
        <v>238528.6</v>
      </c>
      <c r="K325" s="23">
        <f t="shared" si="159"/>
        <v>238738.48</v>
      </c>
      <c r="L325" s="23">
        <f t="shared" si="159"/>
        <v>18886.32</v>
      </c>
      <c r="M325" s="91">
        <f t="shared" si="128"/>
        <v>7.9108822339825569</v>
      </c>
    </row>
    <row r="326" spans="1:13" ht="30" x14ac:dyDescent="0.25">
      <c r="A326" s="88" t="s">
        <v>132</v>
      </c>
      <c r="B326" s="88"/>
      <c r="C326" s="88"/>
      <c r="D326" s="88"/>
      <c r="E326" s="86">
        <v>852</v>
      </c>
      <c r="F326" s="3" t="s">
        <v>118</v>
      </c>
      <c r="G326" s="3" t="s">
        <v>13</v>
      </c>
      <c r="H326" s="4" t="s">
        <v>174</v>
      </c>
      <c r="I326" s="3" t="s">
        <v>133</v>
      </c>
      <c r="J326" s="23">
        <f>'2.ВС'!J339</f>
        <v>238528.6</v>
      </c>
      <c r="K326" s="23">
        <f>'2.ВС'!K339</f>
        <v>238738.48</v>
      </c>
      <c r="L326" s="23">
        <f>'2.ВС'!L339</f>
        <v>18886.32</v>
      </c>
      <c r="M326" s="91">
        <f t="shared" si="128"/>
        <v>7.9108822339825569</v>
      </c>
    </row>
    <row r="327" spans="1:13" ht="28.5" x14ac:dyDescent="0.25">
      <c r="A327" s="6" t="s">
        <v>130</v>
      </c>
      <c r="B327" s="57"/>
      <c r="C327" s="57"/>
      <c r="D327" s="57"/>
      <c r="E327" s="86">
        <v>852</v>
      </c>
      <c r="F327" s="21" t="s">
        <v>118</v>
      </c>
      <c r="G327" s="21" t="s">
        <v>131</v>
      </c>
      <c r="H327" s="26"/>
      <c r="I327" s="21"/>
      <c r="J327" s="24">
        <f t="shared" ref="J327" si="160">J328+J333+J338+J341</f>
        <v>1715172</v>
      </c>
      <c r="K327" s="24">
        <f t="shared" ref="K327:L327" si="161">K328+K333+K338+K341</f>
        <v>1722172</v>
      </c>
      <c r="L327" s="24">
        <f t="shared" si="161"/>
        <v>238646.87</v>
      </c>
      <c r="M327" s="91">
        <f t="shared" si="128"/>
        <v>13.857319129564294</v>
      </c>
    </row>
    <row r="328" spans="1:13" ht="150" x14ac:dyDescent="0.25">
      <c r="A328" s="88" t="s">
        <v>40</v>
      </c>
      <c r="B328" s="86"/>
      <c r="C328" s="86"/>
      <c r="D328" s="86"/>
      <c r="E328" s="86">
        <v>851</v>
      </c>
      <c r="F328" s="3" t="s">
        <v>118</v>
      </c>
      <c r="G328" s="3" t="s">
        <v>131</v>
      </c>
      <c r="H328" s="4" t="s">
        <v>41</v>
      </c>
      <c r="I328" s="3"/>
      <c r="J328" s="23">
        <f t="shared" ref="J328" si="162">J329+J331</f>
        <v>716652</v>
      </c>
      <c r="K328" s="23">
        <f t="shared" ref="K328:L328" si="163">K329+K331</f>
        <v>716652</v>
      </c>
      <c r="L328" s="23">
        <f t="shared" si="163"/>
        <v>121774.12</v>
      </c>
      <c r="M328" s="91">
        <f t="shared" ref="M328:M346" si="164">L328/K328*100</f>
        <v>16.992085419422537</v>
      </c>
    </row>
    <row r="329" spans="1:13" ht="120" x14ac:dyDescent="0.25">
      <c r="A329" s="88" t="s">
        <v>16</v>
      </c>
      <c r="B329" s="86"/>
      <c r="C329" s="86"/>
      <c r="D329" s="86"/>
      <c r="E329" s="86">
        <v>851</v>
      </c>
      <c r="F329" s="4" t="s">
        <v>118</v>
      </c>
      <c r="G329" s="4" t="s">
        <v>131</v>
      </c>
      <c r="H329" s="4" t="s">
        <v>41</v>
      </c>
      <c r="I329" s="3" t="s">
        <v>18</v>
      </c>
      <c r="J329" s="23">
        <f t="shared" ref="J329:L329" si="165">J330</f>
        <v>426400</v>
      </c>
      <c r="K329" s="23">
        <f t="shared" si="165"/>
        <v>426400</v>
      </c>
      <c r="L329" s="23">
        <f t="shared" si="165"/>
        <v>81997.94</v>
      </c>
      <c r="M329" s="91">
        <f t="shared" si="164"/>
        <v>19.230286116322702</v>
      </c>
    </row>
    <row r="330" spans="1:13" ht="45" x14ac:dyDescent="0.25">
      <c r="A330" s="88" t="s">
        <v>8</v>
      </c>
      <c r="B330" s="86"/>
      <c r="C330" s="86"/>
      <c r="D330" s="86"/>
      <c r="E330" s="86">
        <v>851</v>
      </c>
      <c r="F330" s="4" t="s">
        <v>118</v>
      </c>
      <c r="G330" s="4" t="s">
        <v>131</v>
      </c>
      <c r="H330" s="4" t="s">
        <v>41</v>
      </c>
      <c r="I330" s="3" t="s">
        <v>19</v>
      </c>
      <c r="J330" s="23">
        <f>'2.ВС'!J194</f>
        <v>426400</v>
      </c>
      <c r="K330" s="23">
        <f>'2.ВС'!K194</f>
        <v>426400</v>
      </c>
      <c r="L330" s="23">
        <f>'2.ВС'!L194</f>
        <v>81997.94</v>
      </c>
      <c r="M330" s="91">
        <f t="shared" si="164"/>
        <v>19.230286116322702</v>
      </c>
    </row>
    <row r="331" spans="1:13" ht="45" x14ac:dyDescent="0.25">
      <c r="A331" s="89" t="s">
        <v>22</v>
      </c>
      <c r="B331" s="86"/>
      <c r="C331" s="86"/>
      <c r="D331" s="86"/>
      <c r="E331" s="86">
        <v>851</v>
      </c>
      <c r="F331" s="4" t="s">
        <v>118</v>
      </c>
      <c r="G331" s="4" t="s">
        <v>131</v>
      </c>
      <c r="H331" s="4" t="s">
        <v>41</v>
      </c>
      <c r="I331" s="3" t="s">
        <v>23</v>
      </c>
      <c r="J331" s="23">
        <f t="shared" ref="J331:L331" si="166">J332</f>
        <v>290252</v>
      </c>
      <c r="K331" s="23">
        <f t="shared" si="166"/>
        <v>290252</v>
      </c>
      <c r="L331" s="23">
        <f t="shared" si="166"/>
        <v>39776.18</v>
      </c>
      <c r="M331" s="91">
        <f t="shared" si="164"/>
        <v>13.704015820735085</v>
      </c>
    </row>
    <row r="332" spans="1:13" ht="60" x14ac:dyDescent="0.25">
      <c r="A332" s="89" t="s">
        <v>9</v>
      </c>
      <c r="B332" s="86"/>
      <c r="C332" s="86"/>
      <c r="D332" s="86"/>
      <c r="E332" s="86">
        <v>851</v>
      </c>
      <c r="F332" s="4" t="s">
        <v>118</v>
      </c>
      <c r="G332" s="4" t="s">
        <v>131</v>
      </c>
      <c r="H332" s="4" t="s">
        <v>41</v>
      </c>
      <c r="I332" s="3" t="s">
        <v>24</v>
      </c>
      <c r="J332" s="23">
        <f>'2.ВС'!J196</f>
        <v>290252</v>
      </c>
      <c r="K332" s="23">
        <f>'2.ВС'!K196</f>
        <v>290252</v>
      </c>
      <c r="L332" s="23">
        <f>'2.ВС'!L196</f>
        <v>39776.18</v>
      </c>
      <c r="M332" s="91">
        <f t="shared" si="164"/>
        <v>13.704015820735085</v>
      </c>
    </row>
    <row r="333" spans="1:13" ht="225" x14ac:dyDescent="0.25">
      <c r="A333" s="88" t="s">
        <v>316</v>
      </c>
      <c r="B333" s="88"/>
      <c r="C333" s="88"/>
      <c r="D333" s="88"/>
      <c r="E333" s="86">
        <v>852</v>
      </c>
      <c r="F333" s="3" t="s">
        <v>118</v>
      </c>
      <c r="G333" s="3" t="s">
        <v>131</v>
      </c>
      <c r="H333" s="4" t="s">
        <v>319</v>
      </c>
      <c r="I333" s="3"/>
      <c r="J333" s="23">
        <f t="shared" ref="J333" si="167">J334+J336</f>
        <v>955520</v>
      </c>
      <c r="K333" s="23">
        <f t="shared" ref="K333:L333" si="168">K334+K336</f>
        <v>955520</v>
      </c>
      <c r="L333" s="23">
        <f t="shared" si="168"/>
        <v>102872.75</v>
      </c>
      <c r="M333" s="91">
        <f t="shared" si="164"/>
        <v>10.766153508037508</v>
      </c>
    </row>
    <row r="334" spans="1:13" ht="120" x14ac:dyDescent="0.25">
      <c r="A334" s="88" t="s">
        <v>16</v>
      </c>
      <c r="B334" s="89"/>
      <c r="C334" s="89"/>
      <c r="D334" s="89"/>
      <c r="E334" s="86">
        <v>852</v>
      </c>
      <c r="F334" s="4" t="s">
        <v>118</v>
      </c>
      <c r="G334" s="4" t="s">
        <v>131</v>
      </c>
      <c r="H334" s="4" t="s">
        <v>319</v>
      </c>
      <c r="I334" s="3" t="s">
        <v>18</v>
      </c>
      <c r="J334" s="23">
        <f t="shared" ref="J334:L334" si="169">J335</f>
        <v>566900</v>
      </c>
      <c r="K334" s="23">
        <f t="shared" si="169"/>
        <v>566900</v>
      </c>
      <c r="L334" s="23">
        <f t="shared" si="169"/>
        <v>96608.91</v>
      </c>
      <c r="M334" s="91">
        <f t="shared" si="164"/>
        <v>17.041614041277121</v>
      </c>
    </row>
    <row r="335" spans="1:13" ht="45" x14ac:dyDescent="0.25">
      <c r="A335" s="88" t="s">
        <v>8</v>
      </c>
      <c r="B335" s="88"/>
      <c r="C335" s="88"/>
      <c r="D335" s="88"/>
      <c r="E335" s="86">
        <v>852</v>
      </c>
      <c r="F335" s="4" t="s">
        <v>118</v>
      </c>
      <c r="G335" s="4" t="s">
        <v>131</v>
      </c>
      <c r="H335" s="4" t="s">
        <v>319</v>
      </c>
      <c r="I335" s="3" t="s">
        <v>19</v>
      </c>
      <c r="J335" s="23">
        <f>'2.ВС'!J343</f>
        <v>566900</v>
      </c>
      <c r="K335" s="23">
        <f>'2.ВС'!K343</f>
        <v>566900</v>
      </c>
      <c r="L335" s="23">
        <f>'2.ВС'!L343</f>
        <v>96608.91</v>
      </c>
      <c r="M335" s="91">
        <f t="shared" si="164"/>
        <v>17.041614041277121</v>
      </c>
    </row>
    <row r="336" spans="1:13" ht="45" x14ac:dyDescent="0.25">
      <c r="A336" s="89" t="s">
        <v>22</v>
      </c>
      <c r="B336" s="88"/>
      <c r="C336" s="88"/>
      <c r="D336" s="88"/>
      <c r="E336" s="86">
        <v>852</v>
      </c>
      <c r="F336" s="4" t="s">
        <v>118</v>
      </c>
      <c r="G336" s="4" t="s">
        <v>131</v>
      </c>
      <c r="H336" s="4" t="s">
        <v>319</v>
      </c>
      <c r="I336" s="3" t="s">
        <v>23</v>
      </c>
      <c r="J336" s="23">
        <f t="shared" ref="J336:L336" si="170">J337</f>
        <v>388620</v>
      </c>
      <c r="K336" s="23">
        <f t="shared" si="170"/>
        <v>388620</v>
      </c>
      <c r="L336" s="23">
        <f t="shared" si="170"/>
        <v>6263.84</v>
      </c>
      <c r="M336" s="91">
        <f t="shared" si="164"/>
        <v>1.6118161700375691</v>
      </c>
    </row>
    <row r="337" spans="1:13" ht="60" x14ac:dyDescent="0.25">
      <c r="A337" s="89" t="s">
        <v>9</v>
      </c>
      <c r="B337" s="89"/>
      <c r="C337" s="89"/>
      <c r="D337" s="89"/>
      <c r="E337" s="86">
        <v>852</v>
      </c>
      <c r="F337" s="4" t="s">
        <v>118</v>
      </c>
      <c r="G337" s="4" t="s">
        <v>131</v>
      </c>
      <c r="H337" s="4" t="s">
        <v>319</v>
      </c>
      <c r="I337" s="3" t="s">
        <v>24</v>
      </c>
      <c r="J337" s="23">
        <f>'2.ВС'!J345</f>
        <v>388620</v>
      </c>
      <c r="K337" s="23">
        <f>'2.ВС'!K345</f>
        <v>388620</v>
      </c>
      <c r="L337" s="23">
        <f>'2.ВС'!L345</f>
        <v>6263.84</v>
      </c>
      <c r="M337" s="91">
        <f t="shared" si="164"/>
        <v>1.6118161700375691</v>
      </c>
    </row>
    <row r="338" spans="1:13" ht="240" x14ac:dyDescent="0.25">
      <c r="A338" s="88" t="s">
        <v>326</v>
      </c>
      <c r="B338" s="89"/>
      <c r="C338" s="89"/>
      <c r="D338" s="89"/>
      <c r="E338" s="86">
        <v>852</v>
      </c>
      <c r="F338" s="4" t="s">
        <v>118</v>
      </c>
      <c r="G338" s="4" t="s">
        <v>131</v>
      </c>
      <c r="H338" s="4" t="s">
        <v>320</v>
      </c>
      <c r="I338" s="3"/>
      <c r="J338" s="23">
        <f t="shared" ref="J338:L339" si="171">J339</f>
        <v>43000</v>
      </c>
      <c r="K338" s="23">
        <f t="shared" si="171"/>
        <v>43000</v>
      </c>
      <c r="L338" s="23">
        <f t="shared" si="171"/>
        <v>7000</v>
      </c>
      <c r="M338" s="91">
        <f t="shared" si="164"/>
        <v>16.279069767441861</v>
      </c>
    </row>
    <row r="339" spans="1:13" ht="45" x14ac:dyDescent="0.25">
      <c r="A339" s="89" t="s">
        <v>22</v>
      </c>
      <c r="B339" s="89"/>
      <c r="C339" s="89"/>
      <c r="D339" s="89"/>
      <c r="E339" s="86">
        <v>852</v>
      </c>
      <c r="F339" s="4" t="s">
        <v>118</v>
      </c>
      <c r="G339" s="4" t="s">
        <v>131</v>
      </c>
      <c r="H339" s="4" t="s">
        <v>320</v>
      </c>
      <c r="I339" s="3" t="s">
        <v>23</v>
      </c>
      <c r="J339" s="23">
        <f t="shared" si="171"/>
        <v>43000</v>
      </c>
      <c r="K339" s="23">
        <f t="shared" si="171"/>
        <v>43000</v>
      </c>
      <c r="L339" s="23">
        <f t="shared" si="171"/>
        <v>7000</v>
      </c>
      <c r="M339" s="91">
        <f t="shared" si="164"/>
        <v>16.279069767441861</v>
      </c>
    </row>
    <row r="340" spans="1:13" ht="60" x14ac:dyDescent="0.25">
      <c r="A340" s="89" t="s">
        <v>9</v>
      </c>
      <c r="B340" s="89"/>
      <c r="C340" s="89"/>
      <c r="D340" s="89"/>
      <c r="E340" s="86">
        <v>852</v>
      </c>
      <c r="F340" s="4" t="s">
        <v>118</v>
      </c>
      <c r="G340" s="4" t="s">
        <v>131</v>
      </c>
      <c r="H340" s="4" t="s">
        <v>320</v>
      </c>
      <c r="I340" s="3" t="s">
        <v>24</v>
      </c>
      <c r="J340" s="23">
        <f>'2.ВС'!J348</f>
        <v>43000</v>
      </c>
      <c r="K340" s="23">
        <f>'2.ВС'!K348</f>
        <v>43000</v>
      </c>
      <c r="L340" s="23">
        <f>'2.ВС'!L348</f>
        <v>7000</v>
      </c>
      <c r="M340" s="91">
        <f t="shared" si="164"/>
        <v>16.279069767441861</v>
      </c>
    </row>
    <row r="341" spans="1:13" ht="30" x14ac:dyDescent="0.25">
      <c r="A341" s="88" t="s">
        <v>127</v>
      </c>
      <c r="B341" s="89"/>
      <c r="C341" s="89"/>
      <c r="D341" s="27"/>
      <c r="E341" s="86">
        <v>851</v>
      </c>
      <c r="F341" s="3" t="s">
        <v>118</v>
      </c>
      <c r="G341" s="3" t="s">
        <v>131</v>
      </c>
      <c r="H341" s="4" t="s">
        <v>294</v>
      </c>
      <c r="I341" s="3"/>
      <c r="J341" s="23">
        <f t="shared" ref="J341:L342" si="172">J342</f>
        <v>0</v>
      </c>
      <c r="K341" s="23">
        <f t="shared" si="172"/>
        <v>7000</v>
      </c>
      <c r="L341" s="23">
        <f t="shared" si="172"/>
        <v>7000</v>
      </c>
      <c r="M341" s="91">
        <f t="shared" si="164"/>
        <v>100</v>
      </c>
    </row>
    <row r="342" spans="1:13" ht="30" x14ac:dyDescent="0.25">
      <c r="A342" s="88" t="s">
        <v>122</v>
      </c>
      <c r="B342" s="89"/>
      <c r="C342" s="89"/>
      <c r="D342" s="27"/>
      <c r="E342" s="86">
        <v>851</v>
      </c>
      <c r="F342" s="3" t="s">
        <v>118</v>
      </c>
      <c r="G342" s="3" t="s">
        <v>131</v>
      </c>
      <c r="H342" s="4" t="s">
        <v>294</v>
      </c>
      <c r="I342" s="3" t="s">
        <v>123</v>
      </c>
      <c r="J342" s="23">
        <f t="shared" si="172"/>
        <v>0</v>
      </c>
      <c r="K342" s="23">
        <f t="shared" si="172"/>
        <v>7000</v>
      </c>
      <c r="L342" s="23">
        <f t="shared" si="172"/>
        <v>7000</v>
      </c>
      <c r="M342" s="91">
        <f t="shared" si="164"/>
        <v>100</v>
      </c>
    </row>
    <row r="343" spans="1:13" ht="45" x14ac:dyDescent="0.25">
      <c r="A343" s="88" t="s">
        <v>124</v>
      </c>
      <c r="B343" s="89"/>
      <c r="C343" s="89"/>
      <c r="D343" s="27"/>
      <c r="E343" s="86">
        <v>851</v>
      </c>
      <c r="F343" s="3" t="s">
        <v>118</v>
      </c>
      <c r="G343" s="3" t="s">
        <v>131</v>
      </c>
      <c r="H343" s="4" t="s">
        <v>294</v>
      </c>
      <c r="I343" s="3" t="s">
        <v>125</v>
      </c>
      <c r="J343" s="23">
        <f>'2.ВС'!J199</f>
        <v>0</v>
      </c>
      <c r="K343" s="23">
        <f>'2.ВС'!K199</f>
        <v>7000</v>
      </c>
      <c r="L343" s="23">
        <f>'2.ВС'!L199</f>
        <v>7000</v>
      </c>
      <c r="M343" s="91">
        <f t="shared" si="164"/>
        <v>100</v>
      </c>
    </row>
    <row r="344" spans="1:13" x14ac:dyDescent="0.25">
      <c r="A344" s="47" t="s">
        <v>134</v>
      </c>
      <c r="B344" s="36"/>
      <c r="C344" s="36"/>
      <c r="D344" s="36"/>
      <c r="E344" s="86">
        <v>851</v>
      </c>
      <c r="F344" s="19" t="s">
        <v>135</v>
      </c>
      <c r="G344" s="19"/>
      <c r="H344" s="30"/>
      <c r="I344" s="19"/>
      <c r="J344" s="28">
        <f>J345</f>
        <v>3240016</v>
      </c>
      <c r="K344" s="28">
        <f t="shared" ref="K344:L344" si="173">K345</f>
        <v>3240016</v>
      </c>
      <c r="L344" s="28">
        <f t="shared" si="173"/>
        <v>47543.6</v>
      </c>
      <c r="M344" s="91">
        <f t="shared" si="164"/>
        <v>1.4673878153688129</v>
      </c>
    </row>
    <row r="345" spans="1:13" x14ac:dyDescent="0.25">
      <c r="A345" s="29" t="s">
        <v>136</v>
      </c>
      <c r="B345" s="29"/>
      <c r="C345" s="29"/>
      <c r="D345" s="29"/>
      <c r="E345" s="86">
        <v>851</v>
      </c>
      <c r="F345" s="21" t="s">
        <v>135</v>
      </c>
      <c r="G345" s="21" t="s">
        <v>56</v>
      </c>
      <c r="H345" s="26"/>
      <c r="I345" s="21"/>
      <c r="J345" s="24">
        <f>J346+J351+J359+J356+J364</f>
        <v>3240016</v>
      </c>
      <c r="K345" s="24">
        <f t="shared" ref="K345:L345" si="174">K346+K351+K359+K356+K364</f>
        <v>3240016</v>
      </c>
      <c r="L345" s="24">
        <f t="shared" si="174"/>
        <v>47543.6</v>
      </c>
      <c r="M345" s="91">
        <f t="shared" si="164"/>
        <v>1.4673878153688129</v>
      </c>
    </row>
    <row r="346" spans="1:13" s="41" customFormat="1" ht="30" x14ac:dyDescent="0.25">
      <c r="A346" s="88" t="s">
        <v>137</v>
      </c>
      <c r="B346" s="89"/>
      <c r="C346" s="89"/>
      <c r="D346" s="89"/>
      <c r="E346" s="86">
        <v>851</v>
      </c>
      <c r="F346" s="3" t="s">
        <v>135</v>
      </c>
      <c r="G346" s="3" t="s">
        <v>56</v>
      </c>
      <c r="H346" s="4" t="s">
        <v>138</v>
      </c>
      <c r="I346" s="3"/>
      <c r="J346" s="23">
        <f t="shared" ref="J346" si="175">J347+J349</f>
        <v>99900</v>
      </c>
      <c r="K346" s="23">
        <f t="shared" ref="K346:L346" si="176">K347+K349</f>
        <v>99900</v>
      </c>
      <c r="L346" s="23">
        <f t="shared" si="176"/>
        <v>0</v>
      </c>
      <c r="M346" s="91">
        <f t="shared" si="164"/>
        <v>0</v>
      </c>
    </row>
    <row r="347" spans="1:13" s="41" customFormat="1" ht="120" x14ac:dyDescent="0.25">
      <c r="A347" s="88" t="s">
        <v>16</v>
      </c>
      <c r="B347" s="89"/>
      <c r="C347" s="89"/>
      <c r="D347" s="89"/>
      <c r="E347" s="86">
        <v>851</v>
      </c>
      <c r="F347" s="3" t="s">
        <v>135</v>
      </c>
      <c r="G347" s="3" t="s">
        <v>56</v>
      </c>
      <c r="H347" s="4" t="s">
        <v>138</v>
      </c>
      <c r="I347" s="3" t="s">
        <v>18</v>
      </c>
      <c r="J347" s="23">
        <f t="shared" ref="J347:L347" si="177">J348</f>
        <v>26000</v>
      </c>
      <c r="K347" s="23">
        <f t="shared" si="177"/>
        <v>26000</v>
      </c>
      <c r="L347" s="23">
        <f t="shared" si="177"/>
        <v>0</v>
      </c>
      <c r="M347" s="91">
        <f>L347/K347*100</f>
        <v>0</v>
      </c>
    </row>
    <row r="348" spans="1:13" s="41" customFormat="1" ht="30" x14ac:dyDescent="0.25">
      <c r="A348" s="89" t="s">
        <v>7</v>
      </c>
      <c r="B348" s="89"/>
      <c r="C348" s="89"/>
      <c r="D348" s="89"/>
      <c r="E348" s="86">
        <v>851</v>
      </c>
      <c r="F348" s="3" t="s">
        <v>135</v>
      </c>
      <c r="G348" s="3" t="s">
        <v>56</v>
      </c>
      <c r="H348" s="4" t="s">
        <v>138</v>
      </c>
      <c r="I348" s="3" t="s">
        <v>66</v>
      </c>
      <c r="J348" s="23">
        <f>'2.ВС'!J208</f>
        <v>26000</v>
      </c>
      <c r="K348" s="23">
        <f>'2.ВС'!K208</f>
        <v>26000</v>
      </c>
      <c r="L348" s="23">
        <f>'2.ВС'!L208</f>
        <v>0</v>
      </c>
      <c r="M348" s="91">
        <f t="shared" ref="M348:M376" si="178">L348/K348*100</f>
        <v>0</v>
      </c>
    </row>
    <row r="349" spans="1:13" ht="45" x14ac:dyDescent="0.25">
      <c r="A349" s="89" t="s">
        <v>22</v>
      </c>
      <c r="B349" s="88"/>
      <c r="C349" s="88"/>
      <c r="D349" s="88"/>
      <c r="E349" s="86">
        <v>851</v>
      </c>
      <c r="F349" s="3" t="s">
        <v>135</v>
      </c>
      <c r="G349" s="3" t="s">
        <v>56</v>
      </c>
      <c r="H349" s="4" t="s">
        <v>138</v>
      </c>
      <c r="I349" s="3" t="s">
        <v>23</v>
      </c>
      <c r="J349" s="23">
        <f t="shared" ref="J349:L349" si="179">J350</f>
        <v>73900</v>
      </c>
      <c r="K349" s="23">
        <f t="shared" si="179"/>
        <v>73900</v>
      </c>
      <c r="L349" s="23">
        <f t="shared" si="179"/>
        <v>0</v>
      </c>
      <c r="M349" s="91">
        <f t="shared" si="178"/>
        <v>0</v>
      </c>
    </row>
    <row r="350" spans="1:13" ht="60" x14ac:dyDescent="0.25">
      <c r="A350" s="89" t="s">
        <v>9</v>
      </c>
      <c r="B350" s="89"/>
      <c r="C350" s="89"/>
      <c r="D350" s="89"/>
      <c r="E350" s="86">
        <v>851</v>
      </c>
      <c r="F350" s="3" t="s">
        <v>135</v>
      </c>
      <c r="G350" s="3" t="s">
        <v>56</v>
      </c>
      <c r="H350" s="4" t="s">
        <v>138</v>
      </c>
      <c r="I350" s="3" t="s">
        <v>24</v>
      </c>
      <c r="J350" s="23">
        <f>'2.ВС'!J210</f>
        <v>73900</v>
      </c>
      <c r="K350" s="23">
        <f>'2.ВС'!K210</f>
        <v>73900</v>
      </c>
      <c r="L350" s="23">
        <f>'2.ВС'!L210</f>
        <v>0</v>
      </c>
      <c r="M350" s="91">
        <f t="shared" si="178"/>
        <v>0</v>
      </c>
    </row>
    <row r="351" spans="1:13" ht="30" x14ac:dyDescent="0.25">
      <c r="A351" s="88" t="s">
        <v>139</v>
      </c>
      <c r="B351" s="29"/>
      <c r="C351" s="29"/>
      <c r="D351" s="29"/>
      <c r="E351" s="86">
        <v>851</v>
      </c>
      <c r="F351" s="3" t="s">
        <v>135</v>
      </c>
      <c r="G351" s="3" t="s">
        <v>56</v>
      </c>
      <c r="H351" s="4" t="s">
        <v>140</v>
      </c>
      <c r="I351" s="3"/>
      <c r="J351" s="23">
        <f t="shared" ref="J351" si="180">J354+J352</f>
        <v>410600</v>
      </c>
      <c r="K351" s="23">
        <f t="shared" ref="K351:L351" si="181">K354+K352</f>
        <v>410600</v>
      </c>
      <c r="L351" s="23">
        <f t="shared" si="181"/>
        <v>31524.2</v>
      </c>
      <c r="M351" s="91">
        <f t="shared" si="178"/>
        <v>7.6775937652216273</v>
      </c>
    </row>
    <row r="352" spans="1:13" ht="120" x14ac:dyDescent="0.25">
      <c r="A352" s="88" t="s">
        <v>16</v>
      </c>
      <c r="B352" s="89"/>
      <c r="C352" s="89"/>
      <c r="D352" s="89"/>
      <c r="E352" s="86">
        <v>851</v>
      </c>
      <c r="F352" s="3" t="s">
        <v>135</v>
      </c>
      <c r="G352" s="3" t="s">
        <v>56</v>
      </c>
      <c r="H352" s="4" t="s">
        <v>140</v>
      </c>
      <c r="I352" s="3" t="s">
        <v>18</v>
      </c>
      <c r="J352" s="23">
        <f t="shared" ref="J352:L352" si="182">J353</f>
        <v>211200</v>
      </c>
      <c r="K352" s="23">
        <f t="shared" si="182"/>
        <v>211200</v>
      </c>
      <c r="L352" s="23">
        <f t="shared" si="182"/>
        <v>11000</v>
      </c>
      <c r="M352" s="91">
        <f t="shared" si="178"/>
        <v>5.2083333333333339</v>
      </c>
    </row>
    <row r="353" spans="1:13" ht="30" x14ac:dyDescent="0.25">
      <c r="A353" s="89" t="s">
        <v>7</v>
      </c>
      <c r="B353" s="89"/>
      <c r="C353" s="89"/>
      <c r="D353" s="89"/>
      <c r="E353" s="86">
        <v>851</v>
      </c>
      <c r="F353" s="3" t="s">
        <v>135</v>
      </c>
      <c r="G353" s="3" t="s">
        <v>56</v>
      </c>
      <c r="H353" s="4" t="s">
        <v>140</v>
      </c>
      <c r="I353" s="3" t="s">
        <v>66</v>
      </c>
      <c r="J353" s="23">
        <f>'2.ВС'!J213</f>
        <v>211200</v>
      </c>
      <c r="K353" s="23">
        <f>'2.ВС'!K213</f>
        <v>211200</v>
      </c>
      <c r="L353" s="23">
        <f>'2.ВС'!L213</f>
        <v>11000</v>
      </c>
      <c r="M353" s="91">
        <f t="shared" si="178"/>
        <v>5.2083333333333339</v>
      </c>
    </row>
    <row r="354" spans="1:13" ht="45" x14ac:dyDescent="0.25">
      <c r="A354" s="89" t="s">
        <v>22</v>
      </c>
      <c r="B354" s="29"/>
      <c r="C354" s="29"/>
      <c r="D354" s="29"/>
      <c r="E354" s="86">
        <v>851</v>
      </c>
      <c r="F354" s="3" t="s">
        <v>135</v>
      </c>
      <c r="G354" s="3" t="s">
        <v>56</v>
      </c>
      <c r="H354" s="4" t="s">
        <v>140</v>
      </c>
      <c r="I354" s="3" t="s">
        <v>23</v>
      </c>
      <c r="J354" s="23">
        <f t="shared" ref="J354:L354" si="183">J355</f>
        <v>199400</v>
      </c>
      <c r="K354" s="23">
        <f t="shared" si="183"/>
        <v>199400</v>
      </c>
      <c r="L354" s="23">
        <f t="shared" si="183"/>
        <v>20524.2</v>
      </c>
      <c r="M354" s="91">
        <f t="shared" si="178"/>
        <v>10.292978936810432</v>
      </c>
    </row>
    <row r="355" spans="1:13" ht="60" x14ac:dyDescent="0.25">
      <c r="A355" s="89" t="s">
        <v>9</v>
      </c>
      <c r="B355" s="29"/>
      <c r="C355" s="29"/>
      <c r="D355" s="29"/>
      <c r="E355" s="86">
        <v>851</v>
      </c>
      <c r="F355" s="3" t="s">
        <v>135</v>
      </c>
      <c r="G355" s="3" t="s">
        <v>56</v>
      </c>
      <c r="H355" s="4" t="s">
        <v>140</v>
      </c>
      <c r="I355" s="3" t="s">
        <v>24</v>
      </c>
      <c r="J355" s="23">
        <f>'2.ВС'!J215</f>
        <v>199400</v>
      </c>
      <c r="K355" s="23">
        <f>'2.ВС'!K215</f>
        <v>199400</v>
      </c>
      <c r="L355" s="23">
        <f>'2.ВС'!L215</f>
        <v>20524.2</v>
      </c>
      <c r="M355" s="91">
        <f t="shared" si="178"/>
        <v>10.292978936810432</v>
      </c>
    </row>
    <row r="356" spans="1:13" ht="75" x14ac:dyDescent="0.25">
      <c r="A356" s="88" t="s">
        <v>143</v>
      </c>
      <c r="B356" s="29"/>
      <c r="C356" s="29"/>
      <c r="D356" s="29"/>
      <c r="E356" s="86">
        <v>851</v>
      </c>
      <c r="F356" s="3" t="s">
        <v>135</v>
      </c>
      <c r="G356" s="3" t="s">
        <v>56</v>
      </c>
      <c r="H356" s="4" t="s">
        <v>144</v>
      </c>
      <c r="I356" s="3"/>
      <c r="J356" s="23">
        <f t="shared" ref="J356:L357" si="184">J357</f>
        <v>10000</v>
      </c>
      <c r="K356" s="23">
        <f t="shared" si="184"/>
        <v>10000</v>
      </c>
      <c r="L356" s="23">
        <f t="shared" si="184"/>
        <v>0</v>
      </c>
      <c r="M356" s="91">
        <f t="shared" si="178"/>
        <v>0</v>
      </c>
    </row>
    <row r="357" spans="1:13" ht="45" x14ac:dyDescent="0.25">
      <c r="A357" s="89" t="s">
        <v>22</v>
      </c>
      <c r="B357" s="29"/>
      <c r="C357" s="29"/>
      <c r="D357" s="29"/>
      <c r="E357" s="86">
        <v>851</v>
      </c>
      <c r="F357" s="3" t="s">
        <v>135</v>
      </c>
      <c r="G357" s="3" t="s">
        <v>56</v>
      </c>
      <c r="H357" s="4" t="s">
        <v>144</v>
      </c>
      <c r="I357" s="3" t="s">
        <v>23</v>
      </c>
      <c r="J357" s="23">
        <f t="shared" si="184"/>
        <v>10000</v>
      </c>
      <c r="K357" s="23">
        <f t="shared" si="184"/>
        <v>10000</v>
      </c>
      <c r="L357" s="23">
        <f t="shared" si="184"/>
        <v>0</v>
      </c>
      <c r="M357" s="91">
        <f t="shared" si="178"/>
        <v>0</v>
      </c>
    </row>
    <row r="358" spans="1:13" ht="60" x14ac:dyDescent="0.25">
      <c r="A358" s="89" t="s">
        <v>9</v>
      </c>
      <c r="B358" s="29"/>
      <c r="C358" s="29"/>
      <c r="D358" s="29"/>
      <c r="E358" s="86">
        <v>851</v>
      </c>
      <c r="F358" s="3" t="s">
        <v>135</v>
      </c>
      <c r="G358" s="3" t="s">
        <v>56</v>
      </c>
      <c r="H358" s="4" t="s">
        <v>144</v>
      </c>
      <c r="I358" s="3" t="s">
        <v>24</v>
      </c>
      <c r="J358" s="23">
        <f>'2.ВС'!J218</f>
        <v>10000</v>
      </c>
      <c r="K358" s="23">
        <f>'2.ВС'!K218</f>
        <v>10000</v>
      </c>
      <c r="L358" s="23">
        <f>'2.ВС'!L218</f>
        <v>0</v>
      </c>
      <c r="M358" s="91">
        <f t="shared" si="178"/>
        <v>0</v>
      </c>
    </row>
    <row r="359" spans="1:13" ht="195" x14ac:dyDescent="0.25">
      <c r="A359" s="88" t="s">
        <v>141</v>
      </c>
      <c r="B359" s="29"/>
      <c r="C359" s="29"/>
      <c r="D359" s="29"/>
      <c r="E359" s="86">
        <v>851</v>
      </c>
      <c r="F359" s="3" t="s">
        <v>135</v>
      </c>
      <c r="G359" s="3" t="s">
        <v>56</v>
      </c>
      <c r="H359" s="4" t="s">
        <v>142</v>
      </c>
      <c r="I359" s="3"/>
      <c r="J359" s="23">
        <f t="shared" ref="J359" si="185">J362+J360</f>
        <v>268000</v>
      </c>
      <c r="K359" s="23">
        <f t="shared" ref="K359:L359" si="186">K362+K360</f>
        <v>268000</v>
      </c>
      <c r="L359" s="23">
        <f t="shared" si="186"/>
        <v>16019.4</v>
      </c>
      <c r="M359" s="91">
        <f t="shared" si="178"/>
        <v>5.9773880597014921</v>
      </c>
    </row>
    <row r="360" spans="1:13" ht="120" x14ac:dyDescent="0.25">
      <c r="A360" s="88" t="s">
        <v>16</v>
      </c>
      <c r="B360" s="89"/>
      <c r="C360" s="89"/>
      <c r="D360" s="89"/>
      <c r="E360" s="86">
        <v>851</v>
      </c>
      <c r="F360" s="3" t="s">
        <v>135</v>
      </c>
      <c r="G360" s="3" t="s">
        <v>56</v>
      </c>
      <c r="H360" s="4" t="s">
        <v>142</v>
      </c>
      <c r="I360" s="3" t="s">
        <v>18</v>
      </c>
      <c r="J360" s="23">
        <f t="shared" ref="J360:L360" si="187">J361</f>
        <v>71000</v>
      </c>
      <c r="K360" s="23">
        <f t="shared" si="187"/>
        <v>71000</v>
      </c>
      <c r="L360" s="23">
        <f t="shared" si="187"/>
        <v>10800</v>
      </c>
      <c r="M360" s="91">
        <f t="shared" si="178"/>
        <v>15.211267605633802</v>
      </c>
    </row>
    <row r="361" spans="1:13" ht="30" x14ac:dyDescent="0.25">
      <c r="A361" s="89" t="s">
        <v>7</v>
      </c>
      <c r="B361" s="89"/>
      <c r="C361" s="89"/>
      <c r="D361" s="89"/>
      <c r="E361" s="86">
        <v>851</v>
      </c>
      <c r="F361" s="3" t="s">
        <v>135</v>
      </c>
      <c r="G361" s="3" t="s">
        <v>56</v>
      </c>
      <c r="H361" s="4" t="s">
        <v>142</v>
      </c>
      <c r="I361" s="3" t="s">
        <v>66</v>
      </c>
      <c r="J361" s="23">
        <f>'2.ВС'!J224</f>
        <v>71000</v>
      </c>
      <c r="K361" s="23">
        <f>'2.ВС'!K224</f>
        <v>71000</v>
      </c>
      <c r="L361" s="23">
        <f>'2.ВС'!L224</f>
        <v>10800</v>
      </c>
      <c r="M361" s="91">
        <f t="shared" si="178"/>
        <v>15.211267605633802</v>
      </c>
    </row>
    <row r="362" spans="1:13" ht="45" x14ac:dyDescent="0.25">
      <c r="A362" s="89" t="s">
        <v>22</v>
      </c>
      <c r="B362" s="29"/>
      <c r="C362" s="29"/>
      <c r="D362" s="29"/>
      <c r="E362" s="86">
        <v>851</v>
      </c>
      <c r="F362" s="3" t="s">
        <v>135</v>
      </c>
      <c r="G362" s="3" t="s">
        <v>56</v>
      </c>
      <c r="H362" s="4" t="s">
        <v>142</v>
      </c>
      <c r="I362" s="3" t="s">
        <v>23</v>
      </c>
      <c r="J362" s="23">
        <f t="shared" ref="J362:L362" si="188">J363</f>
        <v>197000</v>
      </c>
      <c r="K362" s="23">
        <f t="shared" si="188"/>
        <v>197000</v>
      </c>
      <c r="L362" s="23">
        <f t="shared" si="188"/>
        <v>5219.3999999999996</v>
      </c>
      <c r="M362" s="91">
        <f t="shared" si="178"/>
        <v>2.6494416243654824</v>
      </c>
    </row>
    <row r="363" spans="1:13" ht="60" x14ac:dyDescent="0.25">
      <c r="A363" s="89" t="s">
        <v>9</v>
      </c>
      <c r="B363" s="29"/>
      <c r="C363" s="29"/>
      <c r="D363" s="29"/>
      <c r="E363" s="86">
        <v>851</v>
      </c>
      <c r="F363" s="3" t="s">
        <v>135</v>
      </c>
      <c r="G363" s="3" t="s">
        <v>56</v>
      </c>
      <c r="H363" s="4" t="s">
        <v>142</v>
      </c>
      <c r="I363" s="3" t="s">
        <v>24</v>
      </c>
      <c r="J363" s="23">
        <f>'2.ВС'!J226</f>
        <v>197000</v>
      </c>
      <c r="K363" s="23">
        <f>'2.ВС'!K226</f>
        <v>197000</v>
      </c>
      <c r="L363" s="23">
        <f>'2.ВС'!L226</f>
        <v>5219.3999999999996</v>
      </c>
      <c r="M363" s="91">
        <f t="shared" si="178"/>
        <v>2.6494416243654824</v>
      </c>
    </row>
    <row r="364" spans="1:13" ht="45" x14ac:dyDescent="0.25">
      <c r="A364" s="89" t="s">
        <v>377</v>
      </c>
      <c r="B364" s="29"/>
      <c r="C364" s="29"/>
      <c r="D364" s="29"/>
      <c r="E364" s="58" t="s">
        <v>378</v>
      </c>
      <c r="F364" s="3" t="s">
        <v>135</v>
      </c>
      <c r="G364" s="3" t="s">
        <v>56</v>
      </c>
      <c r="H364" s="4" t="s">
        <v>379</v>
      </c>
      <c r="I364" s="3"/>
      <c r="J364" s="23">
        <f t="shared" ref="J364:L365" si="189">J365</f>
        <v>2451516</v>
      </c>
      <c r="K364" s="23">
        <f t="shared" si="189"/>
        <v>2451516</v>
      </c>
      <c r="L364" s="23">
        <f t="shared" si="189"/>
        <v>0</v>
      </c>
      <c r="M364" s="91">
        <f t="shared" si="178"/>
        <v>0</v>
      </c>
    </row>
    <row r="365" spans="1:13" ht="45" x14ac:dyDescent="0.25">
      <c r="A365" s="89" t="s">
        <v>22</v>
      </c>
      <c r="B365" s="29"/>
      <c r="C365" s="29"/>
      <c r="D365" s="29"/>
      <c r="E365" s="58" t="s">
        <v>378</v>
      </c>
      <c r="F365" s="3" t="s">
        <v>135</v>
      </c>
      <c r="G365" s="3" t="s">
        <v>56</v>
      </c>
      <c r="H365" s="4" t="s">
        <v>379</v>
      </c>
      <c r="I365" s="3" t="s">
        <v>23</v>
      </c>
      <c r="J365" s="23">
        <f t="shared" si="189"/>
        <v>2451516</v>
      </c>
      <c r="K365" s="23">
        <f t="shared" si="189"/>
        <v>2451516</v>
      </c>
      <c r="L365" s="23">
        <f t="shared" si="189"/>
        <v>0</v>
      </c>
      <c r="M365" s="91">
        <f t="shared" si="178"/>
        <v>0</v>
      </c>
    </row>
    <row r="366" spans="1:13" ht="60" x14ac:dyDescent="0.25">
      <c r="A366" s="89" t="s">
        <v>9</v>
      </c>
      <c r="B366" s="29"/>
      <c r="C366" s="29"/>
      <c r="D366" s="29"/>
      <c r="E366" s="58" t="s">
        <v>378</v>
      </c>
      <c r="F366" s="3" t="s">
        <v>135</v>
      </c>
      <c r="G366" s="3" t="s">
        <v>56</v>
      </c>
      <c r="H366" s="4" t="s">
        <v>379</v>
      </c>
      <c r="I366" s="3" t="s">
        <v>24</v>
      </c>
      <c r="J366" s="23">
        <f>'2.ВС'!J229</f>
        <v>2451516</v>
      </c>
      <c r="K366" s="23">
        <f>'2.ВС'!K229</f>
        <v>2451516</v>
      </c>
      <c r="L366" s="23">
        <f>'2.ВС'!L229</f>
        <v>0</v>
      </c>
      <c r="M366" s="91">
        <f t="shared" si="178"/>
        <v>0</v>
      </c>
    </row>
    <row r="367" spans="1:13" ht="57" x14ac:dyDescent="0.25">
      <c r="A367" s="47" t="s">
        <v>181</v>
      </c>
      <c r="B367" s="36"/>
      <c r="C367" s="36"/>
      <c r="D367" s="36"/>
      <c r="E367" s="5">
        <v>853</v>
      </c>
      <c r="F367" s="30" t="s">
        <v>182</v>
      </c>
      <c r="G367" s="30"/>
      <c r="H367" s="30"/>
      <c r="I367" s="30"/>
      <c r="J367" s="8">
        <f t="shared" ref="J367" si="190">J368+J372</f>
        <v>2333000</v>
      </c>
      <c r="K367" s="8">
        <f t="shared" ref="K367:L367" si="191">K368+K372</f>
        <v>2333000</v>
      </c>
      <c r="L367" s="8">
        <f t="shared" si="191"/>
        <v>583251</v>
      </c>
      <c r="M367" s="91">
        <f t="shared" si="178"/>
        <v>25.000042863266181</v>
      </c>
    </row>
    <row r="368" spans="1:13" ht="71.25" x14ac:dyDescent="0.25">
      <c r="A368" s="6" t="s">
        <v>183</v>
      </c>
      <c r="B368" s="57"/>
      <c r="C368" s="57"/>
      <c r="D368" s="57"/>
      <c r="E368" s="5">
        <v>853</v>
      </c>
      <c r="F368" s="26" t="s">
        <v>182</v>
      </c>
      <c r="G368" s="26" t="s">
        <v>11</v>
      </c>
      <c r="H368" s="42"/>
      <c r="I368" s="26"/>
      <c r="J368" s="22">
        <f t="shared" ref="J368:L370" si="192">J369</f>
        <v>833000</v>
      </c>
      <c r="K368" s="22">
        <f t="shared" si="192"/>
        <v>833000</v>
      </c>
      <c r="L368" s="22">
        <f t="shared" si="192"/>
        <v>208251</v>
      </c>
      <c r="M368" s="91">
        <f t="shared" si="178"/>
        <v>25.000120048019209</v>
      </c>
    </row>
    <row r="369" spans="1:13" ht="30" x14ac:dyDescent="0.25">
      <c r="A369" s="88" t="s">
        <v>298</v>
      </c>
      <c r="B369" s="57"/>
      <c r="C369" s="57"/>
      <c r="D369" s="57"/>
      <c r="E369" s="5">
        <v>853</v>
      </c>
      <c r="F369" s="26" t="s">
        <v>182</v>
      </c>
      <c r="G369" s="26" t="s">
        <v>11</v>
      </c>
      <c r="H369" s="4" t="s">
        <v>293</v>
      </c>
      <c r="I369" s="26"/>
      <c r="J369" s="23">
        <f t="shared" si="192"/>
        <v>833000</v>
      </c>
      <c r="K369" s="23">
        <f t="shared" si="192"/>
        <v>833000</v>
      </c>
      <c r="L369" s="23">
        <f t="shared" si="192"/>
        <v>208251</v>
      </c>
      <c r="M369" s="91">
        <f t="shared" si="178"/>
        <v>25.000120048019209</v>
      </c>
    </row>
    <row r="370" spans="1:13" x14ac:dyDescent="0.25">
      <c r="A370" s="88" t="s">
        <v>42</v>
      </c>
      <c r="B370" s="88"/>
      <c r="C370" s="88"/>
      <c r="D370" s="88"/>
      <c r="E370" s="5">
        <v>853</v>
      </c>
      <c r="F370" s="3" t="s">
        <v>182</v>
      </c>
      <c r="G370" s="3" t="s">
        <v>11</v>
      </c>
      <c r="H370" s="4" t="s">
        <v>293</v>
      </c>
      <c r="I370" s="3" t="s">
        <v>43</v>
      </c>
      <c r="J370" s="23">
        <f t="shared" si="192"/>
        <v>833000</v>
      </c>
      <c r="K370" s="23">
        <f t="shared" si="192"/>
        <v>833000</v>
      </c>
      <c r="L370" s="23">
        <f t="shared" si="192"/>
        <v>208251</v>
      </c>
      <c r="M370" s="91">
        <f t="shared" si="178"/>
        <v>25.000120048019209</v>
      </c>
    </row>
    <row r="371" spans="1:13" x14ac:dyDescent="0.25">
      <c r="A371" s="88" t="s">
        <v>185</v>
      </c>
      <c r="B371" s="88"/>
      <c r="C371" s="88"/>
      <c r="D371" s="88"/>
      <c r="E371" s="5">
        <v>853</v>
      </c>
      <c r="F371" s="3" t="s">
        <v>182</v>
      </c>
      <c r="G371" s="3" t="s">
        <v>11</v>
      </c>
      <c r="H371" s="4" t="s">
        <v>293</v>
      </c>
      <c r="I371" s="3" t="s">
        <v>186</v>
      </c>
      <c r="J371" s="23">
        <f>'2.ВС'!J368</f>
        <v>833000</v>
      </c>
      <c r="K371" s="23">
        <f>'2.ВС'!K368</f>
        <v>833000</v>
      </c>
      <c r="L371" s="23">
        <f>'2.ВС'!L368</f>
        <v>208251</v>
      </c>
      <c r="M371" s="91">
        <f t="shared" si="178"/>
        <v>25.000120048019209</v>
      </c>
    </row>
    <row r="372" spans="1:13" x14ac:dyDescent="0.25">
      <c r="A372" s="29" t="s">
        <v>187</v>
      </c>
      <c r="B372" s="43"/>
      <c r="C372" s="43"/>
      <c r="D372" s="43"/>
      <c r="E372" s="5">
        <v>853</v>
      </c>
      <c r="F372" s="21" t="s">
        <v>182</v>
      </c>
      <c r="G372" s="21" t="s">
        <v>56</v>
      </c>
      <c r="H372" s="26"/>
      <c r="I372" s="21"/>
      <c r="J372" s="24">
        <f t="shared" ref="J372:L374" si="193">J373</f>
        <v>1500000</v>
      </c>
      <c r="K372" s="24">
        <f t="shared" si="193"/>
        <v>1500000</v>
      </c>
      <c r="L372" s="24">
        <f t="shared" si="193"/>
        <v>375000</v>
      </c>
      <c r="M372" s="91">
        <f t="shared" si="178"/>
        <v>25</v>
      </c>
    </row>
    <row r="373" spans="1:13" ht="45" x14ac:dyDescent="0.25">
      <c r="A373" s="88" t="s">
        <v>188</v>
      </c>
      <c r="B373" s="89"/>
      <c r="C373" s="89"/>
      <c r="D373" s="89"/>
      <c r="E373" s="5">
        <v>853</v>
      </c>
      <c r="F373" s="3" t="s">
        <v>182</v>
      </c>
      <c r="G373" s="3" t="s">
        <v>56</v>
      </c>
      <c r="H373" s="4" t="s">
        <v>184</v>
      </c>
      <c r="I373" s="3"/>
      <c r="J373" s="23">
        <f t="shared" si="193"/>
        <v>1500000</v>
      </c>
      <c r="K373" s="23">
        <f t="shared" si="193"/>
        <v>1500000</v>
      </c>
      <c r="L373" s="23">
        <f t="shared" si="193"/>
        <v>375000</v>
      </c>
      <c r="M373" s="91">
        <f t="shared" si="178"/>
        <v>25</v>
      </c>
    </row>
    <row r="374" spans="1:13" x14ac:dyDescent="0.25">
      <c r="A374" s="88" t="s">
        <v>42</v>
      </c>
      <c r="B374" s="89"/>
      <c r="C374" s="89"/>
      <c r="D374" s="89"/>
      <c r="E374" s="5">
        <v>853</v>
      </c>
      <c r="F374" s="3" t="s">
        <v>182</v>
      </c>
      <c r="G374" s="3" t="s">
        <v>56</v>
      </c>
      <c r="H374" s="4" t="s">
        <v>184</v>
      </c>
      <c r="I374" s="3" t="s">
        <v>43</v>
      </c>
      <c r="J374" s="23">
        <f t="shared" si="193"/>
        <v>1500000</v>
      </c>
      <c r="K374" s="23">
        <f t="shared" si="193"/>
        <v>1500000</v>
      </c>
      <c r="L374" s="23">
        <f t="shared" si="193"/>
        <v>375000</v>
      </c>
      <c r="M374" s="91">
        <f t="shared" si="178"/>
        <v>25</v>
      </c>
    </row>
    <row r="375" spans="1:13" x14ac:dyDescent="0.25">
      <c r="A375" s="88" t="s">
        <v>189</v>
      </c>
      <c r="B375" s="89"/>
      <c r="C375" s="89"/>
      <c r="D375" s="89"/>
      <c r="E375" s="5">
        <v>853</v>
      </c>
      <c r="F375" s="3" t="s">
        <v>182</v>
      </c>
      <c r="G375" s="3" t="s">
        <v>56</v>
      </c>
      <c r="H375" s="4" t="s">
        <v>184</v>
      </c>
      <c r="I375" s="3" t="s">
        <v>186</v>
      </c>
      <c r="J375" s="23">
        <f>'2.ВС'!J372</f>
        <v>1500000</v>
      </c>
      <c r="K375" s="23">
        <f>'2.ВС'!K372</f>
        <v>1500000</v>
      </c>
      <c r="L375" s="23">
        <f>'2.ВС'!L372</f>
        <v>375000</v>
      </c>
      <c r="M375" s="91">
        <f t="shared" si="178"/>
        <v>25</v>
      </c>
    </row>
    <row r="376" spans="1:13" s="15" customFormat="1" ht="21.75" customHeight="1" x14ac:dyDescent="0.25">
      <c r="A376" s="6" t="s">
        <v>198</v>
      </c>
      <c r="B376" s="45"/>
      <c r="C376" s="45"/>
      <c r="D376" s="45"/>
      <c r="E376" s="14"/>
      <c r="F376" s="48"/>
      <c r="G376" s="48"/>
      <c r="H376" s="75"/>
      <c r="I376" s="48"/>
      <c r="J376" s="49" t="e">
        <f>J8+J87+J96+J108+J130+J156+J258+J295+J344+J367</f>
        <v>#REF!</v>
      </c>
      <c r="K376" s="49" t="e">
        <f>K8+K87+K96+K108+K130+K156+K258+K295+K344+K367</f>
        <v>#REF!</v>
      </c>
      <c r="L376" s="49" t="e">
        <f>L8+L87+L96+L108+L130+L156+L258+L295+L344+L367</f>
        <v>#REF!</v>
      </c>
      <c r="M376" s="91" t="e">
        <f t="shared" si="178"/>
        <v>#REF!</v>
      </c>
    </row>
    <row r="377" spans="1:13" x14ac:dyDescent="0.25">
      <c r="J377" s="31"/>
      <c r="K377" s="31"/>
      <c r="L377" s="31"/>
      <c r="M377" s="31"/>
    </row>
    <row r="380" spans="1:13" x14ac:dyDescent="0.25">
      <c r="J380" s="31" t="e">
        <f>J376-'2.ВС'!J393</f>
        <v>#REF!</v>
      </c>
      <c r="K380" s="31" t="e">
        <f>K376-'2.ВС'!K393</f>
        <v>#REF!</v>
      </c>
      <c r="L380" s="31" t="e">
        <f>L376-'2.ВС'!L393</f>
        <v>#REF!</v>
      </c>
      <c r="M380" s="31" t="e">
        <f>M376-'2.ВС'!M393</f>
        <v>#REF!</v>
      </c>
    </row>
  </sheetData>
  <mergeCells count="4">
    <mergeCell ref="F2:I2"/>
    <mergeCell ref="A5:M5"/>
    <mergeCell ref="J3:M3"/>
    <mergeCell ref="J4:M4"/>
  </mergeCells>
  <pageMargins left="0" right="0" top="0.11811023622047245" bottom="0.11811023622047245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T385"/>
  <sheetViews>
    <sheetView zoomScale="80" zoomScaleNormal="80" workbookViewId="0">
      <pane xSplit="9" ySplit="5" topLeftCell="J375" activePane="bottomRight" state="frozen"/>
      <selection activeCell="J3" sqref="J3:M4"/>
      <selection pane="topRight" activeCell="J3" sqref="J3:M4"/>
      <selection pane="bottomLeft" activeCell="J3" sqref="J3:M4"/>
      <selection pane="bottomRight" activeCell="J3" sqref="J3:M4"/>
    </sheetView>
  </sheetViews>
  <sheetFormatPr defaultRowHeight="15" x14ac:dyDescent="0.25"/>
  <cols>
    <col min="1" max="1" width="26.42578125" style="2" customWidth="1"/>
    <col min="2" max="2" width="3.5703125" style="11" customWidth="1"/>
    <col min="3" max="3" width="4" style="11" customWidth="1"/>
    <col min="4" max="4" width="4.28515625" style="10" customWidth="1"/>
    <col min="5" max="5" width="5.140625" style="10" customWidth="1"/>
    <col min="6" max="7" width="3.5703125" style="10" hidden="1" customWidth="1"/>
    <col min="8" max="8" width="7" style="10" customWidth="1"/>
    <col min="9" max="9" width="4.85546875" style="11" customWidth="1"/>
    <col min="10" max="10" width="15.28515625" style="11" customWidth="1"/>
    <col min="11" max="11" width="15.42578125" style="11" customWidth="1"/>
    <col min="12" max="12" width="13.85546875" style="11" customWidth="1"/>
    <col min="13" max="13" width="10.5703125" style="11" customWidth="1"/>
    <col min="14" max="20" width="15.7109375" style="11" hidden="1" customWidth="1"/>
    <col min="21" max="171" width="9.140625" style="11"/>
    <col min="172" max="172" width="1.42578125" style="11" customWidth="1"/>
    <col min="173" max="173" width="59.5703125" style="11" customWidth="1"/>
    <col min="174" max="174" width="9.140625" style="11" customWidth="1"/>
    <col min="175" max="176" width="3.85546875" style="11" customWidth="1"/>
    <col min="177" max="177" width="10.5703125" style="11" customWidth="1"/>
    <col min="178" max="178" width="3.85546875" style="11" customWidth="1"/>
    <col min="179" max="181" width="14.42578125" style="11" customWidth="1"/>
    <col min="182" max="182" width="4.140625" style="11" customWidth="1"/>
    <col min="183" max="183" width="15" style="11" customWidth="1"/>
    <col min="184" max="185" width="9.140625" style="11" customWidth="1"/>
    <col min="186" max="186" width="11.5703125" style="11" customWidth="1"/>
    <col min="187" max="187" width="18.140625" style="11" customWidth="1"/>
    <col min="188" max="188" width="13.140625" style="11" customWidth="1"/>
    <col min="189" max="189" width="12.28515625" style="11" customWidth="1"/>
    <col min="190" max="427" width="9.140625" style="11"/>
    <col min="428" max="428" width="1.42578125" style="11" customWidth="1"/>
    <col min="429" max="429" width="59.5703125" style="11" customWidth="1"/>
    <col min="430" max="430" width="9.140625" style="11" customWidth="1"/>
    <col min="431" max="432" width="3.85546875" style="11" customWidth="1"/>
    <col min="433" max="433" width="10.5703125" style="11" customWidth="1"/>
    <col min="434" max="434" width="3.85546875" style="11" customWidth="1"/>
    <col min="435" max="437" width="14.42578125" style="11" customWidth="1"/>
    <col min="438" max="438" width="4.140625" style="11" customWidth="1"/>
    <col min="439" max="439" width="15" style="11" customWidth="1"/>
    <col min="440" max="441" width="9.140625" style="11" customWidth="1"/>
    <col min="442" max="442" width="11.5703125" style="11" customWidth="1"/>
    <col min="443" max="443" width="18.140625" style="11" customWidth="1"/>
    <col min="444" max="444" width="13.140625" style="11" customWidth="1"/>
    <col min="445" max="445" width="12.28515625" style="11" customWidth="1"/>
    <col min="446" max="683" width="9.140625" style="11"/>
    <col min="684" max="684" width="1.42578125" style="11" customWidth="1"/>
    <col min="685" max="685" width="59.5703125" style="11" customWidth="1"/>
    <col min="686" max="686" width="9.140625" style="11" customWidth="1"/>
    <col min="687" max="688" width="3.85546875" style="11" customWidth="1"/>
    <col min="689" max="689" width="10.5703125" style="11" customWidth="1"/>
    <col min="690" max="690" width="3.85546875" style="11" customWidth="1"/>
    <col min="691" max="693" width="14.42578125" style="11" customWidth="1"/>
    <col min="694" max="694" width="4.140625" style="11" customWidth="1"/>
    <col min="695" max="695" width="15" style="11" customWidth="1"/>
    <col min="696" max="697" width="9.140625" style="11" customWidth="1"/>
    <col min="698" max="698" width="11.5703125" style="11" customWidth="1"/>
    <col min="699" max="699" width="18.140625" style="11" customWidth="1"/>
    <col min="700" max="700" width="13.140625" style="11" customWidth="1"/>
    <col min="701" max="701" width="12.28515625" style="11" customWidth="1"/>
    <col min="702" max="939" width="9.140625" style="11"/>
    <col min="940" max="940" width="1.42578125" style="11" customWidth="1"/>
    <col min="941" max="941" width="59.5703125" style="11" customWidth="1"/>
    <col min="942" max="942" width="9.140625" style="11" customWidth="1"/>
    <col min="943" max="944" width="3.85546875" style="11" customWidth="1"/>
    <col min="945" max="945" width="10.5703125" style="11" customWidth="1"/>
    <col min="946" max="946" width="3.85546875" style="11" customWidth="1"/>
    <col min="947" max="949" width="14.42578125" style="11" customWidth="1"/>
    <col min="950" max="950" width="4.140625" style="11" customWidth="1"/>
    <col min="951" max="951" width="15" style="11" customWidth="1"/>
    <col min="952" max="953" width="9.140625" style="11" customWidth="1"/>
    <col min="954" max="954" width="11.5703125" style="11" customWidth="1"/>
    <col min="955" max="955" width="18.140625" style="11" customWidth="1"/>
    <col min="956" max="956" width="13.140625" style="11" customWidth="1"/>
    <col min="957" max="957" width="12.28515625" style="11" customWidth="1"/>
    <col min="958" max="1195" width="9.140625" style="11"/>
    <col min="1196" max="1196" width="1.42578125" style="11" customWidth="1"/>
    <col min="1197" max="1197" width="59.5703125" style="11" customWidth="1"/>
    <col min="1198" max="1198" width="9.140625" style="11" customWidth="1"/>
    <col min="1199" max="1200" width="3.85546875" style="11" customWidth="1"/>
    <col min="1201" max="1201" width="10.5703125" style="11" customWidth="1"/>
    <col min="1202" max="1202" width="3.85546875" style="11" customWidth="1"/>
    <col min="1203" max="1205" width="14.42578125" style="11" customWidth="1"/>
    <col min="1206" max="1206" width="4.140625" style="11" customWidth="1"/>
    <col min="1207" max="1207" width="15" style="11" customWidth="1"/>
    <col min="1208" max="1209" width="9.140625" style="11" customWidth="1"/>
    <col min="1210" max="1210" width="11.5703125" style="11" customWidth="1"/>
    <col min="1211" max="1211" width="18.140625" style="11" customWidth="1"/>
    <col min="1212" max="1212" width="13.140625" style="11" customWidth="1"/>
    <col min="1213" max="1213" width="12.28515625" style="11" customWidth="1"/>
    <col min="1214" max="1451" width="9.140625" style="11"/>
    <col min="1452" max="1452" width="1.42578125" style="11" customWidth="1"/>
    <col min="1453" max="1453" width="59.5703125" style="11" customWidth="1"/>
    <col min="1454" max="1454" width="9.140625" style="11" customWidth="1"/>
    <col min="1455" max="1456" width="3.85546875" style="11" customWidth="1"/>
    <col min="1457" max="1457" width="10.5703125" style="11" customWidth="1"/>
    <col min="1458" max="1458" width="3.85546875" style="11" customWidth="1"/>
    <col min="1459" max="1461" width="14.42578125" style="11" customWidth="1"/>
    <col min="1462" max="1462" width="4.140625" style="11" customWidth="1"/>
    <col min="1463" max="1463" width="15" style="11" customWidth="1"/>
    <col min="1464" max="1465" width="9.140625" style="11" customWidth="1"/>
    <col min="1466" max="1466" width="11.5703125" style="11" customWidth="1"/>
    <col min="1467" max="1467" width="18.140625" style="11" customWidth="1"/>
    <col min="1468" max="1468" width="13.140625" style="11" customWidth="1"/>
    <col min="1469" max="1469" width="12.28515625" style="11" customWidth="1"/>
    <col min="1470" max="1707" width="9.140625" style="11"/>
    <col min="1708" max="1708" width="1.42578125" style="11" customWidth="1"/>
    <col min="1709" max="1709" width="59.5703125" style="11" customWidth="1"/>
    <col min="1710" max="1710" width="9.140625" style="11" customWidth="1"/>
    <col min="1711" max="1712" width="3.85546875" style="11" customWidth="1"/>
    <col min="1713" max="1713" width="10.5703125" style="11" customWidth="1"/>
    <col min="1714" max="1714" width="3.85546875" style="11" customWidth="1"/>
    <col min="1715" max="1717" width="14.42578125" style="11" customWidth="1"/>
    <col min="1718" max="1718" width="4.140625" style="11" customWidth="1"/>
    <col min="1719" max="1719" width="15" style="11" customWidth="1"/>
    <col min="1720" max="1721" width="9.140625" style="11" customWidth="1"/>
    <col min="1722" max="1722" width="11.5703125" style="11" customWidth="1"/>
    <col min="1723" max="1723" width="18.140625" style="11" customWidth="1"/>
    <col min="1724" max="1724" width="13.140625" style="11" customWidth="1"/>
    <col min="1725" max="1725" width="12.28515625" style="11" customWidth="1"/>
    <col min="1726" max="1963" width="9.140625" style="11"/>
    <col min="1964" max="1964" width="1.42578125" style="11" customWidth="1"/>
    <col min="1965" max="1965" width="59.5703125" style="11" customWidth="1"/>
    <col min="1966" max="1966" width="9.140625" style="11" customWidth="1"/>
    <col min="1967" max="1968" width="3.85546875" style="11" customWidth="1"/>
    <col min="1969" max="1969" width="10.5703125" style="11" customWidth="1"/>
    <col min="1970" max="1970" width="3.85546875" style="11" customWidth="1"/>
    <col min="1971" max="1973" width="14.42578125" style="11" customWidth="1"/>
    <col min="1974" max="1974" width="4.140625" style="11" customWidth="1"/>
    <col min="1975" max="1975" width="15" style="11" customWidth="1"/>
    <col min="1976" max="1977" width="9.140625" style="11" customWidth="1"/>
    <col min="1978" max="1978" width="11.5703125" style="11" customWidth="1"/>
    <col min="1979" max="1979" width="18.140625" style="11" customWidth="1"/>
    <col min="1980" max="1980" width="13.140625" style="11" customWidth="1"/>
    <col min="1981" max="1981" width="12.28515625" style="11" customWidth="1"/>
    <col min="1982" max="2219" width="9.140625" style="11"/>
    <col min="2220" max="2220" width="1.42578125" style="11" customWidth="1"/>
    <col min="2221" max="2221" width="59.5703125" style="11" customWidth="1"/>
    <col min="2222" max="2222" width="9.140625" style="11" customWidth="1"/>
    <col min="2223" max="2224" width="3.85546875" style="11" customWidth="1"/>
    <col min="2225" max="2225" width="10.5703125" style="11" customWidth="1"/>
    <col min="2226" max="2226" width="3.85546875" style="11" customWidth="1"/>
    <col min="2227" max="2229" width="14.42578125" style="11" customWidth="1"/>
    <col min="2230" max="2230" width="4.140625" style="11" customWidth="1"/>
    <col min="2231" max="2231" width="15" style="11" customWidth="1"/>
    <col min="2232" max="2233" width="9.140625" style="11" customWidth="1"/>
    <col min="2234" max="2234" width="11.5703125" style="11" customWidth="1"/>
    <col min="2235" max="2235" width="18.140625" style="11" customWidth="1"/>
    <col min="2236" max="2236" width="13.140625" style="11" customWidth="1"/>
    <col min="2237" max="2237" width="12.28515625" style="11" customWidth="1"/>
    <col min="2238" max="2475" width="9.140625" style="11"/>
    <col min="2476" max="2476" width="1.42578125" style="11" customWidth="1"/>
    <col min="2477" max="2477" width="59.5703125" style="11" customWidth="1"/>
    <col min="2478" max="2478" width="9.140625" style="11" customWidth="1"/>
    <col min="2479" max="2480" width="3.85546875" style="11" customWidth="1"/>
    <col min="2481" max="2481" width="10.5703125" style="11" customWidth="1"/>
    <col min="2482" max="2482" width="3.85546875" style="11" customWidth="1"/>
    <col min="2483" max="2485" width="14.42578125" style="11" customWidth="1"/>
    <col min="2486" max="2486" width="4.140625" style="11" customWidth="1"/>
    <col min="2487" max="2487" width="15" style="11" customWidth="1"/>
    <col min="2488" max="2489" width="9.140625" style="11" customWidth="1"/>
    <col min="2490" max="2490" width="11.5703125" style="11" customWidth="1"/>
    <col min="2491" max="2491" width="18.140625" style="11" customWidth="1"/>
    <col min="2492" max="2492" width="13.140625" style="11" customWidth="1"/>
    <col min="2493" max="2493" width="12.28515625" style="11" customWidth="1"/>
    <col min="2494" max="2731" width="9.140625" style="11"/>
    <col min="2732" max="2732" width="1.42578125" style="11" customWidth="1"/>
    <col min="2733" max="2733" width="59.5703125" style="11" customWidth="1"/>
    <col min="2734" max="2734" width="9.140625" style="11" customWidth="1"/>
    <col min="2735" max="2736" width="3.85546875" style="11" customWidth="1"/>
    <col min="2737" max="2737" width="10.5703125" style="11" customWidth="1"/>
    <col min="2738" max="2738" width="3.85546875" style="11" customWidth="1"/>
    <col min="2739" max="2741" width="14.42578125" style="11" customWidth="1"/>
    <col min="2742" max="2742" width="4.140625" style="11" customWidth="1"/>
    <col min="2743" max="2743" width="15" style="11" customWidth="1"/>
    <col min="2744" max="2745" width="9.140625" style="11" customWidth="1"/>
    <col min="2746" max="2746" width="11.5703125" style="11" customWidth="1"/>
    <col min="2747" max="2747" width="18.140625" style="11" customWidth="1"/>
    <col min="2748" max="2748" width="13.140625" style="11" customWidth="1"/>
    <col min="2749" max="2749" width="12.28515625" style="11" customWidth="1"/>
    <col min="2750" max="2987" width="9.140625" style="11"/>
    <col min="2988" max="2988" width="1.42578125" style="11" customWidth="1"/>
    <col min="2989" max="2989" width="59.5703125" style="11" customWidth="1"/>
    <col min="2990" max="2990" width="9.140625" style="11" customWidth="1"/>
    <col min="2991" max="2992" width="3.85546875" style="11" customWidth="1"/>
    <col min="2993" max="2993" width="10.5703125" style="11" customWidth="1"/>
    <col min="2994" max="2994" width="3.85546875" style="11" customWidth="1"/>
    <col min="2995" max="2997" width="14.42578125" style="11" customWidth="1"/>
    <col min="2998" max="2998" width="4.140625" style="11" customWidth="1"/>
    <col min="2999" max="2999" width="15" style="11" customWidth="1"/>
    <col min="3000" max="3001" width="9.140625" style="11" customWidth="1"/>
    <col min="3002" max="3002" width="11.5703125" style="11" customWidth="1"/>
    <col min="3003" max="3003" width="18.140625" style="11" customWidth="1"/>
    <col min="3004" max="3004" width="13.140625" style="11" customWidth="1"/>
    <col min="3005" max="3005" width="12.28515625" style="11" customWidth="1"/>
    <col min="3006" max="3243" width="9.140625" style="11"/>
    <col min="3244" max="3244" width="1.42578125" style="11" customWidth="1"/>
    <col min="3245" max="3245" width="59.5703125" style="11" customWidth="1"/>
    <col min="3246" max="3246" width="9.140625" style="11" customWidth="1"/>
    <col min="3247" max="3248" width="3.85546875" style="11" customWidth="1"/>
    <col min="3249" max="3249" width="10.5703125" style="11" customWidth="1"/>
    <col min="3250" max="3250" width="3.85546875" style="11" customWidth="1"/>
    <col min="3251" max="3253" width="14.42578125" style="11" customWidth="1"/>
    <col min="3254" max="3254" width="4.140625" style="11" customWidth="1"/>
    <col min="3255" max="3255" width="15" style="11" customWidth="1"/>
    <col min="3256" max="3257" width="9.140625" style="11" customWidth="1"/>
    <col min="3258" max="3258" width="11.5703125" style="11" customWidth="1"/>
    <col min="3259" max="3259" width="18.140625" style="11" customWidth="1"/>
    <col min="3260" max="3260" width="13.140625" style="11" customWidth="1"/>
    <col min="3261" max="3261" width="12.28515625" style="11" customWidth="1"/>
    <col min="3262" max="3499" width="9.140625" style="11"/>
    <col min="3500" max="3500" width="1.42578125" style="11" customWidth="1"/>
    <col min="3501" max="3501" width="59.5703125" style="11" customWidth="1"/>
    <col min="3502" max="3502" width="9.140625" style="11" customWidth="1"/>
    <col min="3503" max="3504" width="3.85546875" style="11" customWidth="1"/>
    <col min="3505" max="3505" width="10.5703125" style="11" customWidth="1"/>
    <col min="3506" max="3506" width="3.85546875" style="11" customWidth="1"/>
    <col min="3507" max="3509" width="14.42578125" style="11" customWidth="1"/>
    <col min="3510" max="3510" width="4.140625" style="11" customWidth="1"/>
    <col min="3511" max="3511" width="15" style="11" customWidth="1"/>
    <col min="3512" max="3513" width="9.140625" style="11" customWidth="1"/>
    <col min="3514" max="3514" width="11.5703125" style="11" customWidth="1"/>
    <col min="3515" max="3515" width="18.140625" style="11" customWidth="1"/>
    <col min="3516" max="3516" width="13.140625" style="11" customWidth="1"/>
    <col min="3517" max="3517" width="12.28515625" style="11" customWidth="1"/>
    <col min="3518" max="3755" width="9.140625" style="11"/>
    <col min="3756" max="3756" width="1.42578125" style="11" customWidth="1"/>
    <col min="3757" max="3757" width="59.5703125" style="11" customWidth="1"/>
    <col min="3758" max="3758" width="9.140625" style="11" customWidth="1"/>
    <col min="3759" max="3760" width="3.85546875" style="11" customWidth="1"/>
    <col min="3761" max="3761" width="10.5703125" style="11" customWidth="1"/>
    <col min="3762" max="3762" width="3.85546875" style="11" customWidth="1"/>
    <col min="3763" max="3765" width="14.42578125" style="11" customWidth="1"/>
    <col min="3766" max="3766" width="4.140625" style="11" customWidth="1"/>
    <col min="3767" max="3767" width="15" style="11" customWidth="1"/>
    <col min="3768" max="3769" width="9.140625" style="11" customWidth="1"/>
    <col min="3770" max="3770" width="11.5703125" style="11" customWidth="1"/>
    <col min="3771" max="3771" width="18.140625" style="11" customWidth="1"/>
    <col min="3772" max="3772" width="13.140625" style="11" customWidth="1"/>
    <col min="3773" max="3773" width="12.28515625" style="11" customWidth="1"/>
    <col min="3774" max="4011" width="9.140625" style="11"/>
    <col min="4012" max="4012" width="1.42578125" style="11" customWidth="1"/>
    <col min="4013" max="4013" width="59.5703125" style="11" customWidth="1"/>
    <col min="4014" max="4014" width="9.140625" style="11" customWidth="1"/>
    <col min="4015" max="4016" width="3.85546875" style="11" customWidth="1"/>
    <col min="4017" max="4017" width="10.5703125" style="11" customWidth="1"/>
    <col min="4018" max="4018" width="3.85546875" style="11" customWidth="1"/>
    <col min="4019" max="4021" width="14.42578125" style="11" customWidth="1"/>
    <col min="4022" max="4022" width="4.140625" style="11" customWidth="1"/>
    <col min="4023" max="4023" width="15" style="11" customWidth="1"/>
    <col min="4024" max="4025" width="9.140625" style="11" customWidth="1"/>
    <col min="4026" max="4026" width="11.5703125" style="11" customWidth="1"/>
    <col min="4027" max="4027" width="18.140625" style="11" customWidth="1"/>
    <col min="4028" max="4028" width="13.140625" style="11" customWidth="1"/>
    <col min="4029" max="4029" width="12.28515625" style="11" customWidth="1"/>
    <col min="4030" max="4267" width="9.140625" style="11"/>
    <col min="4268" max="4268" width="1.42578125" style="11" customWidth="1"/>
    <col min="4269" max="4269" width="59.5703125" style="11" customWidth="1"/>
    <col min="4270" max="4270" width="9.140625" style="11" customWidth="1"/>
    <col min="4271" max="4272" width="3.85546875" style="11" customWidth="1"/>
    <col min="4273" max="4273" width="10.5703125" style="11" customWidth="1"/>
    <col min="4274" max="4274" width="3.85546875" style="11" customWidth="1"/>
    <col min="4275" max="4277" width="14.42578125" style="11" customWidth="1"/>
    <col min="4278" max="4278" width="4.140625" style="11" customWidth="1"/>
    <col min="4279" max="4279" width="15" style="11" customWidth="1"/>
    <col min="4280" max="4281" width="9.140625" style="11" customWidth="1"/>
    <col min="4282" max="4282" width="11.5703125" style="11" customWidth="1"/>
    <col min="4283" max="4283" width="18.140625" style="11" customWidth="1"/>
    <col min="4284" max="4284" width="13.140625" style="11" customWidth="1"/>
    <col min="4285" max="4285" width="12.28515625" style="11" customWidth="1"/>
    <col min="4286" max="4523" width="9.140625" style="11"/>
    <col min="4524" max="4524" width="1.42578125" style="11" customWidth="1"/>
    <col min="4525" max="4525" width="59.5703125" style="11" customWidth="1"/>
    <col min="4526" max="4526" width="9.140625" style="11" customWidth="1"/>
    <col min="4527" max="4528" width="3.85546875" style="11" customWidth="1"/>
    <col min="4529" max="4529" width="10.5703125" style="11" customWidth="1"/>
    <col min="4530" max="4530" width="3.85546875" style="11" customWidth="1"/>
    <col min="4531" max="4533" width="14.42578125" style="11" customWidth="1"/>
    <col min="4534" max="4534" width="4.140625" style="11" customWidth="1"/>
    <col min="4535" max="4535" width="15" style="11" customWidth="1"/>
    <col min="4536" max="4537" width="9.140625" style="11" customWidth="1"/>
    <col min="4538" max="4538" width="11.5703125" style="11" customWidth="1"/>
    <col min="4539" max="4539" width="18.140625" style="11" customWidth="1"/>
    <col min="4540" max="4540" width="13.140625" style="11" customWidth="1"/>
    <col min="4541" max="4541" width="12.28515625" style="11" customWidth="1"/>
    <col min="4542" max="4779" width="9.140625" style="11"/>
    <col min="4780" max="4780" width="1.42578125" style="11" customWidth="1"/>
    <col min="4781" max="4781" width="59.5703125" style="11" customWidth="1"/>
    <col min="4782" max="4782" width="9.140625" style="11" customWidth="1"/>
    <col min="4783" max="4784" width="3.85546875" style="11" customWidth="1"/>
    <col min="4785" max="4785" width="10.5703125" style="11" customWidth="1"/>
    <col min="4786" max="4786" width="3.85546875" style="11" customWidth="1"/>
    <col min="4787" max="4789" width="14.42578125" style="11" customWidth="1"/>
    <col min="4790" max="4790" width="4.140625" style="11" customWidth="1"/>
    <col min="4791" max="4791" width="15" style="11" customWidth="1"/>
    <col min="4792" max="4793" width="9.140625" style="11" customWidth="1"/>
    <col min="4794" max="4794" width="11.5703125" style="11" customWidth="1"/>
    <col min="4795" max="4795" width="18.140625" style="11" customWidth="1"/>
    <col min="4796" max="4796" width="13.140625" style="11" customWidth="1"/>
    <col min="4797" max="4797" width="12.28515625" style="11" customWidth="1"/>
    <col min="4798" max="5035" width="9.140625" style="11"/>
    <col min="5036" max="5036" width="1.42578125" style="11" customWidth="1"/>
    <col min="5037" max="5037" width="59.5703125" style="11" customWidth="1"/>
    <col min="5038" max="5038" width="9.140625" style="11" customWidth="1"/>
    <col min="5039" max="5040" width="3.85546875" style="11" customWidth="1"/>
    <col min="5041" max="5041" width="10.5703125" style="11" customWidth="1"/>
    <col min="5042" max="5042" width="3.85546875" style="11" customWidth="1"/>
    <col min="5043" max="5045" width="14.42578125" style="11" customWidth="1"/>
    <col min="5046" max="5046" width="4.140625" style="11" customWidth="1"/>
    <col min="5047" max="5047" width="15" style="11" customWidth="1"/>
    <col min="5048" max="5049" width="9.140625" style="11" customWidth="1"/>
    <col min="5050" max="5050" width="11.5703125" style="11" customWidth="1"/>
    <col min="5051" max="5051" width="18.140625" style="11" customWidth="1"/>
    <col min="5052" max="5052" width="13.140625" style="11" customWidth="1"/>
    <col min="5053" max="5053" width="12.28515625" style="11" customWidth="1"/>
    <col min="5054" max="5291" width="9.140625" style="11"/>
    <col min="5292" max="5292" width="1.42578125" style="11" customWidth="1"/>
    <col min="5293" max="5293" width="59.5703125" style="11" customWidth="1"/>
    <col min="5294" max="5294" width="9.140625" style="11" customWidth="1"/>
    <col min="5295" max="5296" width="3.85546875" style="11" customWidth="1"/>
    <col min="5297" max="5297" width="10.5703125" style="11" customWidth="1"/>
    <col min="5298" max="5298" width="3.85546875" style="11" customWidth="1"/>
    <col min="5299" max="5301" width="14.42578125" style="11" customWidth="1"/>
    <col min="5302" max="5302" width="4.140625" style="11" customWidth="1"/>
    <col min="5303" max="5303" width="15" style="11" customWidth="1"/>
    <col min="5304" max="5305" width="9.140625" style="11" customWidth="1"/>
    <col min="5306" max="5306" width="11.5703125" style="11" customWidth="1"/>
    <col min="5307" max="5307" width="18.140625" style="11" customWidth="1"/>
    <col min="5308" max="5308" width="13.140625" style="11" customWidth="1"/>
    <col min="5309" max="5309" width="12.28515625" style="11" customWidth="1"/>
    <col min="5310" max="5547" width="9.140625" style="11"/>
    <col min="5548" max="5548" width="1.42578125" style="11" customWidth="1"/>
    <col min="5549" max="5549" width="59.5703125" style="11" customWidth="1"/>
    <col min="5550" max="5550" width="9.140625" style="11" customWidth="1"/>
    <col min="5551" max="5552" width="3.85546875" style="11" customWidth="1"/>
    <col min="5553" max="5553" width="10.5703125" style="11" customWidth="1"/>
    <col min="5554" max="5554" width="3.85546875" style="11" customWidth="1"/>
    <col min="5555" max="5557" width="14.42578125" style="11" customWidth="1"/>
    <col min="5558" max="5558" width="4.140625" style="11" customWidth="1"/>
    <col min="5559" max="5559" width="15" style="11" customWidth="1"/>
    <col min="5560" max="5561" width="9.140625" style="11" customWidth="1"/>
    <col min="5562" max="5562" width="11.5703125" style="11" customWidth="1"/>
    <col min="5563" max="5563" width="18.140625" style="11" customWidth="1"/>
    <col min="5564" max="5564" width="13.140625" style="11" customWidth="1"/>
    <col min="5565" max="5565" width="12.28515625" style="11" customWidth="1"/>
    <col min="5566" max="5803" width="9.140625" style="11"/>
    <col min="5804" max="5804" width="1.42578125" style="11" customWidth="1"/>
    <col min="5805" max="5805" width="59.5703125" style="11" customWidth="1"/>
    <col min="5806" max="5806" width="9.140625" style="11" customWidth="1"/>
    <col min="5807" max="5808" width="3.85546875" style="11" customWidth="1"/>
    <col min="5809" max="5809" width="10.5703125" style="11" customWidth="1"/>
    <col min="5810" max="5810" width="3.85546875" style="11" customWidth="1"/>
    <col min="5811" max="5813" width="14.42578125" style="11" customWidth="1"/>
    <col min="5814" max="5814" width="4.140625" style="11" customWidth="1"/>
    <col min="5815" max="5815" width="15" style="11" customWidth="1"/>
    <col min="5816" max="5817" width="9.140625" style="11" customWidth="1"/>
    <col min="5818" max="5818" width="11.5703125" style="11" customWidth="1"/>
    <col min="5819" max="5819" width="18.140625" style="11" customWidth="1"/>
    <col min="5820" max="5820" width="13.140625" style="11" customWidth="1"/>
    <col min="5821" max="5821" width="12.28515625" style="11" customWidth="1"/>
    <col min="5822" max="6059" width="9.140625" style="11"/>
    <col min="6060" max="6060" width="1.42578125" style="11" customWidth="1"/>
    <col min="6061" max="6061" width="59.5703125" style="11" customWidth="1"/>
    <col min="6062" max="6062" width="9.140625" style="11" customWidth="1"/>
    <col min="6063" max="6064" width="3.85546875" style="11" customWidth="1"/>
    <col min="6065" max="6065" width="10.5703125" style="11" customWidth="1"/>
    <col min="6066" max="6066" width="3.85546875" style="11" customWidth="1"/>
    <col min="6067" max="6069" width="14.42578125" style="11" customWidth="1"/>
    <col min="6070" max="6070" width="4.140625" style="11" customWidth="1"/>
    <col min="6071" max="6071" width="15" style="11" customWidth="1"/>
    <col min="6072" max="6073" width="9.140625" style="11" customWidth="1"/>
    <col min="6074" max="6074" width="11.5703125" style="11" customWidth="1"/>
    <col min="6075" max="6075" width="18.140625" style="11" customWidth="1"/>
    <col min="6076" max="6076" width="13.140625" style="11" customWidth="1"/>
    <col min="6077" max="6077" width="12.28515625" style="11" customWidth="1"/>
    <col min="6078" max="6315" width="9.140625" style="11"/>
    <col min="6316" max="6316" width="1.42578125" style="11" customWidth="1"/>
    <col min="6317" max="6317" width="59.5703125" style="11" customWidth="1"/>
    <col min="6318" max="6318" width="9.140625" style="11" customWidth="1"/>
    <col min="6319" max="6320" width="3.85546875" style="11" customWidth="1"/>
    <col min="6321" max="6321" width="10.5703125" style="11" customWidth="1"/>
    <col min="6322" max="6322" width="3.85546875" style="11" customWidth="1"/>
    <col min="6323" max="6325" width="14.42578125" style="11" customWidth="1"/>
    <col min="6326" max="6326" width="4.140625" style="11" customWidth="1"/>
    <col min="6327" max="6327" width="15" style="11" customWidth="1"/>
    <col min="6328" max="6329" width="9.140625" style="11" customWidth="1"/>
    <col min="6330" max="6330" width="11.5703125" style="11" customWidth="1"/>
    <col min="6331" max="6331" width="18.140625" style="11" customWidth="1"/>
    <col min="6332" max="6332" width="13.140625" style="11" customWidth="1"/>
    <col min="6333" max="6333" width="12.28515625" style="11" customWidth="1"/>
    <col min="6334" max="6571" width="9.140625" style="11"/>
    <col min="6572" max="6572" width="1.42578125" style="11" customWidth="1"/>
    <col min="6573" max="6573" width="59.5703125" style="11" customWidth="1"/>
    <col min="6574" max="6574" width="9.140625" style="11" customWidth="1"/>
    <col min="6575" max="6576" width="3.85546875" style="11" customWidth="1"/>
    <col min="6577" max="6577" width="10.5703125" style="11" customWidth="1"/>
    <col min="6578" max="6578" width="3.85546875" style="11" customWidth="1"/>
    <col min="6579" max="6581" width="14.42578125" style="11" customWidth="1"/>
    <col min="6582" max="6582" width="4.140625" style="11" customWidth="1"/>
    <col min="6583" max="6583" width="15" style="11" customWidth="1"/>
    <col min="6584" max="6585" width="9.140625" style="11" customWidth="1"/>
    <col min="6586" max="6586" width="11.5703125" style="11" customWidth="1"/>
    <col min="6587" max="6587" width="18.140625" style="11" customWidth="1"/>
    <col min="6588" max="6588" width="13.140625" style="11" customWidth="1"/>
    <col min="6589" max="6589" width="12.28515625" style="11" customWidth="1"/>
    <col min="6590" max="6827" width="9.140625" style="11"/>
    <col min="6828" max="6828" width="1.42578125" style="11" customWidth="1"/>
    <col min="6829" max="6829" width="59.5703125" style="11" customWidth="1"/>
    <col min="6830" max="6830" width="9.140625" style="11" customWidth="1"/>
    <col min="6831" max="6832" width="3.85546875" style="11" customWidth="1"/>
    <col min="6833" max="6833" width="10.5703125" style="11" customWidth="1"/>
    <col min="6834" max="6834" width="3.85546875" style="11" customWidth="1"/>
    <col min="6835" max="6837" width="14.42578125" style="11" customWidth="1"/>
    <col min="6838" max="6838" width="4.140625" style="11" customWidth="1"/>
    <col min="6839" max="6839" width="15" style="11" customWidth="1"/>
    <col min="6840" max="6841" width="9.140625" style="11" customWidth="1"/>
    <col min="6842" max="6842" width="11.5703125" style="11" customWidth="1"/>
    <col min="6843" max="6843" width="18.140625" style="11" customWidth="1"/>
    <col min="6844" max="6844" width="13.140625" style="11" customWidth="1"/>
    <col min="6845" max="6845" width="12.28515625" style="11" customWidth="1"/>
    <col min="6846" max="7083" width="9.140625" style="11"/>
    <col min="7084" max="7084" width="1.42578125" style="11" customWidth="1"/>
    <col min="7085" max="7085" width="59.5703125" style="11" customWidth="1"/>
    <col min="7086" max="7086" width="9.140625" style="11" customWidth="1"/>
    <col min="7087" max="7088" width="3.85546875" style="11" customWidth="1"/>
    <col min="7089" max="7089" width="10.5703125" style="11" customWidth="1"/>
    <col min="7090" max="7090" width="3.85546875" style="11" customWidth="1"/>
    <col min="7091" max="7093" width="14.42578125" style="11" customWidth="1"/>
    <col min="7094" max="7094" width="4.140625" style="11" customWidth="1"/>
    <col min="7095" max="7095" width="15" style="11" customWidth="1"/>
    <col min="7096" max="7097" width="9.140625" style="11" customWidth="1"/>
    <col min="7098" max="7098" width="11.5703125" style="11" customWidth="1"/>
    <col min="7099" max="7099" width="18.140625" style="11" customWidth="1"/>
    <col min="7100" max="7100" width="13.140625" style="11" customWidth="1"/>
    <col min="7101" max="7101" width="12.28515625" style="11" customWidth="1"/>
    <col min="7102" max="7339" width="9.140625" style="11"/>
    <col min="7340" max="7340" width="1.42578125" style="11" customWidth="1"/>
    <col min="7341" max="7341" width="59.5703125" style="11" customWidth="1"/>
    <col min="7342" max="7342" width="9.140625" style="11" customWidth="1"/>
    <col min="7343" max="7344" width="3.85546875" style="11" customWidth="1"/>
    <col min="7345" max="7345" width="10.5703125" style="11" customWidth="1"/>
    <col min="7346" max="7346" width="3.85546875" style="11" customWidth="1"/>
    <col min="7347" max="7349" width="14.42578125" style="11" customWidth="1"/>
    <col min="7350" max="7350" width="4.140625" style="11" customWidth="1"/>
    <col min="7351" max="7351" width="15" style="11" customWidth="1"/>
    <col min="7352" max="7353" width="9.140625" style="11" customWidth="1"/>
    <col min="7354" max="7354" width="11.5703125" style="11" customWidth="1"/>
    <col min="7355" max="7355" width="18.140625" style="11" customWidth="1"/>
    <col min="7356" max="7356" width="13.140625" style="11" customWidth="1"/>
    <col min="7357" max="7357" width="12.28515625" style="11" customWidth="1"/>
    <col min="7358" max="7595" width="9.140625" style="11"/>
    <col min="7596" max="7596" width="1.42578125" style="11" customWidth="1"/>
    <col min="7597" max="7597" width="59.5703125" style="11" customWidth="1"/>
    <col min="7598" max="7598" width="9.140625" style="11" customWidth="1"/>
    <col min="7599" max="7600" width="3.85546875" style="11" customWidth="1"/>
    <col min="7601" max="7601" width="10.5703125" style="11" customWidth="1"/>
    <col min="7602" max="7602" width="3.85546875" style="11" customWidth="1"/>
    <col min="7603" max="7605" width="14.42578125" style="11" customWidth="1"/>
    <col min="7606" max="7606" width="4.140625" style="11" customWidth="1"/>
    <col min="7607" max="7607" width="15" style="11" customWidth="1"/>
    <col min="7608" max="7609" width="9.140625" style="11" customWidth="1"/>
    <col min="7610" max="7610" width="11.5703125" style="11" customWidth="1"/>
    <col min="7611" max="7611" width="18.140625" style="11" customWidth="1"/>
    <col min="7612" max="7612" width="13.140625" style="11" customWidth="1"/>
    <col min="7613" max="7613" width="12.28515625" style="11" customWidth="1"/>
    <col min="7614" max="7851" width="9.140625" style="11"/>
    <col min="7852" max="7852" width="1.42578125" style="11" customWidth="1"/>
    <col min="7853" max="7853" width="59.5703125" style="11" customWidth="1"/>
    <col min="7854" max="7854" width="9.140625" style="11" customWidth="1"/>
    <col min="7855" max="7856" width="3.85546875" style="11" customWidth="1"/>
    <col min="7857" max="7857" width="10.5703125" style="11" customWidth="1"/>
    <col min="7858" max="7858" width="3.85546875" style="11" customWidth="1"/>
    <col min="7859" max="7861" width="14.42578125" style="11" customWidth="1"/>
    <col min="7862" max="7862" width="4.140625" style="11" customWidth="1"/>
    <col min="7863" max="7863" width="15" style="11" customWidth="1"/>
    <col min="7864" max="7865" width="9.140625" style="11" customWidth="1"/>
    <col min="7866" max="7866" width="11.5703125" style="11" customWidth="1"/>
    <col min="7867" max="7867" width="18.140625" style="11" customWidth="1"/>
    <col min="7868" max="7868" width="13.140625" style="11" customWidth="1"/>
    <col min="7869" max="7869" width="12.28515625" style="11" customWidth="1"/>
    <col min="7870" max="8107" width="9.140625" style="11"/>
    <col min="8108" max="8108" width="1.42578125" style="11" customWidth="1"/>
    <col min="8109" max="8109" width="59.5703125" style="11" customWidth="1"/>
    <col min="8110" max="8110" width="9.140625" style="11" customWidth="1"/>
    <col min="8111" max="8112" width="3.85546875" style="11" customWidth="1"/>
    <col min="8113" max="8113" width="10.5703125" style="11" customWidth="1"/>
    <col min="8114" max="8114" width="3.85546875" style="11" customWidth="1"/>
    <col min="8115" max="8117" width="14.42578125" style="11" customWidth="1"/>
    <col min="8118" max="8118" width="4.140625" style="11" customWidth="1"/>
    <col min="8119" max="8119" width="15" style="11" customWidth="1"/>
    <col min="8120" max="8121" width="9.140625" style="11" customWidth="1"/>
    <col min="8122" max="8122" width="11.5703125" style="11" customWidth="1"/>
    <col min="8123" max="8123" width="18.140625" style="11" customWidth="1"/>
    <col min="8124" max="8124" width="13.140625" style="11" customWidth="1"/>
    <col min="8125" max="8125" width="12.28515625" style="11" customWidth="1"/>
    <col min="8126" max="8363" width="9.140625" style="11"/>
    <col min="8364" max="8364" width="1.42578125" style="11" customWidth="1"/>
    <col min="8365" max="8365" width="59.5703125" style="11" customWidth="1"/>
    <col min="8366" max="8366" width="9.140625" style="11" customWidth="1"/>
    <col min="8367" max="8368" width="3.85546875" style="11" customWidth="1"/>
    <col min="8369" max="8369" width="10.5703125" style="11" customWidth="1"/>
    <col min="8370" max="8370" width="3.85546875" style="11" customWidth="1"/>
    <col min="8371" max="8373" width="14.42578125" style="11" customWidth="1"/>
    <col min="8374" max="8374" width="4.140625" style="11" customWidth="1"/>
    <col min="8375" max="8375" width="15" style="11" customWidth="1"/>
    <col min="8376" max="8377" width="9.140625" style="11" customWidth="1"/>
    <col min="8378" max="8378" width="11.5703125" style="11" customWidth="1"/>
    <col min="8379" max="8379" width="18.140625" style="11" customWidth="1"/>
    <col min="8380" max="8380" width="13.140625" style="11" customWidth="1"/>
    <col min="8381" max="8381" width="12.28515625" style="11" customWidth="1"/>
    <col min="8382" max="8619" width="9.140625" style="11"/>
    <col min="8620" max="8620" width="1.42578125" style="11" customWidth="1"/>
    <col min="8621" max="8621" width="59.5703125" style="11" customWidth="1"/>
    <col min="8622" max="8622" width="9.140625" style="11" customWidth="1"/>
    <col min="8623" max="8624" width="3.85546875" style="11" customWidth="1"/>
    <col min="8625" max="8625" width="10.5703125" style="11" customWidth="1"/>
    <col min="8626" max="8626" width="3.85546875" style="11" customWidth="1"/>
    <col min="8627" max="8629" width="14.42578125" style="11" customWidth="1"/>
    <col min="8630" max="8630" width="4.140625" style="11" customWidth="1"/>
    <col min="8631" max="8631" width="15" style="11" customWidth="1"/>
    <col min="8632" max="8633" width="9.140625" style="11" customWidth="1"/>
    <col min="8634" max="8634" width="11.5703125" style="11" customWidth="1"/>
    <col min="8635" max="8635" width="18.140625" style="11" customWidth="1"/>
    <col min="8636" max="8636" width="13.140625" style="11" customWidth="1"/>
    <col min="8637" max="8637" width="12.28515625" style="11" customWidth="1"/>
    <col min="8638" max="8875" width="9.140625" style="11"/>
    <col min="8876" max="8876" width="1.42578125" style="11" customWidth="1"/>
    <col min="8877" max="8877" width="59.5703125" style="11" customWidth="1"/>
    <col min="8878" max="8878" width="9.140625" style="11" customWidth="1"/>
    <col min="8879" max="8880" width="3.85546875" style="11" customWidth="1"/>
    <col min="8881" max="8881" width="10.5703125" style="11" customWidth="1"/>
    <col min="8882" max="8882" width="3.85546875" style="11" customWidth="1"/>
    <col min="8883" max="8885" width="14.42578125" style="11" customWidth="1"/>
    <col min="8886" max="8886" width="4.140625" style="11" customWidth="1"/>
    <col min="8887" max="8887" width="15" style="11" customWidth="1"/>
    <col min="8888" max="8889" width="9.140625" style="11" customWidth="1"/>
    <col min="8890" max="8890" width="11.5703125" style="11" customWidth="1"/>
    <col min="8891" max="8891" width="18.140625" style="11" customWidth="1"/>
    <col min="8892" max="8892" width="13.140625" style="11" customWidth="1"/>
    <col min="8893" max="8893" width="12.28515625" style="11" customWidth="1"/>
    <col min="8894" max="9131" width="9.140625" style="11"/>
    <col min="9132" max="9132" width="1.42578125" style="11" customWidth="1"/>
    <col min="9133" max="9133" width="59.5703125" style="11" customWidth="1"/>
    <col min="9134" max="9134" width="9.140625" style="11" customWidth="1"/>
    <col min="9135" max="9136" width="3.85546875" style="11" customWidth="1"/>
    <col min="9137" max="9137" width="10.5703125" style="11" customWidth="1"/>
    <col min="9138" max="9138" width="3.85546875" style="11" customWidth="1"/>
    <col min="9139" max="9141" width="14.42578125" style="11" customWidth="1"/>
    <col min="9142" max="9142" width="4.140625" style="11" customWidth="1"/>
    <col min="9143" max="9143" width="15" style="11" customWidth="1"/>
    <col min="9144" max="9145" width="9.140625" style="11" customWidth="1"/>
    <col min="9146" max="9146" width="11.5703125" style="11" customWidth="1"/>
    <col min="9147" max="9147" width="18.140625" style="11" customWidth="1"/>
    <col min="9148" max="9148" width="13.140625" style="11" customWidth="1"/>
    <col min="9149" max="9149" width="12.28515625" style="11" customWidth="1"/>
    <col min="9150" max="9387" width="9.140625" style="11"/>
    <col min="9388" max="9388" width="1.42578125" style="11" customWidth="1"/>
    <col min="9389" max="9389" width="59.5703125" style="11" customWidth="1"/>
    <col min="9390" max="9390" width="9.140625" style="11" customWidth="1"/>
    <col min="9391" max="9392" width="3.85546875" style="11" customWidth="1"/>
    <col min="9393" max="9393" width="10.5703125" style="11" customWidth="1"/>
    <col min="9394" max="9394" width="3.85546875" style="11" customWidth="1"/>
    <col min="9395" max="9397" width="14.42578125" style="11" customWidth="1"/>
    <col min="9398" max="9398" width="4.140625" style="11" customWidth="1"/>
    <col min="9399" max="9399" width="15" style="11" customWidth="1"/>
    <col min="9400" max="9401" width="9.140625" style="11" customWidth="1"/>
    <col min="9402" max="9402" width="11.5703125" style="11" customWidth="1"/>
    <col min="9403" max="9403" width="18.140625" style="11" customWidth="1"/>
    <col min="9404" max="9404" width="13.140625" style="11" customWidth="1"/>
    <col min="9405" max="9405" width="12.28515625" style="11" customWidth="1"/>
    <col min="9406" max="9643" width="9.140625" style="11"/>
    <col min="9644" max="9644" width="1.42578125" style="11" customWidth="1"/>
    <col min="9645" max="9645" width="59.5703125" style="11" customWidth="1"/>
    <col min="9646" max="9646" width="9.140625" style="11" customWidth="1"/>
    <col min="9647" max="9648" width="3.85546875" style="11" customWidth="1"/>
    <col min="9649" max="9649" width="10.5703125" style="11" customWidth="1"/>
    <col min="9650" max="9650" width="3.85546875" style="11" customWidth="1"/>
    <col min="9651" max="9653" width="14.42578125" style="11" customWidth="1"/>
    <col min="9654" max="9654" width="4.140625" style="11" customWidth="1"/>
    <col min="9655" max="9655" width="15" style="11" customWidth="1"/>
    <col min="9656" max="9657" width="9.140625" style="11" customWidth="1"/>
    <col min="9658" max="9658" width="11.5703125" style="11" customWidth="1"/>
    <col min="9659" max="9659" width="18.140625" style="11" customWidth="1"/>
    <col min="9660" max="9660" width="13.140625" style="11" customWidth="1"/>
    <col min="9661" max="9661" width="12.28515625" style="11" customWidth="1"/>
    <col min="9662" max="9899" width="9.140625" style="11"/>
    <col min="9900" max="9900" width="1.42578125" style="11" customWidth="1"/>
    <col min="9901" max="9901" width="59.5703125" style="11" customWidth="1"/>
    <col min="9902" max="9902" width="9.140625" style="11" customWidth="1"/>
    <col min="9903" max="9904" width="3.85546875" style="11" customWidth="1"/>
    <col min="9905" max="9905" width="10.5703125" style="11" customWidth="1"/>
    <col min="9906" max="9906" width="3.85546875" style="11" customWidth="1"/>
    <col min="9907" max="9909" width="14.42578125" style="11" customWidth="1"/>
    <col min="9910" max="9910" width="4.140625" style="11" customWidth="1"/>
    <col min="9911" max="9911" width="15" style="11" customWidth="1"/>
    <col min="9912" max="9913" width="9.140625" style="11" customWidth="1"/>
    <col min="9914" max="9914" width="11.5703125" style="11" customWidth="1"/>
    <col min="9915" max="9915" width="18.140625" style="11" customWidth="1"/>
    <col min="9916" max="9916" width="13.140625" style="11" customWidth="1"/>
    <col min="9917" max="9917" width="12.28515625" style="11" customWidth="1"/>
    <col min="9918" max="10155" width="9.140625" style="11"/>
    <col min="10156" max="10156" width="1.42578125" style="11" customWidth="1"/>
    <col min="10157" max="10157" width="59.5703125" style="11" customWidth="1"/>
    <col min="10158" max="10158" width="9.140625" style="11" customWidth="1"/>
    <col min="10159" max="10160" width="3.85546875" style="11" customWidth="1"/>
    <col min="10161" max="10161" width="10.5703125" style="11" customWidth="1"/>
    <col min="10162" max="10162" width="3.85546875" style="11" customWidth="1"/>
    <col min="10163" max="10165" width="14.42578125" style="11" customWidth="1"/>
    <col min="10166" max="10166" width="4.140625" style="11" customWidth="1"/>
    <col min="10167" max="10167" width="15" style="11" customWidth="1"/>
    <col min="10168" max="10169" width="9.140625" style="11" customWidth="1"/>
    <col min="10170" max="10170" width="11.5703125" style="11" customWidth="1"/>
    <col min="10171" max="10171" width="18.140625" style="11" customWidth="1"/>
    <col min="10172" max="10172" width="13.140625" style="11" customWidth="1"/>
    <col min="10173" max="10173" width="12.28515625" style="11" customWidth="1"/>
    <col min="10174" max="10411" width="9.140625" style="11"/>
    <col min="10412" max="10412" width="1.42578125" style="11" customWidth="1"/>
    <col min="10413" max="10413" width="59.5703125" style="11" customWidth="1"/>
    <col min="10414" max="10414" width="9.140625" style="11" customWidth="1"/>
    <col min="10415" max="10416" width="3.85546875" style="11" customWidth="1"/>
    <col min="10417" max="10417" width="10.5703125" style="11" customWidth="1"/>
    <col min="10418" max="10418" width="3.85546875" style="11" customWidth="1"/>
    <col min="10419" max="10421" width="14.42578125" style="11" customWidth="1"/>
    <col min="10422" max="10422" width="4.140625" style="11" customWidth="1"/>
    <col min="10423" max="10423" width="15" style="11" customWidth="1"/>
    <col min="10424" max="10425" width="9.140625" style="11" customWidth="1"/>
    <col min="10426" max="10426" width="11.5703125" style="11" customWidth="1"/>
    <col min="10427" max="10427" width="18.140625" style="11" customWidth="1"/>
    <col min="10428" max="10428" width="13.140625" style="11" customWidth="1"/>
    <col min="10429" max="10429" width="12.28515625" style="11" customWidth="1"/>
    <col min="10430" max="10667" width="9.140625" style="11"/>
    <col min="10668" max="10668" width="1.42578125" style="11" customWidth="1"/>
    <col min="10669" max="10669" width="59.5703125" style="11" customWidth="1"/>
    <col min="10670" max="10670" width="9.140625" style="11" customWidth="1"/>
    <col min="10671" max="10672" width="3.85546875" style="11" customWidth="1"/>
    <col min="10673" max="10673" width="10.5703125" style="11" customWidth="1"/>
    <col min="10674" max="10674" width="3.85546875" style="11" customWidth="1"/>
    <col min="10675" max="10677" width="14.42578125" style="11" customWidth="1"/>
    <col min="10678" max="10678" width="4.140625" style="11" customWidth="1"/>
    <col min="10679" max="10679" width="15" style="11" customWidth="1"/>
    <col min="10680" max="10681" width="9.140625" style="11" customWidth="1"/>
    <col min="10682" max="10682" width="11.5703125" style="11" customWidth="1"/>
    <col min="10683" max="10683" width="18.140625" style="11" customWidth="1"/>
    <col min="10684" max="10684" width="13.140625" style="11" customWidth="1"/>
    <col min="10685" max="10685" width="12.28515625" style="11" customWidth="1"/>
    <col min="10686" max="10923" width="9.140625" style="11"/>
    <col min="10924" max="10924" width="1.42578125" style="11" customWidth="1"/>
    <col min="10925" max="10925" width="59.5703125" style="11" customWidth="1"/>
    <col min="10926" max="10926" width="9.140625" style="11" customWidth="1"/>
    <col min="10927" max="10928" width="3.85546875" style="11" customWidth="1"/>
    <col min="10929" max="10929" width="10.5703125" style="11" customWidth="1"/>
    <col min="10930" max="10930" width="3.85546875" style="11" customWidth="1"/>
    <col min="10931" max="10933" width="14.42578125" style="11" customWidth="1"/>
    <col min="10934" max="10934" width="4.140625" style="11" customWidth="1"/>
    <col min="10935" max="10935" width="15" style="11" customWidth="1"/>
    <col min="10936" max="10937" width="9.140625" style="11" customWidth="1"/>
    <col min="10938" max="10938" width="11.5703125" style="11" customWidth="1"/>
    <col min="10939" max="10939" width="18.140625" style="11" customWidth="1"/>
    <col min="10940" max="10940" width="13.140625" style="11" customWidth="1"/>
    <col min="10941" max="10941" width="12.28515625" style="11" customWidth="1"/>
    <col min="10942" max="11179" width="9.140625" style="11"/>
    <col min="11180" max="11180" width="1.42578125" style="11" customWidth="1"/>
    <col min="11181" max="11181" width="59.5703125" style="11" customWidth="1"/>
    <col min="11182" max="11182" width="9.140625" style="11" customWidth="1"/>
    <col min="11183" max="11184" width="3.85546875" style="11" customWidth="1"/>
    <col min="11185" max="11185" width="10.5703125" style="11" customWidth="1"/>
    <col min="11186" max="11186" width="3.85546875" style="11" customWidth="1"/>
    <col min="11187" max="11189" width="14.42578125" style="11" customWidth="1"/>
    <col min="11190" max="11190" width="4.140625" style="11" customWidth="1"/>
    <col min="11191" max="11191" width="15" style="11" customWidth="1"/>
    <col min="11192" max="11193" width="9.140625" style="11" customWidth="1"/>
    <col min="11194" max="11194" width="11.5703125" style="11" customWidth="1"/>
    <col min="11195" max="11195" width="18.140625" style="11" customWidth="1"/>
    <col min="11196" max="11196" width="13.140625" style="11" customWidth="1"/>
    <col min="11197" max="11197" width="12.28515625" style="11" customWidth="1"/>
    <col min="11198" max="11435" width="9.140625" style="11"/>
    <col min="11436" max="11436" width="1.42578125" style="11" customWidth="1"/>
    <col min="11437" max="11437" width="59.5703125" style="11" customWidth="1"/>
    <col min="11438" max="11438" width="9.140625" style="11" customWidth="1"/>
    <col min="11439" max="11440" width="3.85546875" style="11" customWidth="1"/>
    <col min="11441" max="11441" width="10.5703125" style="11" customWidth="1"/>
    <col min="11442" max="11442" width="3.85546875" style="11" customWidth="1"/>
    <col min="11443" max="11445" width="14.42578125" style="11" customWidth="1"/>
    <col min="11446" max="11446" width="4.140625" style="11" customWidth="1"/>
    <col min="11447" max="11447" width="15" style="11" customWidth="1"/>
    <col min="11448" max="11449" width="9.140625" style="11" customWidth="1"/>
    <col min="11450" max="11450" width="11.5703125" style="11" customWidth="1"/>
    <col min="11451" max="11451" width="18.140625" style="11" customWidth="1"/>
    <col min="11452" max="11452" width="13.140625" style="11" customWidth="1"/>
    <col min="11453" max="11453" width="12.28515625" style="11" customWidth="1"/>
    <col min="11454" max="11691" width="9.140625" style="11"/>
    <col min="11692" max="11692" width="1.42578125" style="11" customWidth="1"/>
    <col min="11693" max="11693" width="59.5703125" style="11" customWidth="1"/>
    <col min="11694" max="11694" width="9.140625" style="11" customWidth="1"/>
    <col min="11695" max="11696" width="3.85546875" style="11" customWidth="1"/>
    <col min="11697" max="11697" width="10.5703125" style="11" customWidth="1"/>
    <col min="11698" max="11698" width="3.85546875" style="11" customWidth="1"/>
    <col min="11699" max="11701" width="14.42578125" style="11" customWidth="1"/>
    <col min="11702" max="11702" width="4.140625" style="11" customWidth="1"/>
    <col min="11703" max="11703" width="15" style="11" customWidth="1"/>
    <col min="11704" max="11705" width="9.140625" style="11" customWidth="1"/>
    <col min="11706" max="11706" width="11.5703125" style="11" customWidth="1"/>
    <col min="11707" max="11707" width="18.140625" style="11" customWidth="1"/>
    <col min="11708" max="11708" width="13.140625" style="11" customWidth="1"/>
    <col min="11709" max="11709" width="12.28515625" style="11" customWidth="1"/>
    <col min="11710" max="11947" width="9.140625" style="11"/>
    <col min="11948" max="11948" width="1.42578125" style="11" customWidth="1"/>
    <col min="11949" max="11949" width="59.5703125" style="11" customWidth="1"/>
    <col min="11950" max="11950" width="9.140625" style="11" customWidth="1"/>
    <col min="11951" max="11952" width="3.85546875" style="11" customWidth="1"/>
    <col min="11953" max="11953" width="10.5703125" style="11" customWidth="1"/>
    <col min="11954" max="11954" width="3.85546875" style="11" customWidth="1"/>
    <col min="11955" max="11957" width="14.42578125" style="11" customWidth="1"/>
    <col min="11958" max="11958" width="4.140625" style="11" customWidth="1"/>
    <col min="11959" max="11959" width="15" style="11" customWidth="1"/>
    <col min="11960" max="11961" width="9.140625" style="11" customWidth="1"/>
    <col min="11962" max="11962" width="11.5703125" style="11" customWidth="1"/>
    <col min="11963" max="11963" width="18.140625" style="11" customWidth="1"/>
    <col min="11964" max="11964" width="13.140625" style="11" customWidth="1"/>
    <col min="11965" max="11965" width="12.28515625" style="11" customWidth="1"/>
    <col min="11966" max="12203" width="9.140625" style="11"/>
    <col min="12204" max="12204" width="1.42578125" style="11" customWidth="1"/>
    <col min="12205" max="12205" width="59.5703125" style="11" customWidth="1"/>
    <col min="12206" max="12206" width="9.140625" style="11" customWidth="1"/>
    <col min="12207" max="12208" width="3.85546875" style="11" customWidth="1"/>
    <col min="12209" max="12209" width="10.5703125" style="11" customWidth="1"/>
    <col min="12210" max="12210" width="3.85546875" style="11" customWidth="1"/>
    <col min="12211" max="12213" width="14.42578125" style="11" customWidth="1"/>
    <col min="12214" max="12214" width="4.140625" style="11" customWidth="1"/>
    <col min="12215" max="12215" width="15" style="11" customWidth="1"/>
    <col min="12216" max="12217" width="9.140625" style="11" customWidth="1"/>
    <col min="12218" max="12218" width="11.5703125" style="11" customWidth="1"/>
    <col min="12219" max="12219" width="18.140625" style="11" customWidth="1"/>
    <col min="12220" max="12220" width="13.140625" style="11" customWidth="1"/>
    <col min="12221" max="12221" width="12.28515625" style="11" customWidth="1"/>
    <col min="12222" max="12459" width="9.140625" style="11"/>
    <col min="12460" max="12460" width="1.42578125" style="11" customWidth="1"/>
    <col min="12461" max="12461" width="59.5703125" style="11" customWidth="1"/>
    <col min="12462" max="12462" width="9.140625" style="11" customWidth="1"/>
    <col min="12463" max="12464" width="3.85546875" style="11" customWidth="1"/>
    <col min="12465" max="12465" width="10.5703125" style="11" customWidth="1"/>
    <col min="12466" max="12466" width="3.85546875" style="11" customWidth="1"/>
    <col min="12467" max="12469" width="14.42578125" style="11" customWidth="1"/>
    <col min="12470" max="12470" width="4.140625" style="11" customWidth="1"/>
    <col min="12471" max="12471" width="15" style="11" customWidth="1"/>
    <col min="12472" max="12473" width="9.140625" style="11" customWidth="1"/>
    <col min="12474" max="12474" width="11.5703125" style="11" customWidth="1"/>
    <col min="12475" max="12475" width="18.140625" style="11" customWidth="1"/>
    <col min="12476" max="12476" width="13.140625" style="11" customWidth="1"/>
    <col min="12477" max="12477" width="12.28515625" style="11" customWidth="1"/>
    <col min="12478" max="12715" width="9.140625" style="11"/>
    <col min="12716" max="12716" width="1.42578125" style="11" customWidth="1"/>
    <col min="12717" max="12717" width="59.5703125" style="11" customWidth="1"/>
    <col min="12718" max="12718" width="9.140625" style="11" customWidth="1"/>
    <col min="12719" max="12720" width="3.85546875" style="11" customWidth="1"/>
    <col min="12721" max="12721" width="10.5703125" style="11" customWidth="1"/>
    <col min="12722" max="12722" width="3.85546875" style="11" customWidth="1"/>
    <col min="12723" max="12725" width="14.42578125" style="11" customWidth="1"/>
    <col min="12726" max="12726" width="4.140625" style="11" customWidth="1"/>
    <col min="12727" max="12727" width="15" style="11" customWidth="1"/>
    <col min="12728" max="12729" width="9.140625" style="11" customWidth="1"/>
    <col min="12730" max="12730" width="11.5703125" style="11" customWidth="1"/>
    <col min="12731" max="12731" width="18.140625" style="11" customWidth="1"/>
    <col min="12732" max="12732" width="13.140625" style="11" customWidth="1"/>
    <col min="12733" max="12733" width="12.28515625" style="11" customWidth="1"/>
    <col min="12734" max="12971" width="9.140625" style="11"/>
    <col min="12972" max="12972" width="1.42578125" style="11" customWidth="1"/>
    <col min="12973" max="12973" width="59.5703125" style="11" customWidth="1"/>
    <col min="12974" max="12974" width="9.140625" style="11" customWidth="1"/>
    <col min="12975" max="12976" width="3.85546875" style="11" customWidth="1"/>
    <col min="12977" max="12977" width="10.5703125" style="11" customWidth="1"/>
    <col min="12978" max="12978" width="3.85546875" style="11" customWidth="1"/>
    <col min="12979" max="12981" width="14.42578125" style="11" customWidth="1"/>
    <col min="12982" max="12982" width="4.140625" style="11" customWidth="1"/>
    <col min="12983" max="12983" width="15" style="11" customWidth="1"/>
    <col min="12984" max="12985" width="9.140625" style="11" customWidth="1"/>
    <col min="12986" max="12986" width="11.5703125" style="11" customWidth="1"/>
    <col min="12987" max="12987" width="18.140625" style="11" customWidth="1"/>
    <col min="12988" max="12988" width="13.140625" style="11" customWidth="1"/>
    <col min="12989" max="12989" width="12.28515625" style="11" customWidth="1"/>
    <col min="12990" max="13227" width="9.140625" style="11"/>
    <col min="13228" max="13228" width="1.42578125" style="11" customWidth="1"/>
    <col min="13229" max="13229" width="59.5703125" style="11" customWidth="1"/>
    <col min="13230" max="13230" width="9.140625" style="11" customWidth="1"/>
    <col min="13231" max="13232" width="3.85546875" style="11" customWidth="1"/>
    <col min="13233" max="13233" width="10.5703125" style="11" customWidth="1"/>
    <col min="13234" max="13234" width="3.85546875" style="11" customWidth="1"/>
    <col min="13235" max="13237" width="14.42578125" style="11" customWidth="1"/>
    <col min="13238" max="13238" width="4.140625" style="11" customWidth="1"/>
    <col min="13239" max="13239" width="15" style="11" customWidth="1"/>
    <col min="13240" max="13241" width="9.140625" style="11" customWidth="1"/>
    <col min="13242" max="13242" width="11.5703125" style="11" customWidth="1"/>
    <col min="13243" max="13243" width="18.140625" style="11" customWidth="1"/>
    <col min="13244" max="13244" width="13.140625" style="11" customWidth="1"/>
    <col min="13245" max="13245" width="12.28515625" style="11" customWidth="1"/>
    <col min="13246" max="13483" width="9.140625" style="11"/>
    <col min="13484" max="13484" width="1.42578125" style="11" customWidth="1"/>
    <col min="13485" max="13485" width="59.5703125" style="11" customWidth="1"/>
    <col min="13486" max="13486" width="9.140625" style="11" customWidth="1"/>
    <col min="13487" max="13488" width="3.85546875" style="11" customWidth="1"/>
    <col min="13489" max="13489" width="10.5703125" style="11" customWidth="1"/>
    <col min="13490" max="13490" width="3.85546875" style="11" customWidth="1"/>
    <col min="13491" max="13493" width="14.42578125" style="11" customWidth="1"/>
    <col min="13494" max="13494" width="4.140625" style="11" customWidth="1"/>
    <col min="13495" max="13495" width="15" style="11" customWidth="1"/>
    <col min="13496" max="13497" width="9.140625" style="11" customWidth="1"/>
    <col min="13498" max="13498" width="11.5703125" style="11" customWidth="1"/>
    <col min="13499" max="13499" width="18.140625" style="11" customWidth="1"/>
    <col min="13500" max="13500" width="13.140625" style="11" customWidth="1"/>
    <col min="13501" max="13501" width="12.28515625" style="11" customWidth="1"/>
    <col min="13502" max="13739" width="9.140625" style="11"/>
    <col min="13740" max="13740" width="1.42578125" style="11" customWidth="1"/>
    <col min="13741" max="13741" width="59.5703125" style="11" customWidth="1"/>
    <col min="13742" max="13742" width="9.140625" style="11" customWidth="1"/>
    <col min="13743" max="13744" width="3.85546875" style="11" customWidth="1"/>
    <col min="13745" max="13745" width="10.5703125" style="11" customWidth="1"/>
    <col min="13746" max="13746" width="3.85546875" style="11" customWidth="1"/>
    <col min="13747" max="13749" width="14.42578125" style="11" customWidth="1"/>
    <col min="13750" max="13750" width="4.140625" style="11" customWidth="1"/>
    <col min="13751" max="13751" width="15" style="11" customWidth="1"/>
    <col min="13752" max="13753" width="9.140625" style="11" customWidth="1"/>
    <col min="13754" max="13754" width="11.5703125" style="11" customWidth="1"/>
    <col min="13755" max="13755" width="18.140625" style="11" customWidth="1"/>
    <col min="13756" max="13756" width="13.140625" style="11" customWidth="1"/>
    <col min="13757" max="13757" width="12.28515625" style="11" customWidth="1"/>
    <col min="13758" max="13995" width="9.140625" style="11"/>
    <col min="13996" max="13996" width="1.42578125" style="11" customWidth="1"/>
    <col min="13997" max="13997" width="59.5703125" style="11" customWidth="1"/>
    <col min="13998" max="13998" width="9.140625" style="11" customWidth="1"/>
    <col min="13999" max="14000" width="3.85546875" style="11" customWidth="1"/>
    <col min="14001" max="14001" width="10.5703125" style="11" customWidth="1"/>
    <col min="14002" max="14002" width="3.85546875" style="11" customWidth="1"/>
    <col min="14003" max="14005" width="14.42578125" style="11" customWidth="1"/>
    <col min="14006" max="14006" width="4.140625" style="11" customWidth="1"/>
    <col min="14007" max="14007" width="15" style="11" customWidth="1"/>
    <col min="14008" max="14009" width="9.140625" style="11" customWidth="1"/>
    <col min="14010" max="14010" width="11.5703125" style="11" customWidth="1"/>
    <col min="14011" max="14011" width="18.140625" style="11" customWidth="1"/>
    <col min="14012" max="14012" width="13.140625" style="11" customWidth="1"/>
    <col min="14013" max="14013" width="12.28515625" style="11" customWidth="1"/>
    <col min="14014" max="14251" width="9.140625" style="11"/>
    <col min="14252" max="14252" width="1.42578125" style="11" customWidth="1"/>
    <col min="14253" max="14253" width="59.5703125" style="11" customWidth="1"/>
    <col min="14254" max="14254" width="9.140625" style="11" customWidth="1"/>
    <col min="14255" max="14256" width="3.85546875" style="11" customWidth="1"/>
    <col min="14257" max="14257" width="10.5703125" style="11" customWidth="1"/>
    <col min="14258" max="14258" width="3.85546875" style="11" customWidth="1"/>
    <col min="14259" max="14261" width="14.42578125" style="11" customWidth="1"/>
    <col min="14262" max="14262" width="4.140625" style="11" customWidth="1"/>
    <col min="14263" max="14263" width="15" style="11" customWidth="1"/>
    <col min="14264" max="14265" width="9.140625" style="11" customWidth="1"/>
    <col min="14266" max="14266" width="11.5703125" style="11" customWidth="1"/>
    <col min="14267" max="14267" width="18.140625" style="11" customWidth="1"/>
    <col min="14268" max="14268" width="13.140625" style="11" customWidth="1"/>
    <col min="14269" max="14269" width="12.28515625" style="11" customWidth="1"/>
    <col min="14270" max="14507" width="9.140625" style="11"/>
    <col min="14508" max="14508" width="1.42578125" style="11" customWidth="1"/>
    <col min="14509" max="14509" width="59.5703125" style="11" customWidth="1"/>
    <col min="14510" max="14510" width="9.140625" style="11" customWidth="1"/>
    <col min="14511" max="14512" width="3.85546875" style="11" customWidth="1"/>
    <col min="14513" max="14513" width="10.5703125" style="11" customWidth="1"/>
    <col min="14514" max="14514" width="3.85546875" style="11" customWidth="1"/>
    <col min="14515" max="14517" width="14.42578125" style="11" customWidth="1"/>
    <col min="14518" max="14518" width="4.140625" style="11" customWidth="1"/>
    <col min="14519" max="14519" width="15" style="11" customWidth="1"/>
    <col min="14520" max="14521" width="9.140625" style="11" customWidth="1"/>
    <col min="14522" max="14522" width="11.5703125" style="11" customWidth="1"/>
    <col min="14523" max="14523" width="18.140625" style="11" customWidth="1"/>
    <col min="14524" max="14524" width="13.140625" style="11" customWidth="1"/>
    <col min="14525" max="14525" width="12.28515625" style="11" customWidth="1"/>
    <col min="14526" max="14763" width="9.140625" style="11"/>
    <col min="14764" max="14764" width="1.42578125" style="11" customWidth="1"/>
    <col min="14765" max="14765" width="59.5703125" style="11" customWidth="1"/>
    <col min="14766" max="14766" width="9.140625" style="11" customWidth="1"/>
    <col min="14767" max="14768" width="3.85546875" style="11" customWidth="1"/>
    <col min="14769" max="14769" width="10.5703125" style="11" customWidth="1"/>
    <col min="14770" max="14770" width="3.85546875" style="11" customWidth="1"/>
    <col min="14771" max="14773" width="14.42578125" style="11" customWidth="1"/>
    <col min="14774" max="14774" width="4.140625" style="11" customWidth="1"/>
    <col min="14775" max="14775" width="15" style="11" customWidth="1"/>
    <col min="14776" max="14777" width="9.140625" style="11" customWidth="1"/>
    <col min="14778" max="14778" width="11.5703125" style="11" customWidth="1"/>
    <col min="14779" max="14779" width="18.140625" style="11" customWidth="1"/>
    <col min="14780" max="14780" width="13.140625" style="11" customWidth="1"/>
    <col min="14781" max="14781" width="12.28515625" style="11" customWidth="1"/>
    <col min="14782" max="15019" width="9.140625" style="11"/>
    <col min="15020" max="15020" width="1.42578125" style="11" customWidth="1"/>
    <col min="15021" max="15021" width="59.5703125" style="11" customWidth="1"/>
    <col min="15022" max="15022" width="9.140625" style="11" customWidth="1"/>
    <col min="15023" max="15024" width="3.85546875" style="11" customWidth="1"/>
    <col min="15025" max="15025" width="10.5703125" style="11" customWidth="1"/>
    <col min="15026" max="15026" width="3.85546875" style="11" customWidth="1"/>
    <col min="15027" max="15029" width="14.42578125" style="11" customWidth="1"/>
    <col min="15030" max="15030" width="4.140625" style="11" customWidth="1"/>
    <col min="15031" max="15031" width="15" style="11" customWidth="1"/>
    <col min="15032" max="15033" width="9.140625" style="11" customWidth="1"/>
    <col min="15034" max="15034" width="11.5703125" style="11" customWidth="1"/>
    <col min="15035" max="15035" width="18.140625" style="11" customWidth="1"/>
    <col min="15036" max="15036" width="13.140625" style="11" customWidth="1"/>
    <col min="15037" max="15037" width="12.28515625" style="11" customWidth="1"/>
    <col min="15038" max="15275" width="9.140625" style="11"/>
    <col min="15276" max="15276" width="1.42578125" style="11" customWidth="1"/>
    <col min="15277" max="15277" width="59.5703125" style="11" customWidth="1"/>
    <col min="15278" max="15278" width="9.140625" style="11" customWidth="1"/>
    <col min="15279" max="15280" width="3.85546875" style="11" customWidth="1"/>
    <col min="15281" max="15281" width="10.5703125" style="11" customWidth="1"/>
    <col min="15282" max="15282" width="3.85546875" style="11" customWidth="1"/>
    <col min="15283" max="15285" width="14.42578125" style="11" customWidth="1"/>
    <col min="15286" max="15286" width="4.140625" style="11" customWidth="1"/>
    <col min="15287" max="15287" width="15" style="11" customWidth="1"/>
    <col min="15288" max="15289" width="9.140625" style="11" customWidth="1"/>
    <col min="15290" max="15290" width="11.5703125" style="11" customWidth="1"/>
    <col min="15291" max="15291" width="18.140625" style="11" customWidth="1"/>
    <col min="15292" max="15292" width="13.140625" style="11" customWidth="1"/>
    <col min="15293" max="15293" width="12.28515625" style="11" customWidth="1"/>
    <col min="15294" max="15531" width="9.140625" style="11"/>
    <col min="15532" max="15532" width="1.42578125" style="11" customWidth="1"/>
    <col min="15533" max="15533" width="59.5703125" style="11" customWidth="1"/>
    <col min="15534" max="15534" width="9.140625" style="11" customWidth="1"/>
    <col min="15535" max="15536" width="3.85546875" style="11" customWidth="1"/>
    <col min="15537" max="15537" width="10.5703125" style="11" customWidth="1"/>
    <col min="15538" max="15538" width="3.85546875" style="11" customWidth="1"/>
    <col min="15539" max="15541" width="14.42578125" style="11" customWidth="1"/>
    <col min="15542" max="15542" width="4.140625" style="11" customWidth="1"/>
    <col min="15543" max="15543" width="15" style="11" customWidth="1"/>
    <col min="15544" max="15545" width="9.140625" style="11" customWidth="1"/>
    <col min="15546" max="15546" width="11.5703125" style="11" customWidth="1"/>
    <col min="15547" max="15547" width="18.140625" style="11" customWidth="1"/>
    <col min="15548" max="15548" width="13.140625" style="11" customWidth="1"/>
    <col min="15549" max="15549" width="12.28515625" style="11" customWidth="1"/>
    <col min="15550" max="15787" width="9.140625" style="11"/>
    <col min="15788" max="15788" width="1.42578125" style="11" customWidth="1"/>
    <col min="15789" max="15789" width="59.5703125" style="11" customWidth="1"/>
    <col min="15790" max="15790" width="9.140625" style="11" customWidth="1"/>
    <col min="15791" max="15792" width="3.85546875" style="11" customWidth="1"/>
    <col min="15793" max="15793" width="10.5703125" style="11" customWidth="1"/>
    <col min="15794" max="15794" width="3.85546875" style="11" customWidth="1"/>
    <col min="15795" max="15797" width="14.42578125" style="11" customWidth="1"/>
    <col min="15798" max="15798" width="4.140625" style="11" customWidth="1"/>
    <col min="15799" max="15799" width="15" style="11" customWidth="1"/>
    <col min="15800" max="15801" width="9.140625" style="11" customWidth="1"/>
    <col min="15802" max="15802" width="11.5703125" style="11" customWidth="1"/>
    <col min="15803" max="15803" width="18.140625" style="11" customWidth="1"/>
    <col min="15804" max="15804" width="13.140625" style="11" customWidth="1"/>
    <col min="15805" max="15805" width="12.28515625" style="11" customWidth="1"/>
    <col min="15806" max="16043" width="9.140625" style="11"/>
    <col min="16044" max="16044" width="1.42578125" style="11" customWidth="1"/>
    <col min="16045" max="16045" width="59.5703125" style="11" customWidth="1"/>
    <col min="16046" max="16046" width="9.140625" style="11" customWidth="1"/>
    <col min="16047" max="16048" width="3.85546875" style="11" customWidth="1"/>
    <col min="16049" max="16049" width="10.5703125" style="11" customWidth="1"/>
    <col min="16050" max="16050" width="3.85546875" style="11" customWidth="1"/>
    <col min="16051" max="16053" width="14.42578125" style="11" customWidth="1"/>
    <col min="16054" max="16054" width="4.140625" style="11" customWidth="1"/>
    <col min="16055" max="16055" width="15" style="11" customWidth="1"/>
    <col min="16056" max="16057" width="9.140625" style="11" customWidth="1"/>
    <col min="16058" max="16058" width="11.5703125" style="11" customWidth="1"/>
    <col min="16059" max="16059" width="18.140625" style="11" customWidth="1"/>
    <col min="16060" max="16060" width="13.140625" style="11" customWidth="1"/>
    <col min="16061" max="16061" width="12.28515625" style="11" customWidth="1"/>
    <col min="16062" max="16384" width="9.140625" style="11"/>
  </cols>
  <sheetData>
    <row r="1" spans="1:20" ht="15" customHeight="1" x14ac:dyDescent="0.25">
      <c r="J1" s="139" t="s">
        <v>388</v>
      </c>
      <c r="K1" s="139"/>
      <c r="L1" s="139"/>
      <c r="N1" s="17"/>
      <c r="O1" s="17"/>
      <c r="P1" s="17"/>
      <c r="Q1" s="17"/>
      <c r="R1" s="17"/>
      <c r="S1" s="17"/>
      <c r="T1" s="17"/>
    </row>
    <row r="2" spans="1:20" ht="42" customHeight="1" x14ac:dyDescent="0.25">
      <c r="I2" s="17"/>
      <c r="J2" s="138" t="s">
        <v>486</v>
      </c>
      <c r="K2" s="138"/>
      <c r="L2" s="138"/>
      <c r="M2" s="17"/>
      <c r="N2" s="17"/>
      <c r="O2" s="17"/>
      <c r="P2" s="17"/>
      <c r="Q2" s="17"/>
      <c r="R2" s="17"/>
      <c r="S2" s="17"/>
      <c r="T2" s="17"/>
    </row>
    <row r="3" spans="1:20" ht="48.75" customHeight="1" x14ac:dyDescent="0.25">
      <c r="A3" s="142" t="s">
        <v>485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69"/>
      <c r="O3" s="69"/>
      <c r="P3" s="69"/>
      <c r="Q3" s="69"/>
      <c r="R3" s="69"/>
      <c r="S3" s="69"/>
      <c r="T3" s="69"/>
    </row>
    <row r="4" spans="1:20" ht="16.5" customHeight="1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61" t="s">
        <v>489</v>
      </c>
      <c r="N4" s="62"/>
      <c r="O4" s="62"/>
      <c r="P4" s="62"/>
      <c r="Q4" s="62"/>
      <c r="R4" s="62"/>
      <c r="S4" s="62"/>
      <c r="T4" s="62"/>
    </row>
    <row r="5" spans="1:20" s="2" customFormat="1" ht="60" x14ac:dyDescent="0.25">
      <c r="A5" s="134" t="s">
        <v>0</v>
      </c>
      <c r="B5" s="70" t="s">
        <v>199</v>
      </c>
      <c r="C5" s="70" t="s">
        <v>200</v>
      </c>
      <c r="D5" s="73" t="s">
        <v>201</v>
      </c>
      <c r="E5" s="70" t="s">
        <v>202</v>
      </c>
      <c r="F5" s="73" t="s">
        <v>2</v>
      </c>
      <c r="G5" s="73" t="s">
        <v>3</v>
      </c>
      <c r="H5" s="73" t="s">
        <v>203</v>
      </c>
      <c r="I5" s="73" t="s">
        <v>5</v>
      </c>
      <c r="J5" s="70" t="s">
        <v>480</v>
      </c>
      <c r="K5" s="70" t="s">
        <v>481</v>
      </c>
      <c r="L5" s="70" t="s">
        <v>482</v>
      </c>
      <c r="M5" s="70" t="s">
        <v>479</v>
      </c>
      <c r="N5" s="113"/>
      <c r="O5" s="113"/>
      <c r="P5" s="113"/>
      <c r="Q5" s="113"/>
      <c r="R5" s="113"/>
      <c r="S5" s="113"/>
      <c r="T5" s="113"/>
    </row>
    <row r="6" spans="1:20" ht="57" x14ac:dyDescent="0.25">
      <c r="A6" s="20" t="s">
        <v>346</v>
      </c>
      <c r="B6" s="97">
        <v>51</v>
      </c>
      <c r="C6" s="97"/>
      <c r="D6" s="21"/>
      <c r="E6" s="97"/>
      <c r="F6" s="21"/>
      <c r="G6" s="21"/>
      <c r="H6" s="21"/>
      <c r="I6" s="21"/>
      <c r="J6" s="22">
        <f>J7+J55+J67+J72+J81+J86+J100+J105+J113+J118+J123+J131+J136+J141+J177+J183+J212+J223</f>
        <v>107249463.77</v>
      </c>
      <c r="K6" s="22">
        <f t="shared" ref="K6:L6" si="0">K7+K55+K67+K72+K81+K86+K100+K105+K113+K118+K123+K131+K136+K141+K177+K183+K212+K223</f>
        <v>112884486.27</v>
      </c>
      <c r="L6" s="22">
        <f t="shared" si="0"/>
        <v>17627180.439999998</v>
      </c>
      <c r="M6" s="91">
        <f t="shared" ref="M6:M55" si="1">L6/K6*100</f>
        <v>15.615237330166748</v>
      </c>
      <c r="N6" s="22"/>
      <c r="O6" s="22"/>
      <c r="P6" s="22"/>
      <c r="Q6" s="22"/>
      <c r="R6" s="22"/>
      <c r="S6" s="22"/>
      <c r="T6" s="22"/>
    </row>
    <row r="7" spans="1:20" ht="99.75" x14ac:dyDescent="0.25">
      <c r="A7" s="20" t="s">
        <v>204</v>
      </c>
      <c r="B7" s="63">
        <v>51</v>
      </c>
      <c r="C7" s="63">
        <v>0</v>
      </c>
      <c r="D7" s="21" t="s">
        <v>135</v>
      </c>
      <c r="E7" s="63"/>
      <c r="F7" s="21"/>
      <c r="G7" s="21"/>
      <c r="H7" s="21"/>
      <c r="I7" s="3"/>
      <c r="J7" s="22">
        <f t="shared" ref="J7:L7" si="2">J8</f>
        <v>24208898</v>
      </c>
      <c r="K7" s="22">
        <f t="shared" si="2"/>
        <v>24208898</v>
      </c>
      <c r="L7" s="22">
        <f t="shared" si="2"/>
        <v>5299725.3899999997</v>
      </c>
      <c r="M7" s="91">
        <f t="shared" si="1"/>
        <v>21.891642444856434</v>
      </c>
      <c r="N7" s="22"/>
      <c r="O7" s="22"/>
      <c r="P7" s="22"/>
      <c r="Q7" s="22"/>
      <c r="R7" s="22"/>
      <c r="S7" s="22"/>
      <c r="T7" s="22"/>
    </row>
    <row r="8" spans="1:20" ht="28.5" x14ac:dyDescent="0.25">
      <c r="A8" s="20" t="s">
        <v>6</v>
      </c>
      <c r="B8" s="63">
        <v>51</v>
      </c>
      <c r="C8" s="63">
        <v>0</v>
      </c>
      <c r="D8" s="21" t="s">
        <v>135</v>
      </c>
      <c r="E8" s="63">
        <v>851</v>
      </c>
      <c r="F8" s="21"/>
      <c r="G8" s="21"/>
      <c r="H8" s="21"/>
      <c r="I8" s="3"/>
      <c r="J8" s="22">
        <f>J9+J16+J21+J24+J27+J34+J37+J40+J43+J46+J49+J52</f>
        <v>24208898</v>
      </c>
      <c r="K8" s="22">
        <f t="shared" ref="K8:L8" si="3">K9+K16+K21+K24+K27+K34+K37+K40+K43+K46+K49+K52</f>
        <v>24208898</v>
      </c>
      <c r="L8" s="22">
        <f t="shared" si="3"/>
        <v>5299725.3899999997</v>
      </c>
      <c r="M8" s="91">
        <f t="shared" si="1"/>
        <v>21.891642444856434</v>
      </c>
      <c r="N8" s="22"/>
      <c r="O8" s="22"/>
      <c r="P8" s="22"/>
      <c r="Q8" s="22"/>
      <c r="R8" s="22"/>
      <c r="S8" s="22"/>
      <c r="T8" s="22"/>
    </row>
    <row r="9" spans="1:20" ht="210" x14ac:dyDescent="0.25">
      <c r="A9" s="18" t="s">
        <v>40</v>
      </c>
      <c r="B9" s="113">
        <v>51</v>
      </c>
      <c r="C9" s="113">
        <v>0</v>
      </c>
      <c r="D9" s="3" t="s">
        <v>135</v>
      </c>
      <c r="E9" s="113">
        <v>851</v>
      </c>
      <c r="F9" s="4" t="s">
        <v>284</v>
      </c>
      <c r="G9" s="4" t="s">
        <v>283</v>
      </c>
      <c r="H9" s="3" t="s">
        <v>205</v>
      </c>
      <c r="I9" s="3"/>
      <c r="J9" s="23">
        <f t="shared" ref="J9" si="4">J10+J12+J14</f>
        <v>1194820</v>
      </c>
      <c r="K9" s="23">
        <f t="shared" ref="K9:L9" si="5">K10+K12+K14</f>
        <v>1194820</v>
      </c>
      <c r="L9" s="23">
        <f t="shared" si="5"/>
        <v>146750.41</v>
      </c>
      <c r="M9" s="91">
        <f t="shared" si="1"/>
        <v>12.282219079024456</v>
      </c>
      <c r="N9" s="23"/>
      <c r="O9" s="23"/>
      <c r="P9" s="23"/>
      <c r="Q9" s="23"/>
      <c r="R9" s="23"/>
      <c r="S9" s="23"/>
      <c r="T9" s="23"/>
    </row>
    <row r="10" spans="1:20" ht="150" x14ac:dyDescent="0.25">
      <c r="A10" s="115" t="s">
        <v>16</v>
      </c>
      <c r="B10" s="113">
        <v>51</v>
      </c>
      <c r="C10" s="113">
        <v>0</v>
      </c>
      <c r="D10" s="3" t="s">
        <v>135</v>
      </c>
      <c r="E10" s="113">
        <v>851</v>
      </c>
      <c r="F10" s="4" t="s">
        <v>11</v>
      </c>
      <c r="G10" s="4" t="s">
        <v>39</v>
      </c>
      <c r="H10" s="3" t="s">
        <v>205</v>
      </c>
      <c r="I10" s="3" t="s">
        <v>18</v>
      </c>
      <c r="J10" s="23">
        <f t="shared" ref="J10:L10" si="6">J11</f>
        <v>710600</v>
      </c>
      <c r="K10" s="23">
        <f t="shared" si="6"/>
        <v>710600</v>
      </c>
      <c r="L10" s="23">
        <f t="shared" si="6"/>
        <v>102719.69</v>
      </c>
      <c r="M10" s="91">
        <f t="shared" si="1"/>
        <v>14.455346186321419</v>
      </c>
      <c r="N10" s="23"/>
      <c r="O10" s="23"/>
      <c r="P10" s="23"/>
      <c r="Q10" s="23"/>
      <c r="R10" s="23"/>
      <c r="S10" s="23"/>
      <c r="T10" s="23"/>
    </row>
    <row r="11" spans="1:20" ht="60" x14ac:dyDescent="0.25">
      <c r="A11" s="115" t="s">
        <v>8</v>
      </c>
      <c r="B11" s="113">
        <v>51</v>
      </c>
      <c r="C11" s="113">
        <v>0</v>
      </c>
      <c r="D11" s="3" t="s">
        <v>135</v>
      </c>
      <c r="E11" s="113">
        <v>851</v>
      </c>
      <c r="F11" s="4" t="s">
        <v>11</v>
      </c>
      <c r="G11" s="4" t="s">
        <v>39</v>
      </c>
      <c r="H11" s="3" t="s">
        <v>205</v>
      </c>
      <c r="I11" s="3" t="s">
        <v>19</v>
      </c>
      <c r="J11" s="23">
        <f>'2.ВС'!J38+'2.ВС'!J194</f>
        <v>710600</v>
      </c>
      <c r="K11" s="23">
        <f>'2.ВС'!K38+'2.ВС'!K194</f>
        <v>710600</v>
      </c>
      <c r="L11" s="23">
        <f>'2.ВС'!L38+'2.ВС'!L194</f>
        <v>102719.69</v>
      </c>
      <c r="M11" s="91">
        <f t="shared" si="1"/>
        <v>14.455346186321419</v>
      </c>
      <c r="N11" s="23"/>
      <c r="O11" s="23"/>
      <c r="P11" s="23"/>
      <c r="Q11" s="23"/>
      <c r="R11" s="23"/>
      <c r="S11" s="23"/>
      <c r="T11" s="23"/>
    </row>
    <row r="12" spans="1:20" ht="60" x14ac:dyDescent="0.25">
      <c r="A12" s="117" t="s">
        <v>22</v>
      </c>
      <c r="B12" s="113">
        <v>51</v>
      </c>
      <c r="C12" s="113">
        <v>0</v>
      </c>
      <c r="D12" s="3" t="s">
        <v>135</v>
      </c>
      <c r="E12" s="113">
        <v>851</v>
      </c>
      <c r="F12" s="4" t="s">
        <v>11</v>
      </c>
      <c r="G12" s="4" t="s">
        <v>39</v>
      </c>
      <c r="H12" s="3" t="s">
        <v>205</v>
      </c>
      <c r="I12" s="3" t="s">
        <v>23</v>
      </c>
      <c r="J12" s="23">
        <f t="shared" ref="J12:L12" si="7">J13</f>
        <v>484020</v>
      </c>
      <c r="K12" s="23">
        <f t="shared" si="7"/>
        <v>484020</v>
      </c>
      <c r="L12" s="23">
        <f t="shared" si="7"/>
        <v>44030.720000000001</v>
      </c>
      <c r="M12" s="91">
        <f t="shared" si="1"/>
        <v>9.0968802942027196</v>
      </c>
      <c r="N12" s="23"/>
      <c r="O12" s="23"/>
      <c r="P12" s="23"/>
      <c r="Q12" s="23"/>
      <c r="R12" s="23"/>
      <c r="S12" s="23"/>
      <c r="T12" s="23"/>
    </row>
    <row r="13" spans="1:20" ht="75" x14ac:dyDescent="0.25">
      <c r="A13" s="117" t="s">
        <v>9</v>
      </c>
      <c r="B13" s="113">
        <v>51</v>
      </c>
      <c r="C13" s="113">
        <v>0</v>
      </c>
      <c r="D13" s="3" t="s">
        <v>135</v>
      </c>
      <c r="E13" s="113">
        <v>851</v>
      </c>
      <c r="F13" s="4" t="s">
        <v>11</v>
      </c>
      <c r="G13" s="4" t="s">
        <v>39</v>
      </c>
      <c r="H13" s="3" t="s">
        <v>205</v>
      </c>
      <c r="I13" s="3" t="s">
        <v>24</v>
      </c>
      <c r="J13" s="23">
        <f>'2.ВС'!J40+'2.ВС'!J196</f>
        <v>484020</v>
      </c>
      <c r="K13" s="23">
        <f>'2.ВС'!K40+'2.ВС'!K196</f>
        <v>484020</v>
      </c>
      <c r="L13" s="23">
        <f>'2.ВС'!L40+'2.ВС'!L196</f>
        <v>44030.720000000001</v>
      </c>
      <c r="M13" s="91">
        <f t="shared" si="1"/>
        <v>9.0968802942027196</v>
      </c>
      <c r="N13" s="23"/>
      <c r="O13" s="23"/>
      <c r="P13" s="23"/>
      <c r="Q13" s="23"/>
      <c r="R13" s="23"/>
      <c r="S13" s="23"/>
      <c r="T13" s="23"/>
    </row>
    <row r="14" spans="1:20" ht="30" x14ac:dyDescent="0.25">
      <c r="A14" s="115" t="s">
        <v>42</v>
      </c>
      <c r="B14" s="113">
        <v>51</v>
      </c>
      <c r="C14" s="113">
        <v>0</v>
      </c>
      <c r="D14" s="3" t="s">
        <v>135</v>
      </c>
      <c r="E14" s="113">
        <v>851</v>
      </c>
      <c r="F14" s="4" t="s">
        <v>11</v>
      </c>
      <c r="G14" s="4" t="s">
        <v>39</v>
      </c>
      <c r="H14" s="3" t="s">
        <v>205</v>
      </c>
      <c r="I14" s="3" t="s">
        <v>43</v>
      </c>
      <c r="J14" s="23">
        <f t="shared" ref="J14:L14" si="8">J15</f>
        <v>200</v>
      </c>
      <c r="K14" s="23">
        <f t="shared" si="8"/>
        <v>200</v>
      </c>
      <c r="L14" s="23">
        <f t="shared" si="8"/>
        <v>0</v>
      </c>
      <c r="M14" s="91">
        <f t="shared" si="1"/>
        <v>0</v>
      </c>
      <c r="N14" s="23"/>
      <c r="O14" s="23"/>
      <c r="P14" s="23"/>
      <c r="Q14" s="23"/>
      <c r="R14" s="23"/>
      <c r="S14" s="23"/>
      <c r="T14" s="23"/>
    </row>
    <row r="15" spans="1:20" x14ac:dyDescent="0.25">
      <c r="A15" s="115" t="s">
        <v>44</v>
      </c>
      <c r="B15" s="113">
        <v>51</v>
      </c>
      <c r="C15" s="113">
        <v>0</v>
      </c>
      <c r="D15" s="3" t="s">
        <v>135</v>
      </c>
      <c r="E15" s="113">
        <v>851</v>
      </c>
      <c r="F15" s="4" t="s">
        <v>11</v>
      </c>
      <c r="G15" s="4" t="s">
        <v>39</v>
      </c>
      <c r="H15" s="3" t="s">
        <v>205</v>
      </c>
      <c r="I15" s="3" t="s">
        <v>45</v>
      </c>
      <c r="J15" s="23">
        <f>'2.ВС'!J42</f>
        <v>200</v>
      </c>
      <c r="K15" s="23">
        <f>'2.ВС'!K42</f>
        <v>200</v>
      </c>
      <c r="L15" s="23">
        <f>'2.ВС'!L42</f>
        <v>0</v>
      </c>
      <c r="M15" s="91">
        <f t="shared" si="1"/>
        <v>0</v>
      </c>
      <c r="N15" s="23"/>
      <c r="O15" s="23"/>
      <c r="P15" s="23"/>
      <c r="Q15" s="23"/>
      <c r="R15" s="23"/>
      <c r="S15" s="23"/>
      <c r="T15" s="23"/>
    </row>
    <row r="16" spans="1:20" ht="120" x14ac:dyDescent="0.25">
      <c r="A16" s="18" t="s">
        <v>81</v>
      </c>
      <c r="B16" s="113">
        <v>51</v>
      </c>
      <c r="C16" s="113">
        <v>0</v>
      </c>
      <c r="D16" s="3" t="s">
        <v>135</v>
      </c>
      <c r="E16" s="113">
        <v>851</v>
      </c>
      <c r="F16" s="4" t="s">
        <v>13</v>
      </c>
      <c r="G16" s="4" t="s">
        <v>80</v>
      </c>
      <c r="H16" s="4" t="s">
        <v>206</v>
      </c>
      <c r="I16" s="4"/>
      <c r="J16" s="23">
        <f t="shared" ref="J16" si="9">J17+J19</f>
        <v>238884</v>
      </c>
      <c r="K16" s="23">
        <f t="shared" ref="K16:L16" si="10">K17+K19</f>
        <v>238884</v>
      </c>
      <c r="L16" s="23">
        <f t="shared" si="10"/>
        <v>29281.95</v>
      </c>
      <c r="M16" s="91">
        <f t="shared" si="1"/>
        <v>12.257811322650324</v>
      </c>
      <c r="N16" s="23"/>
      <c r="O16" s="23"/>
      <c r="P16" s="23"/>
      <c r="Q16" s="23"/>
      <c r="R16" s="23"/>
      <c r="S16" s="23"/>
      <c r="T16" s="23"/>
    </row>
    <row r="17" spans="1:20" ht="150" x14ac:dyDescent="0.25">
      <c r="A17" s="115" t="s">
        <v>16</v>
      </c>
      <c r="B17" s="113">
        <v>51</v>
      </c>
      <c r="C17" s="113">
        <v>0</v>
      </c>
      <c r="D17" s="3" t="s">
        <v>135</v>
      </c>
      <c r="E17" s="113">
        <v>851</v>
      </c>
      <c r="F17" s="4" t="s">
        <v>13</v>
      </c>
      <c r="G17" s="4" t="s">
        <v>80</v>
      </c>
      <c r="H17" s="4" t="s">
        <v>206</v>
      </c>
      <c r="I17" s="3" t="s">
        <v>18</v>
      </c>
      <c r="J17" s="23">
        <f t="shared" ref="J17:L17" si="11">J18</f>
        <v>141800</v>
      </c>
      <c r="K17" s="23">
        <f t="shared" si="11"/>
        <v>141800</v>
      </c>
      <c r="L17" s="23">
        <f t="shared" si="11"/>
        <v>28281.75</v>
      </c>
      <c r="M17" s="91">
        <f t="shared" si="1"/>
        <v>19.944816643159381</v>
      </c>
      <c r="N17" s="23"/>
      <c r="O17" s="23"/>
      <c r="P17" s="23"/>
      <c r="Q17" s="23"/>
      <c r="R17" s="23"/>
      <c r="S17" s="23"/>
      <c r="T17" s="23"/>
    </row>
    <row r="18" spans="1:20" ht="60" x14ac:dyDescent="0.25">
      <c r="A18" s="115" t="s">
        <v>8</v>
      </c>
      <c r="B18" s="113">
        <v>51</v>
      </c>
      <c r="C18" s="113">
        <v>0</v>
      </c>
      <c r="D18" s="3" t="s">
        <v>135</v>
      </c>
      <c r="E18" s="113">
        <v>851</v>
      </c>
      <c r="F18" s="4" t="s">
        <v>13</v>
      </c>
      <c r="G18" s="4" t="s">
        <v>80</v>
      </c>
      <c r="H18" s="4" t="s">
        <v>206</v>
      </c>
      <c r="I18" s="3" t="s">
        <v>19</v>
      </c>
      <c r="J18" s="23">
        <f>'2.ВС'!J98</f>
        <v>141800</v>
      </c>
      <c r="K18" s="23">
        <f>'2.ВС'!K98</f>
        <v>141800</v>
      </c>
      <c r="L18" s="23">
        <f>'2.ВС'!L98</f>
        <v>28281.75</v>
      </c>
      <c r="M18" s="91">
        <f t="shared" si="1"/>
        <v>19.944816643159381</v>
      </c>
      <c r="N18" s="23"/>
      <c r="O18" s="23"/>
      <c r="P18" s="23"/>
      <c r="Q18" s="23"/>
      <c r="R18" s="23"/>
      <c r="S18" s="23"/>
      <c r="T18" s="23"/>
    </row>
    <row r="19" spans="1:20" ht="60" x14ac:dyDescent="0.25">
      <c r="A19" s="117" t="s">
        <v>22</v>
      </c>
      <c r="B19" s="113">
        <v>51</v>
      </c>
      <c r="C19" s="113">
        <v>0</v>
      </c>
      <c r="D19" s="3" t="s">
        <v>135</v>
      </c>
      <c r="E19" s="113">
        <v>851</v>
      </c>
      <c r="F19" s="4" t="s">
        <v>13</v>
      </c>
      <c r="G19" s="4" t="s">
        <v>80</v>
      </c>
      <c r="H19" s="4" t="s">
        <v>206</v>
      </c>
      <c r="I19" s="3" t="s">
        <v>23</v>
      </c>
      <c r="J19" s="23">
        <f t="shared" ref="J19:L19" si="12">J20</f>
        <v>97084</v>
      </c>
      <c r="K19" s="23">
        <f t="shared" si="12"/>
        <v>97084</v>
      </c>
      <c r="L19" s="23">
        <f t="shared" si="12"/>
        <v>1000.2</v>
      </c>
      <c r="M19" s="91">
        <f t="shared" si="1"/>
        <v>1.030241852416464</v>
      </c>
      <c r="N19" s="23"/>
      <c r="O19" s="23"/>
      <c r="P19" s="23"/>
      <c r="Q19" s="23"/>
      <c r="R19" s="23"/>
      <c r="S19" s="23"/>
      <c r="T19" s="23"/>
    </row>
    <row r="20" spans="1:20" ht="75" x14ac:dyDescent="0.25">
      <c r="A20" s="117" t="s">
        <v>9</v>
      </c>
      <c r="B20" s="113">
        <v>51</v>
      </c>
      <c r="C20" s="113">
        <v>0</v>
      </c>
      <c r="D20" s="4" t="s">
        <v>135</v>
      </c>
      <c r="E20" s="113">
        <v>851</v>
      </c>
      <c r="F20" s="4" t="s">
        <v>13</v>
      </c>
      <c r="G20" s="4" t="s">
        <v>80</v>
      </c>
      <c r="H20" s="4" t="s">
        <v>206</v>
      </c>
      <c r="I20" s="3" t="s">
        <v>24</v>
      </c>
      <c r="J20" s="23">
        <f>'2.ВС'!J100</f>
        <v>97084</v>
      </c>
      <c r="K20" s="23">
        <f>'2.ВС'!K100</f>
        <v>97084</v>
      </c>
      <c r="L20" s="23">
        <f>'2.ВС'!L100</f>
        <v>1000.2</v>
      </c>
      <c r="M20" s="91">
        <f t="shared" si="1"/>
        <v>1.030241852416464</v>
      </c>
      <c r="N20" s="23"/>
      <c r="O20" s="23"/>
      <c r="P20" s="23"/>
      <c r="Q20" s="23"/>
      <c r="R20" s="23"/>
      <c r="S20" s="23"/>
      <c r="T20" s="23"/>
    </row>
    <row r="21" spans="1:20" ht="45" x14ac:dyDescent="0.25">
      <c r="A21" s="81" t="s">
        <v>438</v>
      </c>
      <c r="B21" s="113">
        <v>51</v>
      </c>
      <c r="C21" s="113">
        <v>0</v>
      </c>
      <c r="D21" s="3" t="s">
        <v>135</v>
      </c>
      <c r="E21" s="113">
        <v>851</v>
      </c>
      <c r="F21" s="4"/>
      <c r="G21" s="4"/>
      <c r="H21" s="4" t="s">
        <v>439</v>
      </c>
      <c r="I21" s="3"/>
      <c r="J21" s="23">
        <f t="shared" ref="J21:L22" si="13">J22</f>
        <v>313884</v>
      </c>
      <c r="K21" s="23">
        <f t="shared" si="13"/>
        <v>313884</v>
      </c>
      <c r="L21" s="23">
        <f t="shared" si="13"/>
        <v>0</v>
      </c>
      <c r="M21" s="91">
        <f t="shared" si="1"/>
        <v>0</v>
      </c>
      <c r="N21" s="23"/>
      <c r="O21" s="23"/>
      <c r="P21" s="23"/>
      <c r="Q21" s="23"/>
      <c r="R21" s="23"/>
      <c r="S21" s="23"/>
      <c r="T21" s="23"/>
    </row>
    <row r="22" spans="1:20" ht="60" x14ac:dyDescent="0.25">
      <c r="A22" s="117" t="s">
        <v>22</v>
      </c>
      <c r="B22" s="113">
        <v>51</v>
      </c>
      <c r="C22" s="113">
        <v>0</v>
      </c>
      <c r="D22" s="3" t="s">
        <v>135</v>
      </c>
      <c r="E22" s="113">
        <v>851</v>
      </c>
      <c r="F22" s="4"/>
      <c r="G22" s="4"/>
      <c r="H22" s="4" t="s">
        <v>439</v>
      </c>
      <c r="I22" s="3" t="s">
        <v>23</v>
      </c>
      <c r="J22" s="23">
        <f t="shared" si="13"/>
        <v>313884</v>
      </c>
      <c r="K22" s="23">
        <f t="shared" si="13"/>
        <v>313884</v>
      </c>
      <c r="L22" s="23">
        <f t="shared" si="13"/>
        <v>0</v>
      </c>
      <c r="M22" s="91">
        <f t="shared" si="1"/>
        <v>0</v>
      </c>
      <c r="N22" s="23"/>
      <c r="O22" s="23"/>
      <c r="P22" s="23"/>
      <c r="Q22" s="23"/>
      <c r="R22" s="23"/>
      <c r="S22" s="23"/>
      <c r="T22" s="23"/>
    </row>
    <row r="23" spans="1:20" ht="75" x14ac:dyDescent="0.25">
      <c r="A23" s="117" t="s">
        <v>9</v>
      </c>
      <c r="B23" s="113">
        <v>51</v>
      </c>
      <c r="C23" s="113">
        <v>0</v>
      </c>
      <c r="D23" s="4" t="s">
        <v>135</v>
      </c>
      <c r="E23" s="113">
        <v>851</v>
      </c>
      <c r="F23" s="4"/>
      <c r="G23" s="4"/>
      <c r="H23" s="4" t="s">
        <v>439</v>
      </c>
      <c r="I23" s="3" t="s">
        <v>24</v>
      </c>
      <c r="J23" s="23">
        <f>'2.ВС'!J45</f>
        <v>313884</v>
      </c>
      <c r="K23" s="23">
        <f>'2.ВС'!K45</f>
        <v>313884</v>
      </c>
      <c r="L23" s="23">
        <f>'2.ВС'!L45</f>
        <v>0</v>
      </c>
      <c r="M23" s="91">
        <f t="shared" si="1"/>
        <v>0</v>
      </c>
      <c r="N23" s="23"/>
      <c r="O23" s="23"/>
      <c r="P23" s="23"/>
      <c r="Q23" s="23"/>
      <c r="R23" s="23"/>
      <c r="S23" s="23"/>
      <c r="T23" s="23"/>
    </row>
    <row r="24" spans="1:20" ht="105" x14ac:dyDescent="0.25">
      <c r="A24" s="18" t="s">
        <v>14</v>
      </c>
      <c r="B24" s="113">
        <v>51</v>
      </c>
      <c r="C24" s="113">
        <v>0</v>
      </c>
      <c r="D24" s="3" t="s">
        <v>135</v>
      </c>
      <c r="E24" s="113">
        <v>851</v>
      </c>
      <c r="F24" s="3" t="s">
        <v>11</v>
      </c>
      <c r="G24" s="3" t="s">
        <v>13</v>
      </c>
      <c r="H24" s="3" t="s">
        <v>253</v>
      </c>
      <c r="I24" s="3"/>
      <c r="J24" s="23">
        <f t="shared" ref="J24:L25" si="14">J25</f>
        <v>1490700</v>
      </c>
      <c r="K24" s="23">
        <f t="shared" si="14"/>
        <v>1490700</v>
      </c>
      <c r="L24" s="23">
        <f t="shared" si="14"/>
        <v>282825.75</v>
      </c>
      <c r="M24" s="91">
        <f t="shared" si="1"/>
        <v>18.972680619843025</v>
      </c>
      <c r="N24" s="23"/>
      <c r="O24" s="23"/>
      <c r="P24" s="23"/>
      <c r="Q24" s="23"/>
      <c r="R24" s="23"/>
      <c r="S24" s="23"/>
      <c r="T24" s="23"/>
    </row>
    <row r="25" spans="1:20" ht="150" x14ac:dyDescent="0.25">
      <c r="A25" s="115" t="s">
        <v>16</v>
      </c>
      <c r="B25" s="113">
        <v>51</v>
      </c>
      <c r="C25" s="113">
        <v>0</v>
      </c>
      <c r="D25" s="3" t="s">
        <v>135</v>
      </c>
      <c r="E25" s="113">
        <v>851</v>
      </c>
      <c r="F25" s="3" t="s">
        <v>17</v>
      </c>
      <c r="G25" s="3" t="s">
        <v>13</v>
      </c>
      <c r="H25" s="3" t="s">
        <v>253</v>
      </c>
      <c r="I25" s="3" t="s">
        <v>18</v>
      </c>
      <c r="J25" s="23">
        <f t="shared" si="14"/>
        <v>1490700</v>
      </c>
      <c r="K25" s="23">
        <f t="shared" si="14"/>
        <v>1490700</v>
      </c>
      <c r="L25" s="23">
        <f t="shared" si="14"/>
        <v>282825.75</v>
      </c>
      <c r="M25" s="91">
        <f t="shared" si="1"/>
        <v>18.972680619843025</v>
      </c>
      <c r="N25" s="23"/>
      <c r="O25" s="23"/>
      <c r="P25" s="23"/>
      <c r="Q25" s="23"/>
      <c r="R25" s="23"/>
      <c r="S25" s="23"/>
      <c r="T25" s="23"/>
    </row>
    <row r="26" spans="1:20" ht="60" x14ac:dyDescent="0.25">
      <c r="A26" s="115" t="s">
        <v>8</v>
      </c>
      <c r="B26" s="113">
        <v>51</v>
      </c>
      <c r="C26" s="113">
        <v>0</v>
      </c>
      <c r="D26" s="3" t="s">
        <v>135</v>
      </c>
      <c r="E26" s="113">
        <v>851</v>
      </c>
      <c r="F26" s="3" t="s">
        <v>11</v>
      </c>
      <c r="G26" s="3" t="s">
        <v>13</v>
      </c>
      <c r="H26" s="3" t="s">
        <v>253</v>
      </c>
      <c r="I26" s="3" t="s">
        <v>19</v>
      </c>
      <c r="J26" s="23">
        <f>'2.ВС'!J11</f>
        <v>1490700</v>
      </c>
      <c r="K26" s="23">
        <f>'2.ВС'!K11</f>
        <v>1490700</v>
      </c>
      <c r="L26" s="23">
        <f>'2.ВС'!L11</f>
        <v>282825.75</v>
      </c>
      <c r="M26" s="91">
        <f t="shared" si="1"/>
        <v>18.972680619843025</v>
      </c>
      <c r="N26" s="23"/>
      <c r="O26" s="23"/>
      <c r="P26" s="23"/>
      <c r="Q26" s="23"/>
      <c r="R26" s="23"/>
      <c r="S26" s="23"/>
      <c r="T26" s="23"/>
    </row>
    <row r="27" spans="1:20" ht="60" x14ac:dyDescent="0.25">
      <c r="A27" s="18" t="s">
        <v>20</v>
      </c>
      <c r="B27" s="113">
        <v>51</v>
      </c>
      <c r="C27" s="113">
        <v>0</v>
      </c>
      <c r="D27" s="3" t="s">
        <v>135</v>
      </c>
      <c r="E27" s="113">
        <v>851</v>
      </c>
      <c r="F27" s="3" t="s">
        <v>17</v>
      </c>
      <c r="G27" s="3" t="s">
        <v>13</v>
      </c>
      <c r="H27" s="3" t="s">
        <v>254</v>
      </c>
      <c r="I27" s="3"/>
      <c r="J27" s="23">
        <f>J28+J30+J32</f>
        <v>20332000</v>
      </c>
      <c r="K27" s="23">
        <f t="shared" ref="K27:L27" si="15">K28+K30+K32</f>
        <v>20332000</v>
      </c>
      <c r="L27" s="23">
        <f t="shared" si="15"/>
        <v>4719643.3299999991</v>
      </c>
      <c r="M27" s="91">
        <f t="shared" si="1"/>
        <v>23.212882795593149</v>
      </c>
      <c r="N27" s="23"/>
      <c r="O27" s="23"/>
      <c r="P27" s="23"/>
      <c r="Q27" s="23"/>
      <c r="R27" s="23"/>
      <c r="S27" s="23"/>
      <c r="T27" s="23"/>
    </row>
    <row r="28" spans="1:20" ht="150" x14ac:dyDescent="0.25">
      <c r="A28" s="115" t="s">
        <v>16</v>
      </c>
      <c r="B28" s="113">
        <v>51</v>
      </c>
      <c r="C28" s="113">
        <v>0</v>
      </c>
      <c r="D28" s="3" t="s">
        <v>135</v>
      </c>
      <c r="E28" s="113">
        <v>851</v>
      </c>
      <c r="F28" s="3" t="s">
        <v>11</v>
      </c>
      <c r="G28" s="3" t="s">
        <v>13</v>
      </c>
      <c r="H28" s="3" t="s">
        <v>254</v>
      </c>
      <c r="I28" s="3" t="s">
        <v>18</v>
      </c>
      <c r="J28" s="23">
        <f t="shared" ref="J28:L28" si="16">J29</f>
        <v>15561100</v>
      </c>
      <c r="K28" s="23">
        <f t="shared" si="16"/>
        <v>15561100</v>
      </c>
      <c r="L28" s="23">
        <f t="shared" si="16"/>
        <v>3126710.6999999997</v>
      </c>
      <c r="M28" s="91">
        <f t="shared" si="1"/>
        <v>20.093121308904895</v>
      </c>
      <c r="N28" s="23"/>
      <c r="O28" s="23"/>
      <c r="P28" s="23"/>
      <c r="Q28" s="23"/>
      <c r="R28" s="23"/>
      <c r="S28" s="23"/>
      <c r="T28" s="23"/>
    </row>
    <row r="29" spans="1:20" ht="60" x14ac:dyDescent="0.25">
      <c r="A29" s="115" t="s">
        <v>8</v>
      </c>
      <c r="B29" s="113">
        <v>51</v>
      </c>
      <c r="C29" s="113">
        <v>0</v>
      </c>
      <c r="D29" s="3" t="s">
        <v>135</v>
      </c>
      <c r="E29" s="113">
        <v>851</v>
      </c>
      <c r="F29" s="3" t="s">
        <v>11</v>
      </c>
      <c r="G29" s="3" t="s">
        <v>13</v>
      </c>
      <c r="H29" s="3" t="s">
        <v>254</v>
      </c>
      <c r="I29" s="3" t="s">
        <v>19</v>
      </c>
      <c r="J29" s="23">
        <f>'2.ВС'!J14</f>
        <v>15561100</v>
      </c>
      <c r="K29" s="23">
        <f>'2.ВС'!K14</f>
        <v>15561100</v>
      </c>
      <c r="L29" s="23">
        <f>'2.ВС'!L14</f>
        <v>3126710.6999999997</v>
      </c>
      <c r="M29" s="91">
        <f t="shared" si="1"/>
        <v>20.093121308904895</v>
      </c>
      <c r="N29" s="23"/>
      <c r="O29" s="23"/>
      <c r="P29" s="23"/>
      <c r="Q29" s="23"/>
      <c r="R29" s="23"/>
      <c r="S29" s="23"/>
      <c r="T29" s="23"/>
    </row>
    <row r="30" spans="1:20" ht="60" x14ac:dyDescent="0.25">
      <c r="A30" s="117" t="s">
        <v>22</v>
      </c>
      <c r="B30" s="113">
        <v>51</v>
      </c>
      <c r="C30" s="113">
        <v>0</v>
      </c>
      <c r="D30" s="3" t="s">
        <v>135</v>
      </c>
      <c r="E30" s="113">
        <v>851</v>
      </c>
      <c r="F30" s="3" t="s">
        <v>11</v>
      </c>
      <c r="G30" s="3" t="s">
        <v>13</v>
      </c>
      <c r="H30" s="3" t="s">
        <v>254</v>
      </c>
      <c r="I30" s="3" t="s">
        <v>23</v>
      </c>
      <c r="J30" s="23">
        <f t="shared" ref="J30:L30" si="17">J31</f>
        <v>4670900</v>
      </c>
      <c r="K30" s="23">
        <f t="shared" si="17"/>
        <v>4670900</v>
      </c>
      <c r="L30" s="23">
        <f t="shared" si="17"/>
        <v>1580995.92</v>
      </c>
      <c r="M30" s="91">
        <f t="shared" si="1"/>
        <v>33.847779228842406</v>
      </c>
      <c r="N30" s="23"/>
      <c r="O30" s="23"/>
      <c r="P30" s="23"/>
      <c r="Q30" s="23"/>
      <c r="R30" s="23"/>
      <c r="S30" s="23"/>
      <c r="T30" s="23"/>
    </row>
    <row r="31" spans="1:20" ht="75" x14ac:dyDescent="0.25">
      <c r="A31" s="117" t="s">
        <v>9</v>
      </c>
      <c r="B31" s="113">
        <v>51</v>
      </c>
      <c r="C31" s="113">
        <v>0</v>
      </c>
      <c r="D31" s="3" t="s">
        <v>135</v>
      </c>
      <c r="E31" s="113">
        <v>851</v>
      </c>
      <c r="F31" s="3" t="s">
        <v>11</v>
      </c>
      <c r="G31" s="3" t="s">
        <v>13</v>
      </c>
      <c r="H31" s="3" t="s">
        <v>254</v>
      </c>
      <c r="I31" s="3" t="s">
        <v>24</v>
      </c>
      <c r="J31" s="23">
        <f>'2.ВС'!J16</f>
        <v>4670900</v>
      </c>
      <c r="K31" s="23">
        <f>'2.ВС'!K16</f>
        <v>4670900</v>
      </c>
      <c r="L31" s="23">
        <f>'2.ВС'!L16</f>
        <v>1580995.92</v>
      </c>
      <c r="M31" s="91">
        <f t="shared" si="1"/>
        <v>33.847779228842406</v>
      </c>
      <c r="N31" s="23"/>
      <c r="O31" s="23"/>
      <c r="P31" s="23"/>
      <c r="Q31" s="23"/>
      <c r="R31" s="23"/>
      <c r="S31" s="23"/>
      <c r="T31" s="23"/>
    </row>
    <row r="32" spans="1:20" ht="30" x14ac:dyDescent="0.25">
      <c r="A32" s="117" t="s">
        <v>25</v>
      </c>
      <c r="B32" s="113">
        <v>51</v>
      </c>
      <c r="C32" s="113">
        <v>0</v>
      </c>
      <c r="D32" s="3" t="s">
        <v>135</v>
      </c>
      <c r="E32" s="113">
        <v>851</v>
      </c>
      <c r="F32" s="3" t="s">
        <v>11</v>
      </c>
      <c r="G32" s="3" t="s">
        <v>13</v>
      </c>
      <c r="H32" s="3" t="s">
        <v>254</v>
      </c>
      <c r="I32" s="3" t="s">
        <v>26</v>
      </c>
      <c r="J32" s="23">
        <f t="shared" ref="J32:L32" si="18">J33</f>
        <v>100000</v>
      </c>
      <c r="K32" s="23">
        <f t="shared" si="18"/>
        <v>100000</v>
      </c>
      <c r="L32" s="23">
        <f t="shared" si="18"/>
        <v>11936.71</v>
      </c>
      <c r="M32" s="91">
        <f t="shared" si="1"/>
        <v>11.93671</v>
      </c>
      <c r="N32" s="23"/>
      <c r="O32" s="23"/>
      <c r="P32" s="23"/>
      <c r="Q32" s="23"/>
      <c r="R32" s="23"/>
      <c r="S32" s="23"/>
      <c r="T32" s="23"/>
    </row>
    <row r="33" spans="1:20" ht="30" x14ac:dyDescent="0.25">
      <c r="A33" s="117" t="s">
        <v>27</v>
      </c>
      <c r="B33" s="113">
        <v>51</v>
      </c>
      <c r="C33" s="113">
        <v>0</v>
      </c>
      <c r="D33" s="3" t="s">
        <v>135</v>
      </c>
      <c r="E33" s="113">
        <v>851</v>
      </c>
      <c r="F33" s="3" t="s">
        <v>11</v>
      </c>
      <c r="G33" s="3" t="s">
        <v>13</v>
      </c>
      <c r="H33" s="3" t="s">
        <v>254</v>
      </c>
      <c r="I33" s="3" t="s">
        <v>28</v>
      </c>
      <c r="J33" s="23">
        <f>'2.ВС'!J18</f>
        <v>100000</v>
      </c>
      <c r="K33" s="23">
        <f>'2.ВС'!K18</f>
        <v>100000</v>
      </c>
      <c r="L33" s="23">
        <f>'2.ВС'!L18</f>
        <v>11936.71</v>
      </c>
      <c r="M33" s="91">
        <f t="shared" si="1"/>
        <v>11.93671</v>
      </c>
      <c r="N33" s="23"/>
      <c r="O33" s="23"/>
      <c r="P33" s="23"/>
      <c r="Q33" s="23"/>
      <c r="R33" s="23"/>
      <c r="S33" s="23"/>
      <c r="T33" s="23"/>
    </row>
    <row r="34" spans="1:20" ht="60" x14ac:dyDescent="0.25">
      <c r="A34" s="18" t="s">
        <v>327</v>
      </c>
      <c r="B34" s="113">
        <v>51</v>
      </c>
      <c r="C34" s="113">
        <v>0</v>
      </c>
      <c r="D34" s="3" t="s">
        <v>135</v>
      </c>
      <c r="E34" s="113">
        <v>851</v>
      </c>
      <c r="F34" s="3" t="s">
        <v>11</v>
      </c>
      <c r="G34" s="3" t="s">
        <v>13</v>
      </c>
      <c r="H34" s="3" t="s">
        <v>256</v>
      </c>
      <c r="I34" s="3"/>
      <c r="J34" s="23">
        <f t="shared" ref="J34:L35" si="19">J35</f>
        <v>100000</v>
      </c>
      <c r="K34" s="23">
        <f t="shared" si="19"/>
        <v>100000</v>
      </c>
      <c r="L34" s="23">
        <f t="shared" si="19"/>
        <v>22494.240000000002</v>
      </c>
      <c r="M34" s="91">
        <f t="shared" si="1"/>
        <v>22.494240000000001</v>
      </c>
      <c r="N34" s="23"/>
      <c r="O34" s="23"/>
      <c r="P34" s="23"/>
      <c r="Q34" s="23"/>
      <c r="R34" s="23"/>
      <c r="S34" s="23"/>
      <c r="T34" s="23"/>
    </row>
    <row r="35" spans="1:20" ht="60" x14ac:dyDescent="0.25">
      <c r="A35" s="117" t="s">
        <v>22</v>
      </c>
      <c r="B35" s="113">
        <v>51</v>
      </c>
      <c r="C35" s="113">
        <v>0</v>
      </c>
      <c r="D35" s="3" t="s">
        <v>135</v>
      </c>
      <c r="E35" s="113">
        <v>851</v>
      </c>
      <c r="F35" s="3" t="s">
        <v>11</v>
      </c>
      <c r="G35" s="3" t="s">
        <v>13</v>
      </c>
      <c r="H35" s="3" t="s">
        <v>256</v>
      </c>
      <c r="I35" s="3" t="s">
        <v>23</v>
      </c>
      <c r="J35" s="23">
        <f t="shared" si="19"/>
        <v>100000</v>
      </c>
      <c r="K35" s="23">
        <f t="shared" si="19"/>
        <v>100000</v>
      </c>
      <c r="L35" s="23">
        <f t="shared" si="19"/>
        <v>22494.240000000002</v>
      </c>
      <c r="M35" s="91">
        <f t="shared" si="1"/>
        <v>22.494240000000001</v>
      </c>
      <c r="N35" s="23"/>
      <c r="O35" s="23"/>
      <c r="P35" s="23"/>
      <c r="Q35" s="23"/>
      <c r="R35" s="23"/>
      <c r="S35" s="23"/>
      <c r="T35" s="23"/>
    </row>
    <row r="36" spans="1:20" ht="75" x14ac:dyDescent="0.25">
      <c r="A36" s="117" t="s">
        <v>9</v>
      </c>
      <c r="B36" s="113">
        <v>51</v>
      </c>
      <c r="C36" s="113">
        <v>0</v>
      </c>
      <c r="D36" s="3" t="s">
        <v>135</v>
      </c>
      <c r="E36" s="113">
        <v>851</v>
      </c>
      <c r="F36" s="3" t="s">
        <v>11</v>
      </c>
      <c r="G36" s="3" t="s">
        <v>13</v>
      </c>
      <c r="H36" s="3" t="s">
        <v>256</v>
      </c>
      <c r="I36" s="3" t="s">
        <v>24</v>
      </c>
      <c r="J36" s="23">
        <f>'2.ВС'!J21</f>
        <v>100000</v>
      </c>
      <c r="K36" s="23">
        <f>'2.ВС'!K21</f>
        <v>100000</v>
      </c>
      <c r="L36" s="23">
        <f>'2.ВС'!L21</f>
        <v>22494.240000000002</v>
      </c>
      <c r="M36" s="91">
        <f t="shared" si="1"/>
        <v>22.494240000000001</v>
      </c>
      <c r="N36" s="23"/>
      <c r="O36" s="23"/>
      <c r="P36" s="23"/>
      <c r="Q36" s="23"/>
      <c r="R36" s="23"/>
      <c r="S36" s="23"/>
      <c r="T36" s="23"/>
    </row>
    <row r="37" spans="1:20" ht="75" x14ac:dyDescent="0.25">
      <c r="A37" s="18" t="s">
        <v>465</v>
      </c>
      <c r="B37" s="113">
        <v>51</v>
      </c>
      <c r="C37" s="113">
        <v>0</v>
      </c>
      <c r="D37" s="3" t="s">
        <v>135</v>
      </c>
      <c r="E37" s="113">
        <v>851</v>
      </c>
      <c r="F37" s="3" t="s">
        <v>11</v>
      </c>
      <c r="G37" s="3" t="s">
        <v>13</v>
      </c>
      <c r="H37" s="3" t="s">
        <v>460</v>
      </c>
      <c r="I37" s="3"/>
      <c r="J37" s="23">
        <f>J38</f>
        <v>100000</v>
      </c>
      <c r="K37" s="23">
        <f t="shared" ref="K37:L38" si="20">K38</f>
        <v>100000</v>
      </c>
      <c r="L37" s="23">
        <f t="shared" si="20"/>
        <v>25229.71</v>
      </c>
      <c r="M37" s="91">
        <f t="shared" si="1"/>
        <v>25.229710000000001</v>
      </c>
      <c r="N37" s="23"/>
      <c r="O37" s="23"/>
      <c r="P37" s="23"/>
      <c r="Q37" s="23"/>
      <c r="R37" s="23"/>
      <c r="S37" s="23"/>
      <c r="T37" s="23"/>
    </row>
    <row r="38" spans="1:20" ht="60" x14ac:dyDescent="0.25">
      <c r="A38" s="81" t="s">
        <v>22</v>
      </c>
      <c r="B38" s="113">
        <v>51</v>
      </c>
      <c r="C38" s="113">
        <v>0</v>
      </c>
      <c r="D38" s="3" t="s">
        <v>135</v>
      </c>
      <c r="E38" s="113">
        <v>851</v>
      </c>
      <c r="F38" s="3" t="s">
        <v>11</v>
      </c>
      <c r="G38" s="3" t="s">
        <v>13</v>
      </c>
      <c r="H38" s="3" t="s">
        <v>460</v>
      </c>
      <c r="I38" s="3" t="s">
        <v>23</v>
      </c>
      <c r="J38" s="23">
        <f>J39</f>
        <v>100000</v>
      </c>
      <c r="K38" s="23">
        <f t="shared" si="20"/>
        <v>100000</v>
      </c>
      <c r="L38" s="23">
        <f t="shared" si="20"/>
        <v>25229.71</v>
      </c>
      <c r="M38" s="91">
        <f t="shared" si="1"/>
        <v>25.229710000000001</v>
      </c>
      <c r="N38" s="23"/>
      <c r="O38" s="23"/>
      <c r="P38" s="23"/>
      <c r="Q38" s="23"/>
      <c r="R38" s="23"/>
      <c r="S38" s="23"/>
      <c r="T38" s="23"/>
    </row>
    <row r="39" spans="1:20" ht="75" x14ac:dyDescent="0.25">
      <c r="A39" s="81" t="s">
        <v>9</v>
      </c>
      <c r="B39" s="113">
        <v>51</v>
      </c>
      <c r="C39" s="113">
        <v>0</v>
      </c>
      <c r="D39" s="3" t="s">
        <v>135</v>
      </c>
      <c r="E39" s="113">
        <v>851</v>
      </c>
      <c r="F39" s="3" t="s">
        <v>11</v>
      </c>
      <c r="G39" s="3" t="s">
        <v>13</v>
      </c>
      <c r="H39" s="3" t="s">
        <v>460</v>
      </c>
      <c r="I39" s="3" t="s">
        <v>24</v>
      </c>
      <c r="J39" s="23">
        <f>'2.ВС'!J24</f>
        <v>100000</v>
      </c>
      <c r="K39" s="23">
        <f>'2.ВС'!K24</f>
        <v>100000</v>
      </c>
      <c r="L39" s="23">
        <f>'2.ВС'!L24</f>
        <v>25229.71</v>
      </c>
      <c r="M39" s="91">
        <f t="shared" si="1"/>
        <v>25.229710000000001</v>
      </c>
      <c r="N39" s="23"/>
      <c r="O39" s="23"/>
      <c r="P39" s="23"/>
      <c r="Q39" s="23"/>
      <c r="R39" s="23"/>
      <c r="S39" s="23"/>
      <c r="T39" s="23"/>
    </row>
    <row r="40" spans="1:20" ht="75" x14ac:dyDescent="0.25">
      <c r="A40" s="18" t="s">
        <v>46</v>
      </c>
      <c r="B40" s="113">
        <v>51</v>
      </c>
      <c r="C40" s="113">
        <v>0</v>
      </c>
      <c r="D40" s="3" t="s">
        <v>135</v>
      </c>
      <c r="E40" s="113">
        <v>851</v>
      </c>
      <c r="F40" s="3" t="s">
        <v>17</v>
      </c>
      <c r="G40" s="4" t="s">
        <v>39</v>
      </c>
      <c r="H40" s="4" t="s">
        <v>258</v>
      </c>
      <c r="I40" s="3"/>
      <c r="J40" s="23">
        <f t="shared" ref="J40:L41" si="21">J41</f>
        <v>265510</v>
      </c>
      <c r="K40" s="23">
        <f t="shared" si="21"/>
        <v>265510</v>
      </c>
      <c r="L40" s="23">
        <f t="shared" si="21"/>
        <v>8500</v>
      </c>
      <c r="M40" s="91">
        <f t="shared" si="1"/>
        <v>3.2013860118262967</v>
      </c>
      <c r="N40" s="23"/>
      <c r="O40" s="23"/>
      <c r="P40" s="23"/>
      <c r="Q40" s="23"/>
      <c r="R40" s="23"/>
      <c r="S40" s="23"/>
      <c r="T40" s="23"/>
    </row>
    <row r="41" spans="1:20" ht="60" x14ac:dyDescent="0.25">
      <c r="A41" s="117" t="s">
        <v>22</v>
      </c>
      <c r="B41" s="113">
        <v>51</v>
      </c>
      <c r="C41" s="113">
        <v>0</v>
      </c>
      <c r="D41" s="3" t="s">
        <v>135</v>
      </c>
      <c r="E41" s="113">
        <v>851</v>
      </c>
      <c r="F41" s="3" t="s">
        <v>11</v>
      </c>
      <c r="G41" s="3" t="s">
        <v>39</v>
      </c>
      <c r="H41" s="4" t="s">
        <v>258</v>
      </c>
      <c r="I41" s="3" t="s">
        <v>23</v>
      </c>
      <c r="J41" s="23">
        <f t="shared" si="21"/>
        <v>265510</v>
      </c>
      <c r="K41" s="23">
        <f t="shared" si="21"/>
        <v>265510</v>
      </c>
      <c r="L41" s="23">
        <f t="shared" si="21"/>
        <v>8500</v>
      </c>
      <c r="M41" s="91">
        <f t="shared" si="1"/>
        <v>3.2013860118262967</v>
      </c>
      <c r="N41" s="23"/>
      <c r="O41" s="23"/>
      <c r="P41" s="23"/>
      <c r="Q41" s="23"/>
      <c r="R41" s="23"/>
      <c r="S41" s="23"/>
      <c r="T41" s="23"/>
    </row>
    <row r="42" spans="1:20" ht="75" x14ac:dyDescent="0.25">
      <c r="A42" s="117" t="s">
        <v>9</v>
      </c>
      <c r="B42" s="113">
        <v>51</v>
      </c>
      <c r="C42" s="113">
        <v>0</v>
      </c>
      <c r="D42" s="3" t="s">
        <v>135</v>
      </c>
      <c r="E42" s="113">
        <v>851</v>
      </c>
      <c r="F42" s="3" t="s">
        <v>11</v>
      </c>
      <c r="G42" s="3" t="s">
        <v>39</v>
      </c>
      <c r="H42" s="4" t="s">
        <v>258</v>
      </c>
      <c r="I42" s="3" t="s">
        <v>24</v>
      </c>
      <c r="J42" s="23">
        <f>'2.ВС'!J48</f>
        <v>265510</v>
      </c>
      <c r="K42" s="23">
        <f>'2.ВС'!K48</f>
        <v>265510</v>
      </c>
      <c r="L42" s="23">
        <f>'2.ВС'!L48</f>
        <v>8500</v>
      </c>
      <c r="M42" s="91">
        <f t="shared" si="1"/>
        <v>3.2013860118262967</v>
      </c>
      <c r="N42" s="23"/>
      <c r="O42" s="23"/>
      <c r="P42" s="23"/>
      <c r="Q42" s="23"/>
      <c r="R42" s="23"/>
      <c r="S42" s="23"/>
      <c r="T42" s="23"/>
    </row>
    <row r="43" spans="1:20" ht="60" x14ac:dyDescent="0.25">
      <c r="A43" s="18" t="s">
        <v>48</v>
      </c>
      <c r="B43" s="113">
        <v>51</v>
      </c>
      <c r="C43" s="113">
        <v>0</v>
      </c>
      <c r="D43" s="3" t="s">
        <v>135</v>
      </c>
      <c r="E43" s="113">
        <v>851</v>
      </c>
      <c r="F43" s="3" t="s">
        <v>11</v>
      </c>
      <c r="G43" s="3" t="s">
        <v>39</v>
      </c>
      <c r="H43" s="4" t="s">
        <v>259</v>
      </c>
      <c r="I43" s="3"/>
      <c r="J43" s="23">
        <f t="shared" ref="J43:L44" si="22">J44</f>
        <v>70100</v>
      </c>
      <c r="K43" s="23">
        <f t="shared" si="22"/>
        <v>70100</v>
      </c>
      <c r="L43" s="23">
        <f t="shared" si="22"/>
        <v>0</v>
      </c>
      <c r="M43" s="91">
        <f t="shared" si="1"/>
        <v>0</v>
      </c>
      <c r="N43" s="23"/>
      <c r="O43" s="23"/>
      <c r="P43" s="23"/>
      <c r="Q43" s="23"/>
      <c r="R43" s="23"/>
      <c r="S43" s="23"/>
      <c r="T43" s="23"/>
    </row>
    <row r="44" spans="1:20" ht="60" x14ac:dyDescent="0.25">
      <c r="A44" s="117" t="s">
        <v>22</v>
      </c>
      <c r="B44" s="113">
        <v>51</v>
      </c>
      <c r="C44" s="113">
        <v>0</v>
      </c>
      <c r="D44" s="3" t="s">
        <v>135</v>
      </c>
      <c r="E44" s="113">
        <v>851</v>
      </c>
      <c r="F44" s="3" t="s">
        <v>11</v>
      </c>
      <c r="G44" s="3" t="s">
        <v>39</v>
      </c>
      <c r="H44" s="4" t="s">
        <v>259</v>
      </c>
      <c r="I44" s="3" t="s">
        <v>23</v>
      </c>
      <c r="J44" s="23">
        <f t="shared" si="22"/>
        <v>70100</v>
      </c>
      <c r="K44" s="23">
        <f t="shared" si="22"/>
        <v>70100</v>
      </c>
      <c r="L44" s="23">
        <f t="shared" si="22"/>
        <v>0</v>
      </c>
      <c r="M44" s="91">
        <f t="shared" si="1"/>
        <v>0</v>
      </c>
      <c r="N44" s="23"/>
      <c r="O44" s="23"/>
      <c r="P44" s="23"/>
      <c r="Q44" s="23"/>
      <c r="R44" s="23"/>
      <c r="S44" s="23"/>
      <c r="T44" s="23"/>
    </row>
    <row r="45" spans="1:20" ht="75" x14ac:dyDescent="0.25">
      <c r="A45" s="117" t="s">
        <v>9</v>
      </c>
      <c r="B45" s="113">
        <v>51</v>
      </c>
      <c r="C45" s="113">
        <v>0</v>
      </c>
      <c r="D45" s="3" t="s">
        <v>135</v>
      </c>
      <c r="E45" s="113">
        <v>851</v>
      </c>
      <c r="F45" s="3" t="s">
        <v>11</v>
      </c>
      <c r="G45" s="3" t="s">
        <v>39</v>
      </c>
      <c r="H45" s="4" t="s">
        <v>259</v>
      </c>
      <c r="I45" s="3" t="s">
        <v>24</v>
      </c>
      <c r="J45" s="23">
        <f>'2.ВС'!J51</f>
        <v>70100</v>
      </c>
      <c r="K45" s="23">
        <f>'2.ВС'!K51</f>
        <v>70100</v>
      </c>
      <c r="L45" s="23">
        <f>'2.ВС'!L51</f>
        <v>0</v>
      </c>
      <c r="M45" s="91">
        <f t="shared" si="1"/>
        <v>0</v>
      </c>
      <c r="N45" s="23"/>
      <c r="O45" s="23"/>
      <c r="P45" s="23"/>
      <c r="Q45" s="23"/>
      <c r="R45" s="23"/>
      <c r="S45" s="23"/>
      <c r="T45" s="23"/>
    </row>
    <row r="46" spans="1:20" ht="45" x14ac:dyDescent="0.25">
      <c r="A46" s="18" t="s">
        <v>32</v>
      </c>
      <c r="B46" s="113">
        <v>51</v>
      </c>
      <c r="C46" s="113">
        <v>0</v>
      </c>
      <c r="D46" s="3" t="s">
        <v>135</v>
      </c>
      <c r="E46" s="113">
        <v>851</v>
      </c>
      <c r="F46" s="3" t="s">
        <v>11</v>
      </c>
      <c r="G46" s="3" t="s">
        <v>13</v>
      </c>
      <c r="H46" s="3" t="s">
        <v>257</v>
      </c>
      <c r="I46" s="3"/>
      <c r="J46" s="23">
        <f t="shared" ref="J46:L47" si="23">J47</f>
        <v>65000</v>
      </c>
      <c r="K46" s="23">
        <f t="shared" si="23"/>
        <v>65000</v>
      </c>
      <c r="L46" s="23">
        <f t="shared" si="23"/>
        <v>65000</v>
      </c>
      <c r="M46" s="91">
        <f t="shared" si="1"/>
        <v>100</v>
      </c>
      <c r="N46" s="23"/>
      <c r="O46" s="23"/>
      <c r="P46" s="23"/>
      <c r="Q46" s="23"/>
      <c r="R46" s="23"/>
      <c r="S46" s="23"/>
      <c r="T46" s="23"/>
    </row>
    <row r="47" spans="1:20" ht="30" x14ac:dyDescent="0.25">
      <c r="A47" s="117" t="s">
        <v>25</v>
      </c>
      <c r="B47" s="113">
        <v>51</v>
      </c>
      <c r="C47" s="113">
        <v>0</v>
      </c>
      <c r="D47" s="3" t="s">
        <v>135</v>
      </c>
      <c r="E47" s="113">
        <v>851</v>
      </c>
      <c r="F47" s="3" t="s">
        <v>11</v>
      </c>
      <c r="G47" s="3" t="s">
        <v>13</v>
      </c>
      <c r="H47" s="3" t="s">
        <v>257</v>
      </c>
      <c r="I47" s="3" t="s">
        <v>26</v>
      </c>
      <c r="J47" s="23">
        <f t="shared" si="23"/>
        <v>65000</v>
      </c>
      <c r="K47" s="23">
        <f t="shared" si="23"/>
        <v>65000</v>
      </c>
      <c r="L47" s="23">
        <f t="shared" si="23"/>
        <v>65000</v>
      </c>
      <c r="M47" s="91">
        <f t="shared" si="1"/>
        <v>100</v>
      </c>
      <c r="N47" s="23"/>
      <c r="O47" s="23"/>
      <c r="P47" s="23"/>
      <c r="Q47" s="23"/>
      <c r="R47" s="23"/>
      <c r="S47" s="23"/>
      <c r="T47" s="23"/>
    </row>
    <row r="48" spans="1:20" ht="30" x14ac:dyDescent="0.25">
      <c r="A48" s="117" t="s">
        <v>27</v>
      </c>
      <c r="B48" s="113">
        <v>51</v>
      </c>
      <c r="C48" s="113">
        <v>0</v>
      </c>
      <c r="D48" s="3" t="s">
        <v>135</v>
      </c>
      <c r="E48" s="113">
        <v>851</v>
      </c>
      <c r="F48" s="3" t="s">
        <v>11</v>
      </c>
      <c r="G48" s="3" t="s">
        <v>13</v>
      </c>
      <c r="H48" s="3" t="s">
        <v>257</v>
      </c>
      <c r="I48" s="3" t="s">
        <v>28</v>
      </c>
      <c r="J48" s="23">
        <f>'2.ВС'!J27</f>
        <v>65000</v>
      </c>
      <c r="K48" s="23">
        <f>'2.ВС'!K27</f>
        <v>65000</v>
      </c>
      <c r="L48" s="23">
        <f>'2.ВС'!L27</f>
        <v>65000</v>
      </c>
      <c r="M48" s="91">
        <f t="shared" si="1"/>
        <v>100</v>
      </c>
      <c r="N48" s="23"/>
      <c r="O48" s="23"/>
      <c r="P48" s="23"/>
      <c r="Q48" s="23"/>
      <c r="R48" s="23"/>
      <c r="S48" s="23"/>
      <c r="T48" s="23"/>
    </row>
    <row r="49" spans="1:20" ht="75" x14ac:dyDescent="0.25">
      <c r="A49" s="18" t="s">
        <v>328</v>
      </c>
      <c r="B49" s="113">
        <v>51</v>
      </c>
      <c r="C49" s="113">
        <v>0</v>
      </c>
      <c r="D49" s="3" t="s">
        <v>135</v>
      </c>
      <c r="E49" s="113">
        <v>851</v>
      </c>
      <c r="F49" s="3" t="s">
        <v>11</v>
      </c>
      <c r="G49" s="4" t="s">
        <v>39</v>
      </c>
      <c r="H49" s="4" t="s">
        <v>260</v>
      </c>
      <c r="I49" s="3"/>
      <c r="J49" s="23">
        <f t="shared" ref="J49:L50" si="24">J50</f>
        <v>35500</v>
      </c>
      <c r="K49" s="23">
        <f t="shared" si="24"/>
        <v>35500</v>
      </c>
      <c r="L49" s="23">
        <f t="shared" si="24"/>
        <v>0</v>
      </c>
      <c r="M49" s="91">
        <f t="shared" si="1"/>
        <v>0</v>
      </c>
      <c r="N49" s="23"/>
      <c r="O49" s="23"/>
      <c r="P49" s="23"/>
      <c r="Q49" s="23"/>
      <c r="R49" s="23"/>
      <c r="S49" s="23"/>
      <c r="T49" s="23"/>
    </row>
    <row r="50" spans="1:20" ht="60" x14ac:dyDescent="0.25">
      <c r="A50" s="117" t="s">
        <v>22</v>
      </c>
      <c r="B50" s="113">
        <v>51</v>
      </c>
      <c r="C50" s="113">
        <v>0</v>
      </c>
      <c r="D50" s="3" t="s">
        <v>135</v>
      </c>
      <c r="E50" s="113">
        <v>851</v>
      </c>
      <c r="F50" s="3" t="s">
        <v>11</v>
      </c>
      <c r="G50" s="4" t="s">
        <v>39</v>
      </c>
      <c r="H50" s="4" t="s">
        <v>260</v>
      </c>
      <c r="I50" s="3" t="s">
        <v>23</v>
      </c>
      <c r="J50" s="23">
        <f t="shared" si="24"/>
        <v>35500</v>
      </c>
      <c r="K50" s="23">
        <f t="shared" si="24"/>
        <v>35500</v>
      </c>
      <c r="L50" s="23">
        <f t="shared" si="24"/>
        <v>0</v>
      </c>
      <c r="M50" s="91">
        <f t="shared" si="1"/>
        <v>0</v>
      </c>
      <c r="N50" s="23"/>
      <c r="O50" s="23"/>
      <c r="P50" s="23"/>
      <c r="Q50" s="23"/>
      <c r="R50" s="23"/>
      <c r="S50" s="23"/>
      <c r="T50" s="23"/>
    </row>
    <row r="51" spans="1:20" ht="75" x14ac:dyDescent="0.25">
      <c r="A51" s="117" t="s">
        <v>9</v>
      </c>
      <c r="B51" s="113">
        <v>51</v>
      </c>
      <c r="C51" s="113">
        <v>0</v>
      </c>
      <c r="D51" s="3" t="s">
        <v>135</v>
      </c>
      <c r="E51" s="113">
        <v>851</v>
      </c>
      <c r="F51" s="3" t="s">
        <v>11</v>
      </c>
      <c r="G51" s="4" t="s">
        <v>39</v>
      </c>
      <c r="H51" s="4" t="s">
        <v>260</v>
      </c>
      <c r="I51" s="3" t="s">
        <v>24</v>
      </c>
      <c r="J51" s="23">
        <f>'2.ВС'!J54</f>
        <v>35500</v>
      </c>
      <c r="K51" s="23">
        <f>'2.ВС'!K54</f>
        <v>35500</v>
      </c>
      <c r="L51" s="23">
        <f>'2.ВС'!L54</f>
        <v>0</v>
      </c>
      <c r="M51" s="91">
        <f t="shared" si="1"/>
        <v>0</v>
      </c>
      <c r="N51" s="23"/>
      <c r="O51" s="23"/>
      <c r="P51" s="23"/>
      <c r="Q51" s="23"/>
      <c r="R51" s="23"/>
      <c r="S51" s="23"/>
      <c r="T51" s="23"/>
    </row>
    <row r="52" spans="1:20" ht="135" x14ac:dyDescent="0.25">
      <c r="A52" s="18" t="s">
        <v>29</v>
      </c>
      <c r="B52" s="113">
        <v>51</v>
      </c>
      <c r="C52" s="113">
        <v>0</v>
      </c>
      <c r="D52" s="3" t="s">
        <v>135</v>
      </c>
      <c r="E52" s="113">
        <v>851</v>
      </c>
      <c r="F52" s="3" t="s">
        <v>11</v>
      </c>
      <c r="G52" s="3" t="s">
        <v>13</v>
      </c>
      <c r="H52" s="3" t="s">
        <v>255</v>
      </c>
      <c r="I52" s="3"/>
      <c r="J52" s="23">
        <f t="shared" ref="J52:L53" si="25">J53</f>
        <v>2500</v>
      </c>
      <c r="K52" s="23">
        <f t="shared" si="25"/>
        <v>2500</v>
      </c>
      <c r="L52" s="23">
        <f t="shared" si="25"/>
        <v>0</v>
      </c>
      <c r="M52" s="91">
        <f t="shared" si="1"/>
        <v>0</v>
      </c>
      <c r="N52" s="23"/>
      <c r="O52" s="23"/>
      <c r="P52" s="23"/>
      <c r="Q52" s="23"/>
      <c r="R52" s="23"/>
      <c r="S52" s="23"/>
      <c r="T52" s="23"/>
    </row>
    <row r="53" spans="1:20" ht="60" x14ac:dyDescent="0.25">
      <c r="A53" s="117" t="s">
        <v>22</v>
      </c>
      <c r="B53" s="113">
        <v>51</v>
      </c>
      <c r="C53" s="113">
        <v>0</v>
      </c>
      <c r="D53" s="3" t="s">
        <v>135</v>
      </c>
      <c r="E53" s="113">
        <v>851</v>
      </c>
      <c r="F53" s="3" t="s">
        <v>11</v>
      </c>
      <c r="G53" s="3" t="s">
        <v>13</v>
      </c>
      <c r="H53" s="3" t="s">
        <v>255</v>
      </c>
      <c r="I53" s="3" t="s">
        <v>23</v>
      </c>
      <c r="J53" s="23">
        <f t="shared" si="25"/>
        <v>2500</v>
      </c>
      <c r="K53" s="23">
        <f t="shared" si="25"/>
        <v>2500</v>
      </c>
      <c r="L53" s="23">
        <f t="shared" si="25"/>
        <v>0</v>
      </c>
      <c r="M53" s="91">
        <f t="shared" si="1"/>
        <v>0</v>
      </c>
      <c r="N53" s="23"/>
      <c r="O53" s="23"/>
      <c r="P53" s="23"/>
      <c r="Q53" s="23"/>
      <c r="R53" s="23"/>
      <c r="S53" s="23"/>
      <c r="T53" s="23"/>
    </row>
    <row r="54" spans="1:20" ht="75" x14ac:dyDescent="0.25">
      <c r="A54" s="117" t="s">
        <v>9</v>
      </c>
      <c r="B54" s="113">
        <v>51</v>
      </c>
      <c r="C54" s="113">
        <v>0</v>
      </c>
      <c r="D54" s="3" t="s">
        <v>135</v>
      </c>
      <c r="E54" s="113">
        <v>851</v>
      </c>
      <c r="F54" s="3" t="s">
        <v>11</v>
      </c>
      <c r="G54" s="3" t="s">
        <v>13</v>
      </c>
      <c r="H54" s="3" t="s">
        <v>255</v>
      </c>
      <c r="I54" s="3" t="s">
        <v>24</v>
      </c>
      <c r="J54" s="23">
        <f>'2.ВС'!J30</f>
        <v>2500</v>
      </c>
      <c r="K54" s="23">
        <f>'2.ВС'!K30</f>
        <v>2500</v>
      </c>
      <c r="L54" s="23">
        <f>'2.ВС'!L30</f>
        <v>0</v>
      </c>
      <c r="M54" s="91">
        <f t="shared" si="1"/>
        <v>0</v>
      </c>
      <c r="N54" s="23"/>
      <c r="O54" s="23"/>
      <c r="P54" s="23"/>
      <c r="Q54" s="23"/>
      <c r="R54" s="23"/>
      <c r="S54" s="23"/>
      <c r="T54" s="23"/>
    </row>
    <row r="55" spans="1:20" s="25" customFormat="1" ht="85.5" x14ac:dyDescent="0.25">
      <c r="A55" s="20" t="s">
        <v>207</v>
      </c>
      <c r="B55" s="97">
        <v>51</v>
      </c>
      <c r="C55" s="97">
        <v>0</v>
      </c>
      <c r="D55" s="21" t="s">
        <v>80</v>
      </c>
      <c r="E55" s="97"/>
      <c r="F55" s="21"/>
      <c r="G55" s="21"/>
      <c r="H55" s="21"/>
      <c r="I55" s="21"/>
      <c r="J55" s="24">
        <f t="shared" ref="J55:L55" si="26">J56</f>
        <v>3245670</v>
      </c>
      <c r="K55" s="24">
        <f t="shared" si="26"/>
        <v>3245670</v>
      </c>
      <c r="L55" s="24">
        <f t="shared" si="26"/>
        <v>605269.76000000001</v>
      </c>
      <c r="M55" s="91">
        <f t="shared" si="1"/>
        <v>18.648530503717261</v>
      </c>
      <c r="N55" s="24"/>
      <c r="O55" s="24"/>
      <c r="P55" s="24"/>
      <c r="Q55" s="24"/>
      <c r="R55" s="24"/>
      <c r="S55" s="24"/>
      <c r="T55" s="24"/>
    </row>
    <row r="56" spans="1:20" ht="28.5" x14ac:dyDescent="0.25">
      <c r="A56" s="20" t="s">
        <v>6</v>
      </c>
      <c r="B56" s="63">
        <v>51</v>
      </c>
      <c r="C56" s="63">
        <v>0</v>
      </c>
      <c r="D56" s="21" t="s">
        <v>80</v>
      </c>
      <c r="E56" s="63">
        <v>851</v>
      </c>
      <c r="F56" s="21"/>
      <c r="G56" s="21"/>
      <c r="H56" s="21"/>
      <c r="I56" s="3"/>
      <c r="J56" s="22">
        <f t="shared" ref="J56" si="27">J57+J64</f>
        <v>3245670</v>
      </c>
      <c r="K56" s="22">
        <f t="shared" ref="K56:L56" si="28">K57+K64</f>
        <v>3245670</v>
      </c>
      <c r="L56" s="22">
        <f t="shared" si="28"/>
        <v>605269.76000000001</v>
      </c>
      <c r="M56" s="91">
        <f t="shared" ref="M56:M98" si="29">L56/K56*100</f>
        <v>18.648530503717261</v>
      </c>
      <c r="N56" s="22"/>
      <c r="O56" s="22"/>
      <c r="P56" s="22"/>
      <c r="Q56" s="22"/>
      <c r="R56" s="22"/>
      <c r="S56" s="22"/>
      <c r="T56" s="22"/>
    </row>
    <row r="57" spans="1:20" s="25" customFormat="1" ht="30" x14ac:dyDescent="0.25">
      <c r="A57" s="18" t="s">
        <v>64</v>
      </c>
      <c r="B57" s="113">
        <v>51</v>
      </c>
      <c r="C57" s="113">
        <v>0</v>
      </c>
      <c r="D57" s="3" t="s">
        <v>80</v>
      </c>
      <c r="E57" s="113">
        <v>851</v>
      </c>
      <c r="F57" s="3" t="s">
        <v>58</v>
      </c>
      <c r="G57" s="3" t="s">
        <v>63</v>
      </c>
      <c r="H57" s="3" t="s">
        <v>261</v>
      </c>
      <c r="I57" s="21"/>
      <c r="J57" s="23">
        <f t="shared" ref="J57" si="30">J58+J60+J62</f>
        <v>3123900</v>
      </c>
      <c r="K57" s="23">
        <f t="shared" ref="K57:L57" si="31">K58+K60+K62</f>
        <v>3123900</v>
      </c>
      <c r="L57" s="23">
        <f t="shared" si="31"/>
        <v>577669.76</v>
      </c>
      <c r="M57" s="91">
        <f t="shared" si="29"/>
        <v>18.491941483402158</v>
      </c>
      <c r="N57" s="23"/>
      <c r="O57" s="23"/>
      <c r="P57" s="23"/>
      <c r="Q57" s="23"/>
      <c r="R57" s="23"/>
      <c r="S57" s="23"/>
      <c r="T57" s="23"/>
    </row>
    <row r="58" spans="1:20" ht="150" x14ac:dyDescent="0.25">
      <c r="A58" s="115" t="s">
        <v>16</v>
      </c>
      <c r="B58" s="113">
        <v>51</v>
      </c>
      <c r="C58" s="113">
        <v>0</v>
      </c>
      <c r="D58" s="4" t="s">
        <v>80</v>
      </c>
      <c r="E58" s="113">
        <v>851</v>
      </c>
      <c r="F58" s="3" t="s">
        <v>58</v>
      </c>
      <c r="G58" s="4" t="s">
        <v>63</v>
      </c>
      <c r="H58" s="3" t="s">
        <v>261</v>
      </c>
      <c r="I58" s="3" t="s">
        <v>18</v>
      </c>
      <c r="J58" s="23">
        <f t="shared" ref="J58:L58" si="32">J59</f>
        <v>2170500</v>
      </c>
      <c r="K58" s="23">
        <f t="shared" si="32"/>
        <v>2170500</v>
      </c>
      <c r="L58" s="23">
        <f t="shared" si="32"/>
        <v>460033</v>
      </c>
      <c r="M58" s="91">
        <f t="shared" si="29"/>
        <v>21.194793826307304</v>
      </c>
      <c r="N58" s="23"/>
      <c r="O58" s="23"/>
      <c r="P58" s="23"/>
      <c r="Q58" s="23"/>
      <c r="R58" s="23"/>
      <c r="S58" s="23"/>
      <c r="T58" s="23"/>
    </row>
    <row r="59" spans="1:20" ht="45" x14ac:dyDescent="0.25">
      <c r="A59" s="117" t="s">
        <v>7</v>
      </c>
      <c r="B59" s="113">
        <v>51</v>
      </c>
      <c r="C59" s="113">
        <v>0</v>
      </c>
      <c r="D59" s="4" t="s">
        <v>80</v>
      </c>
      <c r="E59" s="113">
        <v>851</v>
      </c>
      <c r="F59" s="3" t="s">
        <v>58</v>
      </c>
      <c r="G59" s="4" t="s">
        <v>63</v>
      </c>
      <c r="H59" s="3" t="s">
        <v>261</v>
      </c>
      <c r="I59" s="3" t="s">
        <v>66</v>
      </c>
      <c r="J59" s="23">
        <f>'2.ВС'!J71</f>
        <v>2170500</v>
      </c>
      <c r="K59" s="23">
        <f>'2.ВС'!K71</f>
        <v>2170500</v>
      </c>
      <c r="L59" s="23">
        <f>'2.ВС'!L71</f>
        <v>460033</v>
      </c>
      <c r="M59" s="91">
        <f t="shared" si="29"/>
        <v>21.194793826307304</v>
      </c>
      <c r="N59" s="23"/>
      <c r="O59" s="23"/>
      <c r="P59" s="23"/>
      <c r="Q59" s="23"/>
      <c r="R59" s="23"/>
      <c r="S59" s="23"/>
      <c r="T59" s="23"/>
    </row>
    <row r="60" spans="1:20" ht="60" x14ac:dyDescent="0.25">
      <c r="A60" s="117" t="s">
        <v>22</v>
      </c>
      <c r="B60" s="113">
        <v>51</v>
      </c>
      <c r="C60" s="113">
        <v>0</v>
      </c>
      <c r="D60" s="4" t="s">
        <v>80</v>
      </c>
      <c r="E60" s="113">
        <v>851</v>
      </c>
      <c r="F60" s="3" t="s">
        <v>58</v>
      </c>
      <c r="G60" s="4" t="s">
        <v>63</v>
      </c>
      <c r="H60" s="3" t="s">
        <v>261</v>
      </c>
      <c r="I60" s="3" t="s">
        <v>23</v>
      </c>
      <c r="J60" s="23">
        <f t="shared" ref="J60:L60" si="33">J61</f>
        <v>919800</v>
      </c>
      <c r="K60" s="23">
        <f t="shared" si="33"/>
        <v>919800</v>
      </c>
      <c r="L60" s="23">
        <f t="shared" si="33"/>
        <v>113819.76</v>
      </c>
      <c r="M60" s="91">
        <f t="shared" si="29"/>
        <v>12.374403131115459</v>
      </c>
      <c r="N60" s="23"/>
      <c r="O60" s="23"/>
      <c r="P60" s="23"/>
      <c r="Q60" s="23"/>
      <c r="R60" s="23"/>
      <c r="S60" s="23"/>
      <c r="T60" s="23"/>
    </row>
    <row r="61" spans="1:20" ht="75" x14ac:dyDescent="0.25">
      <c r="A61" s="117" t="s">
        <v>9</v>
      </c>
      <c r="B61" s="113">
        <v>51</v>
      </c>
      <c r="C61" s="113">
        <v>0</v>
      </c>
      <c r="D61" s="4" t="s">
        <v>80</v>
      </c>
      <c r="E61" s="113">
        <v>851</v>
      </c>
      <c r="F61" s="3" t="s">
        <v>58</v>
      </c>
      <c r="G61" s="4" t="s">
        <v>63</v>
      </c>
      <c r="H61" s="3" t="s">
        <v>261</v>
      </c>
      <c r="I61" s="3" t="s">
        <v>24</v>
      </c>
      <c r="J61" s="23">
        <f>'2.ВС'!J73</f>
        <v>919800</v>
      </c>
      <c r="K61" s="23">
        <f>'2.ВС'!K73</f>
        <v>919800</v>
      </c>
      <c r="L61" s="23">
        <f>'2.ВС'!L73</f>
        <v>113819.76</v>
      </c>
      <c r="M61" s="91">
        <f t="shared" si="29"/>
        <v>12.374403131115459</v>
      </c>
      <c r="N61" s="23"/>
      <c r="O61" s="23"/>
      <c r="P61" s="23"/>
      <c r="Q61" s="23"/>
      <c r="R61" s="23"/>
      <c r="S61" s="23"/>
      <c r="T61" s="23"/>
    </row>
    <row r="62" spans="1:20" ht="30" x14ac:dyDescent="0.25">
      <c r="A62" s="117" t="s">
        <v>25</v>
      </c>
      <c r="B62" s="113">
        <v>51</v>
      </c>
      <c r="C62" s="113">
        <v>0</v>
      </c>
      <c r="D62" s="4" t="s">
        <v>80</v>
      </c>
      <c r="E62" s="113">
        <v>851</v>
      </c>
      <c r="F62" s="3" t="s">
        <v>58</v>
      </c>
      <c r="G62" s="4" t="s">
        <v>63</v>
      </c>
      <c r="H62" s="3" t="s">
        <v>261</v>
      </c>
      <c r="I62" s="3" t="s">
        <v>26</v>
      </c>
      <c r="J62" s="23">
        <f t="shared" ref="J62:L62" si="34">J63</f>
        <v>33600</v>
      </c>
      <c r="K62" s="23">
        <f t="shared" si="34"/>
        <v>33600</v>
      </c>
      <c r="L62" s="23">
        <f t="shared" si="34"/>
        <v>3817</v>
      </c>
      <c r="M62" s="91">
        <f t="shared" si="29"/>
        <v>11.360119047619047</v>
      </c>
      <c r="N62" s="23"/>
      <c r="O62" s="23"/>
      <c r="P62" s="23"/>
      <c r="Q62" s="23"/>
      <c r="R62" s="23"/>
      <c r="S62" s="23"/>
      <c r="T62" s="23"/>
    </row>
    <row r="63" spans="1:20" ht="30" x14ac:dyDescent="0.25">
      <c r="A63" s="117" t="s">
        <v>27</v>
      </c>
      <c r="B63" s="113">
        <v>51</v>
      </c>
      <c r="C63" s="113">
        <v>0</v>
      </c>
      <c r="D63" s="4" t="s">
        <v>80</v>
      </c>
      <c r="E63" s="113">
        <v>851</v>
      </c>
      <c r="F63" s="3" t="s">
        <v>58</v>
      </c>
      <c r="G63" s="4" t="s">
        <v>63</v>
      </c>
      <c r="H63" s="3" t="s">
        <v>261</v>
      </c>
      <c r="I63" s="3" t="s">
        <v>28</v>
      </c>
      <c r="J63" s="23">
        <f>'2.ВС'!J75</f>
        <v>33600</v>
      </c>
      <c r="K63" s="23">
        <f>'2.ВС'!K75</f>
        <v>33600</v>
      </c>
      <c r="L63" s="23">
        <f>'2.ВС'!L75</f>
        <v>3817</v>
      </c>
      <c r="M63" s="91">
        <f t="shared" si="29"/>
        <v>11.360119047619047</v>
      </c>
      <c r="N63" s="23"/>
      <c r="O63" s="23"/>
      <c r="P63" s="23"/>
      <c r="Q63" s="23"/>
      <c r="R63" s="23"/>
      <c r="S63" s="23"/>
      <c r="T63" s="23"/>
    </row>
    <row r="64" spans="1:20" ht="75" x14ac:dyDescent="0.25">
      <c r="A64" s="18" t="s">
        <v>354</v>
      </c>
      <c r="B64" s="113">
        <v>51</v>
      </c>
      <c r="C64" s="113">
        <v>0</v>
      </c>
      <c r="D64" s="4" t="s">
        <v>80</v>
      </c>
      <c r="E64" s="113">
        <v>851</v>
      </c>
      <c r="F64" s="3" t="s">
        <v>58</v>
      </c>
      <c r="G64" s="4" t="s">
        <v>63</v>
      </c>
      <c r="H64" s="3" t="s">
        <v>356</v>
      </c>
      <c r="I64" s="3"/>
      <c r="J64" s="23">
        <f t="shared" ref="J64:L65" si="35">J65</f>
        <v>121770</v>
      </c>
      <c r="K64" s="23">
        <f t="shared" si="35"/>
        <v>121770</v>
      </c>
      <c r="L64" s="23">
        <f t="shared" si="35"/>
        <v>27600</v>
      </c>
      <c r="M64" s="91">
        <f t="shared" si="29"/>
        <v>22.665681202266569</v>
      </c>
      <c r="N64" s="23"/>
      <c r="O64" s="23"/>
      <c r="P64" s="23"/>
      <c r="Q64" s="23"/>
      <c r="R64" s="23"/>
      <c r="S64" s="23"/>
      <c r="T64" s="23"/>
    </row>
    <row r="65" spans="1:20" ht="60" x14ac:dyDescent="0.25">
      <c r="A65" s="117" t="s">
        <v>22</v>
      </c>
      <c r="B65" s="113">
        <v>51</v>
      </c>
      <c r="C65" s="113">
        <v>0</v>
      </c>
      <c r="D65" s="4" t="s">
        <v>80</v>
      </c>
      <c r="E65" s="113">
        <v>851</v>
      </c>
      <c r="F65" s="3" t="s">
        <v>58</v>
      </c>
      <c r="G65" s="4" t="s">
        <v>63</v>
      </c>
      <c r="H65" s="3" t="s">
        <v>356</v>
      </c>
      <c r="I65" s="3" t="s">
        <v>23</v>
      </c>
      <c r="J65" s="23">
        <f t="shared" si="35"/>
        <v>121770</v>
      </c>
      <c r="K65" s="23">
        <f t="shared" si="35"/>
        <v>121770</v>
      </c>
      <c r="L65" s="23">
        <f t="shared" si="35"/>
        <v>27600</v>
      </c>
      <c r="M65" s="91">
        <f t="shared" si="29"/>
        <v>22.665681202266569</v>
      </c>
      <c r="N65" s="23"/>
      <c r="O65" s="23"/>
      <c r="P65" s="23"/>
      <c r="Q65" s="23"/>
      <c r="R65" s="23"/>
      <c r="S65" s="23"/>
      <c r="T65" s="23"/>
    </row>
    <row r="66" spans="1:20" ht="75" x14ac:dyDescent="0.25">
      <c r="A66" s="117" t="s">
        <v>9</v>
      </c>
      <c r="B66" s="113">
        <v>51</v>
      </c>
      <c r="C66" s="113">
        <v>0</v>
      </c>
      <c r="D66" s="4" t="s">
        <v>80</v>
      </c>
      <c r="E66" s="113">
        <v>851</v>
      </c>
      <c r="F66" s="3" t="s">
        <v>58</v>
      </c>
      <c r="G66" s="4" t="s">
        <v>63</v>
      </c>
      <c r="H66" s="3" t="s">
        <v>356</v>
      </c>
      <c r="I66" s="3" t="s">
        <v>24</v>
      </c>
      <c r="J66" s="23">
        <f>'2.ВС'!J78</f>
        <v>121770</v>
      </c>
      <c r="K66" s="23">
        <f>'2.ВС'!K78</f>
        <v>121770</v>
      </c>
      <c r="L66" s="23">
        <f>'2.ВС'!L78</f>
        <v>27600</v>
      </c>
      <c r="M66" s="91">
        <f t="shared" si="29"/>
        <v>22.665681202266569</v>
      </c>
      <c r="N66" s="23"/>
      <c r="O66" s="23"/>
      <c r="P66" s="23"/>
      <c r="Q66" s="23"/>
      <c r="R66" s="23"/>
      <c r="S66" s="23"/>
      <c r="T66" s="23"/>
    </row>
    <row r="67" spans="1:20" s="25" customFormat="1" ht="71.25" x14ac:dyDescent="0.25">
      <c r="A67" s="20" t="s">
        <v>209</v>
      </c>
      <c r="B67" s="97">
        <v>51</v>
      </c>
      <c r="C67" s="97">
        <v>0</v>
      </c>
      <c r="D67" s="21" t="s">
        <v>182</v>
      </c>
      <c r="E67" s="97"/>
      <c r="F67" s="21"/>
      <c r="G67" s="21"/>
      <c r="H67" s="21"/>
      <c r="I67" s="21"/>
      <c r="J67" s="24">
        <f t="shared" ref="J67:L68" si="36">J68</f>
        <v>2985300</v>
      </c>
      <c r="K67" s="24">
        <f t="shared" si="36"/>
        <v>2985300</v>
      </c>
      <c r="L67" s="24">
        <f t="shared" si="36"/>
        <v>805800</v>
      </c>
      <c r="M67" s="91">
        <f t="shared" si="29"/>
        <v>26.992262084212644</v>
      </c>
      <c r="N67" s="24"/>
      <c r="O67" s="24"/>
      <c r="P67" s="24"/>
      <c r="Q67" s="24"/>
      <c r="R67" s="24"/>
      <c r="S67" s="24"/>
      <c r="T67" s="24"/>
    </row>
    <row r="68" spans="1:20" ht="28.5" x14ac:dyDescent="0.25">
      <c r="A68" s="20" t="s">
        <v>6</v>
      </c>
      <c r="B68" s="63">
        <v>51</v>
      </c>
      <c r="C68" s="63">
        <v>0</v>
      </c>
      <c r="D68" s="21" t="s">
        <v>182</v>
      </c>
      <c r="E68" s="63">
        <v>851</v>
      </c>
      <c r="F68" s="21"/>
      <c r="G68" s="21"/>
      <c r="H68" s="21"/>
      <c r="I68" s="3"/>
      <c r="J68" s="22">
        <f>J69</f>
        <v>2985300</v>
      </c>
      <c r="K68" s="22">
        <f t="shared" si="36"/>
        <v>2985300</v>
      </c>
      <c r="L68" s="22">
        <f t="shared" si="36"/>
        <v>805800</v>
      </c>
      <c r="M68" s="91">
        <f t="shared" si="29"/>
        <v>26.992262084212644</v>
      </c>
      <c r="N68" s="22"/>
      <c r="O68" s="22"/>
      <c r="P68" s="22"/>
      <c r="Q68" s="22"/>
      <c r="R68" s="22"/>
      <c r="S68" s="22"/>
      <c r="T68" s="22"/>
    </row>
    <row r="69" spans="1:20" s="2" customFormat="1" ht="60" x14ac:dyDescent="0.25">
      <c r="A69" s="18" t="s">
        <v>51</v>
      </c>
      <c r="B69" s="113">
        <v>51</v>
      </c>
      <c r="C69" s="113">
        <v>0</v>
      </c>
      <c r="D69" s="4" t="s">
        <v>182</v>
      </c>
      <c r="E69" s="113">
        <v>851</v>
      </c>
      <c r="F69" s="4" t="s">
        <v>11</v>
      </c>
      <c r="G69" s="4" t="s">
        <v>39</v>
      </c>
      <c r="H69" s="4" t="s">
        <v>262</v>
      </c>
      <c r="I69" s="4"/>
      <c r="J69" s="7">
        <f t="shared" ref="J69:L70" si="37">J70</f>
        <v>2985300</v>
      </c>
      <c r="K69" s="7">
        <f t="shared" si="37"/>
        <v>2985300</v>
      </c>
      <c r="L69" s="7">
        <f t="shared" si="37"/>
        <v>805800</v>
      </c>
      <c r="M69" s="91">
        <f t="shared" si="29"/>
        <v>26.992262084212644</v>
      </c>
      <c r="N69" s="7"/>
      <c r="O69" s="7"/>
      <c r="P69" s="7"/>
      <c r="Q69" s="7"/>
      <c r="R69" s="7"/>
      <c r="S69" s="7"/>
      <c r="T69" s="7"/>
    </row>
    <row r="70" spans="1:20" ht="75" x14ac:dyDescent="0.25">
      <c r="A70" s="117" t="s">
        <v>53</v>
      </c>
      <c r="B70" s="113">
        <v>51</v>
      </c>
      <c r="C70" s="113">
        <v>0</v>
      </c>
      <c r="D70" s="4" t="s">
        <v>182</v>
      </c>
      <c r="E70" s="113">
        <v>851</v>
      </c>
      <c r="F70" s="4" t="s">
        <v>11</v>
      </c>
      <c r="G70" s="4" t="s">
        <v>39</v>
      </c>
      <c r="H70" s="4" t="s">
        <v>262</v>
      </c>
      <c r="I70" s="3" t="s">
        <v>103</v>
      </c>
      <c r="J70" s="23">
        <f t="shared" si="37"/>
        <v>2985300</v>
      </c>
      <c r="K70" s="23">
        <f t="shared" si="37"/>
        <v>2985300</v>
      </c>
      <c r="L70" s="23">
        <f t="shared" si="37"/>
        <v>805800</v>
      </c>
      <c r="M70" s="91">
        <f t="shared" si="29"/>
        <v>26.992262084212644</v>
      </c>
      <c r="N70" s="23"/>
      <c r="O70" s="23"/>
      <c r="P70" s="23"/>
      <c r="Q70" s="23"/>
      <c r="R70" s="23"/>
      <c r="S70" s="23"/>
      <c r="T70" s="23"/>
    </row>
    <row r="71" spans="1:20" ht="30" x14ac:dyDescent="0.25">
      <c r="A71" s="117" t="s">
        <v>54</v>
      </c>
      <c r="B71" s="113">
        <v>51</v>
      </c>
      <c r="C71" s="113">
        <v>0</v>
      </c>
      <c r="D71" s="4" t="s">
        <v>182</v>
      </c>
      <c r="E71" s="113">
        <v>851</v>
      </c>
      <c r="F71" s="4" t="s">
        <v>11</v>
      </c>
      <c r="G71" s="4" t="s">
        <v>39</v>
      </c>
      <c r="H71" s="4" t="s">
        <v>262</v>
      </c>
      <c r="I71" s="3" t="s">
        <v>105</v>
      </c>
      <c r="J71" s="23">
        <f>'2.ВС'!J57</f>
        <v>2985300</v>
      </c>
      <c r="K71" s="23">
        <f>'2.ВС'!K57</f>
        <v>2985300</v>
      </c>
      <c r="L71" s="23">
        <f>'2.ВС'!L57</f>
        <v>805800</v>
      </c>
      <c r="M71" s="91">
        <f t="shared" si="29"/>
        <v>26.992262084212644</v>
      </c>
      <c r="N71" s="23"/>
      <c r="O71" s="23"/>
      <c r="P71" s="23"/>
      <c r="Q71" s="23"/>
      <c r="R71" s="23"/>
      <c r="S71" s="23"/>
      <c r="T71" s="23"/>
    </row>
    <row r="72" spans="1:20" s="64" customFormat="1" ht="71.25" x14ac:dyDescent="0.25">
      <c r="A72" s="20" t="s">
        <v>210</v>
      </c>
      <c r="B72" s="97">
        <v>51</v>
      </c>
      <c r="C72" s="97">
        <v>0</v>
      </c>
      <c r="D72" s="26" t="s">
        <v>211</v>
      </c>
      <c r="E72" s="97"/>
      <c r="F72" s="97"/>
      <c r="G72" s="97"/>
      <c r="H72" s="97"/>
      <c r="I72" s="26"/>
      <c r="J72" s="24">
        <f t="shared" ref="J72:L73" si="38">J73</f>
        <v>1776714</v>
      </c>
      <c r="K72" s="24">
        <f t="shared" si="38"/>
        <v>1776714</v>
      </c>
      <c r="L72" s="24">
        <f t="shared" si="38"/>
        <v>458059.2</v>
      </c>
      <c r="M72" s="91">
        <f t="shared" si="29"/>
        <v>25.781256859573347</v>
      </c>
      <c r="N72" s="24"/>
      <c r="O72" s="24"/>
      <c r="P72" s="24"/>
      <c r="Q72" s="24"/>
      <c r="R72" s="24"/>
      <c r="S72" s="24"/>
      <c r="T72" s="24"/>
    </row>
    <row r="73" spans="1:20" ht="28.5" x14ac:dyDescent="0.25">
      <c r="A73" s="20" t="s">
        <v>6</v>
      </c>
      <c r="B73" s="63">
        <v>51</v>
      </c>
      <c r="C73" s="63">
        <v>0</v>
      </c>
      <c r="D73" s="21" t="s">
        <v>211</v>
      </c>
      <c r="E73" s="63">
        <v>851</v>
      </c>
      <c r="F73" s="113" t="s">
        <v>56</v>
      </c>
      <c r="G73" s="113" t="s">
        <v>58</v>
      </c>
      <c r="H73" s="113"/>
      <c r="I73" s="3"/>
      <c r="J73" s="22">
        <f t="shared" si="38"/>
        <v>1776714</v>
      </c>
      <c r="K73" s="22">
        <f t="shared" si="38"/>
        <v>1776714</v>
      </c>
      <c r="L73" s="22">
        <f t="shared" si="38"/>
        <v>458059.2</v>
      </c>
      <c r="M73" s="91">
        <f t="shared" si="29"/>
        <v>25.781256859573347</v>
      </c>
      <c r="N73" s="22"/>
      <c r="O73" s="22"/>
      <c r="P73" s="22"/>
      <c r="Q73" s="22"/>
      <c r="R73" s="22"/>
      <c r="S73" s="22"/>
      <c r="T73" s="22"/>
    </row>
    <row r="74" spans="1:20" s="2" customFormat="1" ht="75" x14ac:dyDescent="0.25">
      <c r="A74" s="18" t="s">
        <v>59</v>
      </c>
      <c r="B74" s="5">
        <v>51</v>
      </c>
      <c r="C74" s="113">
        <v>0</v>
      </c>
      <c r="D74" s="113">
        <v>15</v>
      </c>
      <c r="E74" s="5">
        <v>851</v>
      </c>
      <c r="F74" s="113" t="s">
        <v>56</v>
      </c>
      <c r="G74" s="113" t="s">
        <v>58</v>
      </c>
      <c r="H74" s="113">
        <v>51180</v>
      </c>
      <c r="I74" s="113" t="s">
        <v>61</v>
      </c>
      <c r="J74" s="60">
        <f t="shared" ref="J74" si="39">J75+J77+J79</f>
        <v>1776714</v>
      </c>
      <c r="K74" s="60">
        <f t="shared" ref="K74:L74" si="40">K75+K77+K79</f>
        <v>1776714</v>
      </c>
      <c r="L74" s="60">
        <f t="shared" si="40"/>
        <v>458059.2</v>
      </c>
      <c r="M74" s="91">
        <f t="shared" si="29"/>
        <v>25.781256859573347</v>
      </c>
      <c r="N74" s="60"/>
      <c r="O74" s="60"/>
      <c r="P74" s="60"/>
      <c r="Q74" s="60"/>
      <c r="R74" s="60"/>
      <c r="S74" s="60"/>
      <c r="T74" s="60"/>
    </row>
    <row r="75" spans="1:20" ht="150" x14ac:dyDescent="0.25">
      <c r="A75" s="115" t="s">
        <v>16</v>
      </c>
      <c r="B75" s="113">
        <v>51</v>
      </c>
      <c r="C75" s="113">
        <v>0</v>
      </c>
      <c r="D75" s="3" t="s">
        <v>211</v>
      </c>
      <c r="E75" s="113">
        <v>851</v>
      </c>
      <c r="F75" s="3" t="s">
        <v>56</v>
      </c>
      <c r="G75" s="3" t="s">
        <v>58</v>
      </c>
      <c r="H75" s="113">
        <v>51180</v>
      </c>
      <c r="I75" s="3" t="s">
        <v>18</v>
      </c>
      <c r="J75" s="23">
        <f t="shared" ref="J75:L75" si="41">J76</f>
        <v>633800</v>
      </c>
      <c r="K75" s="23">
        <f t="shared" si="41"/>
        <v>633800</v>
      </c>
      <c r="L75" s="23">
        <f t="shared" si="41"/>
        <v>163655.25</v>
      </c>
      <c r="M75" s="91">
        <f t="shared" si="29"/>
        <v>25.821276427895235</v>
      </c>
      <c r="N75" s="23"/>
      <c r="O75" s="23"/>
      <c r="P75" s="23"/>
      <c r="Q75" s="23"/>
      <c r="R75" s="23"/>
      <c r="S75" s="23"/>
      <c r="T75" s="23"/>
    </row>
    <row r="76" spans="1:20" ht="60" x14ac:dyDescent="0.25">
      <c r="A76" s="115" t="s">
        <v>8</v>
      </c>
      <c r="B76" s="113">
        <v>51</v>
      </c>
      <c r="C76" s="113">
        <v>0</v>
      </c>
      <c r="D76" s="3" t="s">
        <v>211</v>
      </c>
      <c r="E76" s="113">
        <v>851</v>
      </c>
      <c r="F76" s="3" t="s">
        <v>56</v>
      </c>
      <c r="G76" s="3" t="s">
        <v>58</v>
      </c>
      <c r="H76" s="113">
        <v>51180</v>
      </c>
      <c r="I76" s="3" t="s">
        <v>19</v>
      </c>
      <c r="J76" s="23">
        <f>'2.ВС'!J62</f>
        <v>633800</v>
      </c>
      <c r="K76" s="23">
        <f>'2.ВС'!K62</f>
        <v>633800</v>
      </c>
      <c r="L76" s="23">
        <f>'2.ВС'!L62</f>
        <v>163655.25</v>
      </c>
      <c r="M76" s="91">
        <f t="shared" si="29"/>
        <v>25.821276427895235</v>
      </c>
      <c r="N76" s="23"/>
      <c r="O76" s="23"/>
      <c r="P76" s="23"/>
      <c r="Q76" s="23"/>
      <c r="R76" s="23"/>
      <c r="S76" s="23"/>
      <c r="T76" s="23"/>
    </row>
    <row r="77" spans="1:20" ht="60" x14ac:dyDescent="0.25">
      <c r="A77" s="117" t="s">
        <v>22</v>
      </c>
      <c r="B77" s="113">
        <v>51</v>
      </c>
      <c r="C77" s="113">
        <v>0</v>
      </c>
      <c r="D77" s="3" t="s">
        <v>211</v>
      </c>
      <c r="E77" s="113">
        <v>851</v>
      </c>
      <c r="F77" s="3" t="s">
        <v>56</v>
      </c>
      <c r="G77" s="3" t="s">
        <v>58</v>
      </c>
      <c r="H77" s="113">
        <v>51180</v>
      </c>
      <c r="I77" s="3" t="s">
        <v>23</v>
      </c>
      <c r="J77" s="23">
        <f t="shared" ref="J77:L77" si="42">J78</f>
        <v>32467</v>
      </c>
      <c r="K77" s="23">
        <f t="shared" si="42"/>
        <v>32467</v>
      </c>
      <c r="L77" s="23">
        <f t="shared" si="42"/>
        <v>8116.75</v>
      </c>
      <c r="M77" s="91">
        <f t="shared" si="29"/>
        <v>25</v>
      </c>
      <c r="N77" s="23"/>
      <c r="O77" s="23"/>
      <c r="P77" s="23"/>
      <c r="Q77" s="23"/>
      <c r="R77" s="23"/>
      <c r="S77" s="23"/>
      <c r="T77" s="23"/>
    </row>
    <row r="78" spans="1:20" ht="75" x14ac:dyDescent="0.25">
      <c r="A78" s="117" t="s">
        <v>9</v>
      </c>
      <c r="B78" s="113">
        <v>51</v>
      </c>
      <c r="C78" s="113">
        <v>0</v>
      </c>
      <c r="D78" s="3" t="s">
        <v>211</v>
      </c>
      <c r="E78" s="113">
        <v>851</v>
      </c>
      <c r="F78" s="3" t="s">
        <v>56</v>
      </c>
      <c r="G78" s="3" t="s">
        <v>58</v>
      </c>
      <c r="H78" s="113">
        <v>51180</v>
      </c>
      <c r="I78" s="3" t="s">
        <v>24</v>
      </c>
      <c r="J78" s="23">
        <f>'2.ВС'!J64</f>
        <v>32467</v>
      </c>
      <c r="K78" s="23">
        <f>'2.ВС'!K64</f>
        <v>32467</v>
      </c>
      <c r="L78" s="23">
        <f>'2.ВС'!L64</f>
        <v>8116.75</v>
      </c>
      <c r="M78" s="91">
        <f t="shared" si="29"/>
        <v>25</v>
      </c>
      <c r="N78" s="23"/>
      <c r="O78" s="23"/>
      <c r="P78" s="23"/>
      <c r="Q78" s="23"/>
      <c r="R78" s="23"/>
      <c r="S78" s="23"/>
      <c r="T78" s="23"/>
    </row>
    <row r="79" spans="1:20" s="25" customFormat="1" ht="30" x14ac:dyDescent="0.25">
      <c r="A79" s="117" t="s">
        <v>42</v>
      </c>
      <c r="B79" s="113">
        <v>51</v>
      </c>
      <c r="C79" s="113">
        <v>0</v>
      </c>
      <c r="D79" s="3" t="s">
        <v>211</v>
      </c>
      <c r="E79" s="113">
        <v>851</v>
      </c>
      <c r="F79" s="3" t="s">
        <v>56</v>
      </c>
      <c r="G79" s="3" t="s">
        <v>58</v>
      </c>
      <c r="H79" s="113">
        <v>51180</v>
      </c>
      <c r="I79" s="3" t="s">
        <v>43</v>
      </c>
      <c r="J79" s="23">
        <f t="shared" ref="J79:L79" si="43">J80</f>
        <v>1110447</v>
      </c>
      <c r="K79" s="23">
        <f t="shared" si="43"/>
        <v>1110447</v>
      </c>
      <c r="L79" s="23">
        <f t="shared" si="43"/>
        <v>286287.2</v>
      </c>
      <c r="M79" s="91">
        <f t="shared" si="29"/>
        <v>25.781257457582395</v>
      </c>
      <c r="N79" s="23"/>
      <c r="O79" s="23"/>
      <c r="P79" s="23"/>
      <c r="Q79" s="23"/>
      <c r="R79" s="23"/>
      <c r="S79" s="23"/>
      <c r="T79" s="23"/>
    </row>
    <row r="80" spans="1:20" x14ac:dyDescent="0.25">
      <c r="A80" s="117" t="s">
        <v>44</v>
      </c>
      <c r="B80" s="113">
        <v>51</v>
      </c>
      <c r="C80" s="113">
        <v>0</v>
      </c>
      <c r="D80" s="3" t="s">
        <v>211</v>
      </c>
      <c r="E80" s="113">
        <v>851</v>
      </c>
      <c r="F80" s="3" t="s">
        <v>56</v>
      </c>
      <c r="G80" s="3" t="s">
        <v>58</v>
      </c>
      <c r="H80" s="113">
        <v>51180</v>
      </c>
      <c r="I80" s="3" t="s">
        <v>45</v>
      </c>
      <c r="J80" s="23">
        <f>'2.ВС'!J66</f>
        <v>1110447</v>
      </c>
      <c r="K80" s="23">
        <f>'2.ВС'!K66</f>
        <v>1110447</v>
      </c>
      <c r="L80" s="23">
        <f>'2.ВС'!L66</f>
        <v>286287.2</v>
      </c>
      <c r="M80" s="91">
        <f t="shared" si="29"/>
        <v>25.781257457582395</v>
      </c>
      <c r="N80" s="23"/>
      <c r="O80" s="23"/>
      <c r="P80" s="23"/>
      <c r="Q80" s="23"/>
      <c r="R80" s="23"/>
      <c r="S80" s="23"/>
      <c r="T80" s="23"/>
    </row>
    <row r="81" spans="1:20" s="25" customFormat="1" ht="42.75" x14ac:dyDescent="0.25">
      <c r="A81" s="20" t="s">
        <v>212</v>
      </c>
      <c r="B81" s="97">
        <v>51</v>
      </c>
      <c r="C81" s="97">
        <v>0</v>
      </c>
      <c r="D81" s="21" t="s">
        <v>213</v>
      </c>
      <c r="E81" s="97"/>
      <c r="F81" s="21"/>
      <c r="G81" s="21"/>
      <c r="H81" s="21"/>
      <c r="I81" s="21"/>
      <c r="J81" s="24">
        <f t="shared" ref="J81:L84" si="44">J82</f>
        <v>113596.03</v>
      </c>
      <c r="K81" s="24">
        <f t="shared" si="44"/>
        <v>113596.03</v>
      </c>
      <c r="L81" s="24">
        <f t="shared" si="44"/>
        <v>0</v>
      </c>
      <c r="M81" s="91">
        <f t="shared" si="29"/>
        <v>0</v>
      </c>
      <c r="N81" s="24"/>
      <c r="O81" s="24"/>
      <c r="P81" s="24"/>
      <c r="Q81" s="24"/>
      <c r="R81" s="24"/>
      <c r="S81" s="24"/>
      <c r="T81" s="24"/>
    </row>
    <row r="82" spans="1:20" s="25" customFormat="1" ht="28.5" x14ac:dyDescent="0.25">
      <c r="A82" s="20" t="s">
        <v>6</v>
      </c>
      <c r="B82" s="63">
        <v>51</v>
      </c>
      <c r="C82" s="63">
        <v>0</v>
      </c>
      <c r="D82" s="21" t="s">
        <v>213</v>
      </c>
      <c r="E82" s="63">
        <v>851</v>
      </c>
      <c r="F82" s="21"/>
      <c r="G82" s="21"/>
      <c r="H82" s="21"/>
      <c r="I82" s="3"/>
      <c r="J82" s="22">
        <f t="shared" si="44"/>
        <v>113596.03</v>
      </c>
      <c r="K82" s="22">
        <f t="shared" si="44"/>
        <v>113596.03</v>
      </c>
      <c r="L82" s="22">
        <f t="shared" si="44"/>
        <v>0</v>
      </c>
      <c r="M82" s="91">
        <f t="shared" si="29"/>
        <v>0</v>
      </c>
      <c r="N82" s="22"/>
      <c r="O82" s="22"/>
      <c r="P82" s="22"/>
      <c r="Q82" s="22"/>
      <c r="R82" s="22"/>
      <c r="S82" s="22"/>
      <c r="T82" s="22"/>
    </row>
    <row r="83" spans="1:20" s="25" customFormat="1" ht="240" customHeight="1" x14ac:dyDescent="0.25">
      <c r="A83" s="18" t="s">
        <v>462</v>
      </c>
      <c r="B83" s="5">
        <v>51</v>
      </c>
      <c r="C83" s="5">
        <v>0</v>
      </c>
      <c r="D83" s="3" t="s">
        <v>213</v>
      </c>
      <c r="E83" s="113">
        <v>851</v>
      </c>
      <c r="F83" s="3" t="s">
        <v>13</v>
      </c>
      <c r="G83" s="3" t="s">
        <v>35</v>
      </c>
      <c r="H83" s="3" t="s">
        <v>214</v>
      </c>
      <c r="I83" s="3"/>
      <c r="J83" s="23">
        <f t="shared" si="44"/>
        <v>113596.03</v>
      </c>
      <c r="K83" s="23">
        <f t="shared" si="44"/>
        <v>113596.03</v>
      </c>
      <c r="L83" s="23">
        <f t="shared" si="44"/>
        <v>0</v>
      </c>
      <c r="M83" s="91">
        <f t="shared" si="29"/>
        <v>0</v>
      </c>
      <c r="N83" s="23"/>
      <c r="O83" s="23"/>
      <c r="P83" s="23"/>
      <c r="Q83" s="23"/>
      <c r="R83" s="23"/>
      <c r="S83" s="23"/>
      <c r="T83" s="23"/>
    </row>
    <row r="84" spans="1:20" s="25" customFormat="1" ht="60" x14ac:dyDescent="0.25">
      <c r="A84" s="117" t="s">
        <v>22</v>
      </c>
      <c r="B84" s="5">
        <v>51</v>
      </c>
      <c r="C84" s="5">
        <v>0</v>
      </c>
      <c r="D84" s="3" t="s">
        <v>213</v>
      </c>
      <c r="E84" s="113">
        <v>851</v>
      </c>
      <c r="F84" s="3" t="s">
        <v>13</v>
      </c>
      <c r="G84" s="3" t="s">
        <v>35</v>
      </c>
      <c r="H84" s="3" t="s">
        <v>214</v>
      </c>
      <c r="I84" s="3" t="s">
        <v>23</v>
      </c>
      <c r="J84" s="23">
        <f t="shared" si="44"/>
        <v>113596.03</v>
      </c>
      <c r="K84" s="23">
        <f t="shared" si="44"/>
        <v>113596.03</v>
      </c>
      <c r="L84" s="23">
        <f t="shared" si="44"/>
        <v>0</v>
      </c>
      <c r="M84" s="91">
        <f t="shared" si="29"/>
        <v>0</v>
      </c>
      <c r="N84" s="23"/>
      <c r="O84" s="23"/>
      <c r="P84" s="23"/>
      <c r="Q84" s="23"/>
      <c r="R84" s="23"/>
      <c r="S84" s="23"/>
      <c r="T84" s="23"/>
    </row>
    <row r="85" spans="1:20" ht="75" x14ac:dyDescent="0.25">
      <c r="A85" s="117" t="s">
        <v>9</v>
      </c>
      <c r="B85" s="5">
        <v>51</v>
      </c>
      <c r="C85" s="5">
        <v>0</v>
      </c>
      <c r="D85" s="3" t="s">
        <v>213</v>
      </c>
      <c r="E85" s="113">
        <v>851</v>
      </c>
      <c r="F85" s="3" t="s">
        <v>13</v>
      </c>
      <c r="G85" s="3" t="s">
        <v>35</v>
      </c>
      <c r="H85" s="3" t="s">
        <v>214</v>
      </c>
      <c r="I85" s="3" t="s">
        <v>24</v>
      </c>
      <c r="J85" s="23">
        <f>'2.ВС'!J83</f>
        <v>113596.03</v>
      </c>
      <c r="K85" s="23">
        <f>'2.ВС'!K83</f>
        <v>113596.03</v>
      </c>
      <c r="L85" s="23">
        <f>'2.ВС'!L83</f>
        <v>0</v>
      </c>
      <c r="M85" s="91">
        <f t="shared" si="29"/>
        <v>0</v>
      </c>
      <c r="N85" s="23"/>
      <c r="O85" s="23"/>
      <c r="P85" s="23"/>
      <c r="Q85" s="23"/>
      <c r="R85" s="23"/>
      <c r="S85" s="23"/>
      <c r="T85" s="23"/>
    </row>
    <row r="86" spans="1:20" s="25" customFormat="1" ht="128.25" x14ac:dyDescent="0.25">
      <c r="A86" s="20" t="s">
        <v>215</v>
      </c>
      <c r="B86" s="63">
        <v>51</v>
      </c>
      <c r="C86" s="63">
        <v>0</v>
      </c>
      <c r="D86" s="21" t="s">
        <v>216</v>
      </c>
      <c r="E86" s="97"/>
      <c r="F86" s="21"/>
      <c r="G86" s="21"/>
      <c r="H86" s="21"/>
      <c r="I86" s="21"/>
      <c r="J86" s="24">
        <f t="shared" ref="J86:L86" si="45">J87</f>
        <v>134349</v>
      </c>
      <c r="K86" s="24">
        <f t="shared" si="45"/>
        <v>5551980.5</v>
      </c>
      <c r="L86" s="24">
        <f t="shared" si="45"/>
        <v>19552.400000000001</v>
      </c>
      <c r="M86" s="91">
        <f t="shared" si="29"/>
        <v>0.35216982480395964</v>
      </c>
      <c r="N86" s="24"/>
      <c r="O86" s="24"/>
      <c r="P86" s="24"/>
      <c r="Q86" s="24"/>
      <c r="R86" s="24"/>
      <c r="S86" s="24"/>
      <c r="T86" s="24"/>
    </row>
    <row r="87" spans="1:20" s="25" customFormat="1" ht="28.5" x14ac:dyDescent="0.25">
      <c r="A87" s="20" t="s">
        <v>6</v>
      </c>
      <c r="B87" s="63">
        <v>51</v>
      </c>
      <c r="C87" s="63">
        <v>0</v>
      </c>
      <c r="D87" s="21" t="s">
        <v>216</v>
      </c>
      <c r="E87" s="63">
        <v>851</v>
      </c>
      <c r="F87" s="21"/>
      <c r="G87" s="21"/>
      <c r="H87" s="21"/>
      <c r="I87" s="3"/>
      <c r="J87" s="22">
        <f>+J88+J91+J94+J97</f>
        <v>134349</v>
      </c>
      <c r="K87" s="22">
        <f t="shared" ref="K87:L87" si="46">+K88+K91+K94+K97</f>
        <v>5551980.5</v>
      </c>
      <c r="L87" s="22">
        <f t="shared" si="46"/>
        <v>19552.400000000001</v>
      </c>
      <c r="M87" s="91">
        <f t="shared" si="29"/>
        <v>0.35216982480395964</v>
      </c>
      <c r="N87" s="22" t="e">
        <f>#REF!+#REF!+#REF!+N88+N91+N94+#REF!+N97+#REF!</f>
        <v>#REF!</v>
      </c>
      <c r="O87" s="22" t="e">
        <f>#REF!+#REF!+#REF!+O88+O91+O94+#REF!+O97+#REF!</f>
        <v>#REF!</v>
      </c>
      <c r="P87" s="22" t="e">
        <f>#REF!+#REF!+#REF!+P88+P91+P94+#REF!+P97+#REF!</f>
        <v>#REF!</v>
      </c>
      <c r="Q87" s="22" t="e">
        <f>#REF!+#REF!+#REF!+Q88+Q91+Q94+#REF!+Q97+#REF!</f>
        <v>#REF!</v>
      </c>
      <c r="R87" s="22" t="e">
        <f>#REF!+#REF!+#REF!+R88+R91+R94+#REF!+R97+#REF!</f>
        <v>#REF!</v>
      </c>
      <c r="S87" s="22" t="e">
        <f>#REF!+#REF!+#REF!+S88+S91+S94+#REF!+S97+#REF!</f>
        <v>#REF!</v>
      </c>
      <c r="T87" s="22" t="e">
        <f>#REF!+#REF!+#REF!+T88+T91+T94+#REF!+T97+#REF!</f>
        <v>#REF!</v>
      </c>
    </row>
    <row r="88" spans="1:20" s="25" customFormat="1" ht="105" x14ac:dyDescent="0.25">
      <c r="A88" s="18" t="s">
        <v>85</v>
      </c>
      <c r="B88" s="113">
        <v>51</v>
      </c>
      <c r="C88" s="113">
        <v>0</v>
      </c>
      <c r="D88" s="4" t="s">
        <v>216</v>
      </c>
      <c r="E88" s="113">
        <v>851</v>
      </c>
      <c r="F88" s="4" t="s">
        <v>35</v>
      </c>
      <c r="G88" s="4" t="s">
        <v>11</v>
      </c>
      <c r="H88" s="4" t="s">
        <v>269</v>
      </c>
      <c r="I88" s="3"/>
      <c r="J88" s="23">
        <f t="shared" ref="J88:L92" si="47">J89</f>
        <v>74916</v>
      </c>
      <c r="K88" s="23">
        <f t="shared" si="47"/>
        <v>74916</v>
      </c>
      <c r="L88" s="23">
        <f t="shared" si="47"/>
        <v>9997.02</v>
      </c>
      <c r="M88" s="91">
        <f t="shared" si="29"/>
        <v>13.344305622296973</v>
      </c>
      <c r="N88" s="23"/>
      <c r="O88" s="23"/>
      <c r="P88" s="23"/>
      <c r="Q88" s="23"/>
      <c r="R88" s="23"/>
      <c r="S88" s="23"/>
      <c r="T88" s="23"/>
    </row>
    <row r="89" spans="1:20" ht="60" x14ac:dyDescent="0.25">
      <c r="A89" s="117" t="s">
        <v>22</v>
      </c>
      <c r="B89" s="113">
        <v>51</v>
      </c>
      <c r="C89" s="113">
        <v>0</v>
      </c>
      <c r="D89" s="4" t="s">
        <v>216</v>
      </c>
      <c r="E89" s="113">
        <v>851</v>
      </c>
      <c r="F89" s="4" t="s">
        <v>35</v>
      </c>
      <c r="G89" s="4" t="s">
        <v>11</v>
      </c>
      <c r="H89" s="4" t="s">
        <v>269</v>
      </c>
      <c r="I89" s="3" t="s">
        <v>23</v>
      </c>
      <c r="J89" s="23">
        <f t="shared" si="47"/>
        <v>74916</v>
      </c>
      <c r="K89" s="23">
        <f t="shared" si="47"/>
        <v>74916</v>
      </c>
      <c r="L89" s="23">
        <f t="shared" si="47"/>
        <v>9997.02</v>
      </c>
      <c r="M89" s="91">
        <f t="shared" si="29"/>
        <v>13.344305622296973</v>
      </c>
      <c r="N89" s="23"/>
      <c r="O89" s="23"/>
      <c r="P89" s="23"/>
      <c r="Q89" s="23"/>
      <c r="R89" s="23"/>
      <c r="S89" s="23"/>
      <c r="T89" s="23"/>
    </row>
    <row r="90" spans="1:20" ht="75" x14ac:dyDescent="0.25">
      <c r="A90" s="117" t="s">
        <v>9</v>
      </c>
      <c r="B90" s="113">
        <v>51</v>
      </c>
      <c r="C90" s="113">
        <v>0</v>
      </c>
      <c r="D90" s="4" t="s">
        <v>216</v>
      </c>
      <c r="E90" s="113">
        <v>851</v>
      </c>
      <c r="F90" s="4" t="s">
        <v>35</v>
      </c>
      <c r="G90" s="4" t="s">
        <v>11</v>
      </c>
      <c r="H90" s="4" t="s">
        <v>269</v>
      </c>
      <c r="I90" s="3" t="s">
        <v>24</v>
      </c>
      <c r="J90" s="23">
        <f>'2.ВС'!J105</f>
        <v>74916</v>
      </c>
      <c r="K90" s="23">
        <f>'2.ВС'!K105</f>
        <v>74916</v>
      </c>
      <c r="L90" s="23">
        <f>'2.ВС'!L105</f>
        <v>9997.02</v>
      </c>
      <c r="M90" s="91">
        <f t="shared" si="29"/>
        <v>13.344305622296973</v>
      </c>
      <c r="N90" s="23"/>
      <c r="O90" s="23"/>
      <c r="P90" s="23"/>
      <c r="Q90" s="23"/>
      <c r="R90" s="23"/>
      <c r="S90" s="23"/>
      <c r="T90" s="23"/>
    </row>
    <row r="91" spans="1:20" ht="180" x14ac:dyDescent="0.25">
      <c r="A91" s="18" t="s">
        <v>94</v>
      </c>
      <c r="B91" s="113">
        <v>51</v>
      </c>
      <c r="C91" s="113">
        <v>0</v>
      </c>
      <c r="D91" s="4" t="s">
        <v>216</v>
      </c>
      <c r="E91" s="113">
        <v>851</v>
      </c>
      <c r="F91" s="4" t="s">
        <v>35</v>
      </c>
      <c r="G91" s="4" t="s">
        <v>56</v>
      </c>
      <c r="H91" s="4" t="s">
        <v>271</v>
      </c>
      <c r="I91" s="3"/>
      <c r="J91" s="23">
        <f t="shared" si="47"/>
        <v>600</v>
      </c>
      <c r="K91" s="23">
        <f t="shared" si="47"/>
        <v>600</v>
      </c>
      <c r="L91" s="23">
        <f t="shared" si="47"/>
        <v>0</v>
      </c>
      <c r="M91" s="91">
        <f t="shared" si="29"/>
        <v>0</v>
      </c>
      <c r="N91" s="23"/>
      <c r="O91" s="23"/>
      <c r="P91" s="23"/>
      <c r="Q91" s="23"/>
      <c r="R91" s="23"/>
      <c r="S91" s="23"/>
      <c r="T91" s="23"/>
    </row>
    <row r="92" spans="1:20" ht="30" x14ac:dyDescent="0.25">
      <c r="A92" s="115" t="s">
        <v>42</v>
      </c>
      <c r="B92" s="113">
        <v>51</v>
      </c>
      <c r="C92" s="113">
        <v>0</v>
      </c>
      <c r="D92" s="4" t="s">
        <v>216</v>
      </c>
      <c r="E92" s="113">
        <v>851</v>
      </c>
      <c r="F92" s="4" t="s">
        <v>35</v>
      </c>
      <c r="G92" s="4" t="s">
        <v>56</v>
      </c>
      <c r="H92" s="4" t="s">
        <v>271</v>
      </c>
      <c r="I92" s="3" t="s">
        <v>43</v>
      </c>
      <c r="J92" s="23">
        <f t="shared" si="47"/>
        <v>600</v>
      </c>
      <c r="K92" s="23">
        <f t="shared" si="47"/>
        <v>600</v>
      </c>
      <c r="L92" s="23">
        <f t="shared" si="47"/>
        <v>0</v>
      </c>
      <c r="M92" s="91">
        <f t="shared" si="29"/>
        <v>0</v>
      </c>
      <c r="N92" s="23"/>
      <c r="O92" s="23"/>
      <c r="P92" s="23"/>
      <c r="Q92" s="23"/>
      <c r="R92" s="23"/>
      <c r="S92" s="23"/>
      <c r="T92" s="23"/>
    </row>
    <row r="93" spans="1:20" ht="30" x14ac:dyDescent="0.25">
      <c r="A93" s="117" t="s">
        <v>77</v>
      </c>
      <c r="B93" s="113">
        <v>51</v>
      </c>
      <c r="C93" s="113">
        <v>0</v>
      </c>
      <c r="D93" s="4" t="s">
        <v>216</v>
      </c>
      <c r="E93" s="113">
        <v>851</v>
      </c>
      <c r="F93" s="4" t="s">
        <v>35</v>
      </c>
      <c r="G93" s="4" t="s">
        <v>56</v>
      </c>
      <c r="H93" s="4" t="s">
        <v>271</v>
      </c>
      <c r="I93" s="3" t="s">
        <v>78</v>
      </c>
      <c r="J93" s="23">
        <f>'2.ВС'!J112</f>
        <v>600</v>
      </c>
      <c r="K93" s="23">
        <f>'2.ВС'!K112</f>
        <v>600</v>
      </c>
      <c r="L93" s="23">
        <f>'2.ВС'!L112</f>
        <v>0</v>
      </c>
      <c r="M93" s="91">
        <f t="shared" si="29"/>
        <v>0</v>
      </c>
      <c r="N93" s="23"/>
      <c r="O93" s="23"/>
      <c r="P93" s="23"/>
      <c r="Q93" s="23"/>
      <c r="R93" s="23"/>
      <c r="S93" s="23"/>
      <c r="T93" s="23"/>
    </row>
    <row r="94" spans="1:20" ht="255" x14ac:dyDescent="0.25">
      <c r="A94" s="18" t="s">
        <v>87</v>
      </c>
      <c r="B94" s="113">
        <v>51</v>
      </c>
      <c r="C94" s="113">
        <v>0</v>
      </c>
      <c r="D94" s="4" t="s">
        <v>216</v>
      </c>
      <c r="E94" s="113">
        <v>851</v>
      </c>
      <c r="F94" s="4"/>
      <c r="G94" s="4"/>
      <c r="H94" s="4" t="s">
        <v>270</v>
      </c>
      <c r="I94" s="3"/>
      <c r="J94" s="23">
        <f t="shared" ref="J94:L95" si="48">J95</f>
        <v>58833</v>
      </c>
      <c r="K94" s="23">
        <f t="shared" si="48"/>
        <v>58833</v>
      </c>
      <c r="L94" s="23">
        <f t="shared" si="48"/>
        <v>9555.3799999999992</v>
      </c>
      <c r="M94" s="91">
        <f t="shared" si="29"/>
        <v>16.241531113490726</v>
      </c>
      <c r="N94" s="23"/>
      <c r="O94" s="23"/>
      <c r="P94" s="23"/>
      <c r="Q94" s="23"/>
      <c r="R94" s="23"/>
      <c r="S94" s="23"/>
      <c r="T94" s="23"/>
    </row>
    <row r="95" spans="1:20" s="25" customFormat="1" ht="30" x14ac:dyDescent="0.25">
      <c r="A95" s="115" t="s">
        <v>42</v>
      </c>
      <c r="B95" s="113">
        <v>51</v>
      </c>
      <c r="C95" s="113">
        <v>0</v>
      </c>
      <c r="D95" s="4" t="s">
        <v>216</v>
      </c>
      <c r="E95" s="113">
        <v>851</v>
      </c>
      <c r="F95" s="4"/>
      <c r="G95" s="4"/>
      <c r="H95" s="4" t="s">
        <v>270</v>
      </c>
      <c r="I95" s="3" t="s">
        <v>43</v>
      </c>
      <c r="J95" s="23">
        <f t="shared" si="48"/>
        <v>58833</v>
      </c>
      <c r="K95" s="23">
        <f t="shared" si="48"/>
        <v>58833</v>
      </c>
      <c r="L95" s="23">
        <f t="shared" si="48"/>
        <v>9555.3799999999992</v>
      </c>
      <c r="M95" s="91">
        <f t="shared" si="29"/>
        <v>16.241531113490726</v>
      </c>
      <c r="N95" s="23"/>
      <c r="O95" s="23"/>
      <c r="P95" s="23"/>
      <c r="Q95" s="23"/>
      <c r="R95" s="23"/>
      <c r="S95" s="23"/>
      <c r="T95" s="23"/>
    </row>
    <row r="96" spans="1:20" ht="30" x14ac:dyDescent="0.25">
      <c r="A96" s="117" t="s">
        <v>77</v>
      </c>
      <c r="B96" s="113">
        <v>51</v>
      </c>
      <c r="C96" s="113">
        <v>0</v>
      </c>
      <c r="D96" s="4" t="s">
        <v>216</v>
      </c>
      <c r="E96" s="113">
        <v>851</v>
      </c>
      <c r="F96" s="4"/>
      <c r="G96" s="4"/>
      <c r="H96" s="4" t="s">
        <v>270</v>
      </c>
      <c r="I96" s="3" t="s">
        <v>78</v>
      </c>
      <c r="J96" s="23">
        <f>'2.ВС'!J108</f>
        <v>58833</v>
      </c>
      <c r="K96" s="23">
        <f>'2.ВС'!K108</f>
        <v>58833</v>
      </c>
      <c r="L96" s="23">
        <f>'2.ВС'!L108</f>
        <v>9555.3799999999992</v>
      </c>
      <c r="M96" s="91">
        <f t="shared" si="29"/>
        <v>16.241531113490726</v>
      </c>
      <c r="N96" s="23"/>
      <c r="O96" s="23"/>
      <c r="P96" s="23"/>
      <c r="Q96" s="23"/>
      <c r="R96" s="23"/>
      <c r="S96" s="23"/>
      <c r="T96" s="23"/>
    </row>
    <row r="97" spans="1:20" s="2" customFormat="1" ht="75" x14ac:dyDescent="0.25">
      <c r="A97" s="18" t="s">
        <v>329</v>
      </c>
      <c r="B97" s="113">
        <v>51</v>
      </c>
      <c r="C97" s="113">
        <v>0</v>
      </c>
      <c r="D97" s="3" t="s">
        <v>216</v>
      </c>
      <c r="E97" s="113">
        <v>851</v>
      </c>
      <c r="F97" s="4" t="s">
        <v>35</v>
      </c>
      <c r="G97" s="4" t="s">
        <v>56</v>
      </c>
      <c r="H97" s="4" t="s">
        <v>208</v>
      </c>
      <c r="I97" s="3"/>
      <c r="J97" s="23">
        <f t="shared" ref="J97:L98" si="49">J98</f>
        <v>0</v>
      </c>
      <c r="K97" s="23">
        <f t="shared" si="49"/>
        <v>5417631.5</v>
      </c>
      <c r="L97" s="23">
        <f t="shared" si="49"/>
        <v>0</v>
      </c>
      <c r="M97" s="91">
        <f t="shared" si="29"/>
        <v>0</v>
      </c>
      <c r="N97" s="23"/>
      <c r="O97" s="23"/>
      <c r="P97" s="23"/>
      <c r="Q97" s="23"/>
      <c r="R97" s="23"/>
      <c r="S97" s="23"/>
      <c r="T97" s="23"/>
    </row>
    <row r="98" spans="1:20" s="2" customFormat="1" ht="60" x14ac:dyDescent="0.25">
      <c r="A98" s="117" t="s">
        <v>90</v>
      </c>
      <c r="B98" s="113">
        <v>51</v>
      </c>
      <c r="C98" s="113">
        <v>0</v>
      </c>
      <c r="D98" s="3" t="s">
        <v>216</v>
      </c>
      <c r="E98" s="113">
        <v>851</v>
      </c>
      <c r="F98" s="4" t="s">
        <v>35</v>
      </c>
      <c r="G98" s="4" t="s">
        <v>56</v>
      </c>
      <c r="H98" s="4" t="s">
        <v>208</v>
      </c>
      <c r="I98" s="3" t="s">
        <v>91</v>
      </c>
      <c r="J98" s="23">
        <f t="shared" si="49"/>
        <v>0</v>
      </c>
      <c r="K98" s="23">
        <f t="shared" si="49"/>
        <v>5417631.5</v>
      </c>
      <c r="L98" s="23">
        <f t="shared" si="49"/>
        <v>0</v>
      </c>
      <c r="M98" s="91">
        <f t="shared" si="29"/>
        <v>0</v>
      </c>
      <c r="N98" s="23"/>
      <c r="O98" s="23"/>
      <c r="P98" s="23"/>
      <c r="Q98" s="23"/>
      <c r="R98" s="23"/>
      <c r="S98" s="23"/>
      <c r="T98" s="23"/>
    </row>
    <row r="99" spans="1:20" s="2" customFormat="1" x14ac:dyDescent="0.25">
      <c r="A99" s="117" t="s">
        <v>92</v>
      </c>
      <c r="B99" s="113">
        <v>51</v>
      </c>
      <c r="C99" s="113">
        <v>0</v>
      </c>
      <c r="D99" s="3" t="s">
        <v>216</v>
      </c>
      <c r="E99" s="113">
        <v>851</v>
      </c>
      <c r="F99" s="4" t="s">
        <v>35</v>
      </c>
      <c r="G99" s="4" t="s">
        <v>56</v>
      </c>
      <c r="H99" s="4" t="s">
        <v>208</v>
      </c>
      <c r="I99" s="3" t="s">
        <v>93</v>
      </c>
      <c r="J99" s="23">
        <f>'2.ВС'!J115</f>
        <v>0</v>
      </c>
      <c r="K99" s="23">
        <f>'2.ВС'!K115</f>
        <v>5417631.5</v>
      </c>
      <c r="L99" s="23">
        <f>'2.ВС'!L115</f>
        <v>0</v>
      </c>
      <c r="M99" s="91">
        <f t="shared" ref="M99:M140" si="50">L99/K99*100</f>
        <v>0</v>
      </c>
      <c r="N99" s="23"/>
      <c r="O99" s="23"/>
      <c r="P99" s="23"/>
      <c r="Q99" s="23"/>
      <c r="R99" s="23"/>
      <c r="S99" s="23"/>
      <c r="T99" s="23"/>
    </row>
    <row r="100" spans="1:20" s="2" customFormat="1" ht="104.25" customHeight="1" x14ac:dyDescent="0.25">
      <c r="A100" s="20" t="s">
        <v>217</v>
      </c>
      <c r="B100" s="97">
        <v>51</v>
      </c>
      <c r="C100" s="97">
        <v>0</v>
      </c>
      <c r="D100" s="21" t="s">
        <v>218</v>
      </c>
      <c r="E100" s="97"/>
      <c r="F100" s="21"/>
      <c r="G100" s="21"/>
      <c r="H100" s="21"/>
      <c r="I100" s="21"/>
      <c r="J100" s="24">
        <f t="shared" ref="J100:L103" si="51">J101</f>
        <v>7421</v>
      </c>
      <c r="K100" s="24">
        <f t="shared" si="51"/>
        <v>7421</v>
      </c>
      <c r="L100" s="24">
        <f t="shared" si="51"/>
        <v>0</v>
      </c>
      <c r="M100" s="91">
        <f t="shared" si="50"/>
        <v>0</v>
      </c>
      <c r="N100" s="24"/>
      <c r="O100" s="24"/>
      <c r="P100" s="24"/>
      <c r="Q100" s="24"/>
      <c r="R100" s="24"/>
      <c r="S100" s="24"/>
      <c r="T100" s="24"/>
    </row>
    <row r="101" spans="1:20" s="2" customFormat="1" ht="28.5" x14ac:dyDescent="0.25">
      <c r="A101" s="20" t="s">
        <v>6</v>
      </c>
      <c r="B101" s="63">
        <v>51</v>
      </c>
      <c r="C101" s="63">
        <v>0</v>
      </c>
      <c r="D101" s="21" t="s">
        <v>218</v>
      </c>
      <c r="E101" s="63">
        <v>851</v>
      </c>
      <c r="F101" s="21"/>
      <c r="G101" s="21"/>
      <c r="H101" s="21"/>
      <c r="I101" s="3"/>
      <c r="J101" s="22">
        <f t="shared" si="51"/>
        <v>7421</v>
      </c>
      <c r="K101" s="22">
        <f t="shared" si="51"/>
        <v>7421</v>
      </c>
      <c r="L101" s="22">
        <f t="shared" si="51"/>
        <v>0</v>
      </c>
      <c r="M101" s="91">
        <f t="shared" si="50"/>
        <v>0</v>
      </c>
      <c r="N101" s="22"/>
      <c r="O101" s="22"/>
      <c r="P101" s="22"/>
      <c r="Q101" s="22"/>
      <c r="R101" s="22"/>
      <c r="S101" s="22"/>
      <c r="T101" s="22"/>
    </row>
    <row r="102" spans="1:20" s="2" customFormat="1" ht="120" x14ac:dyDescent="0.25">
      <c r="A102" s="18" t="s">
        <v>219</v>
      </c>
      <c r="B102" s="113">
        <v>51</v>
      </c>
      <c r="C102" s="113">
        <v>0</v>
      </c>
      <c r="D102" s="3" t="s">
        <v>218</v>
      </c>
      <c r="E102" s="113">
        <v>851</v>
      </c>
      <c r="F102" s="3" t="s">
        <v>11</v>
      </c>
      <c r="G102" s="3" t="s">
        <v>35</v>
      </c>
      <c r="H102" s="3" t="s">
        <v>220</v>
      </c>
      <c r="I102" s="3"/>
      <c r="J102" s="23">
        <f t="shared" si="51"/>
        <v>7421</v>
      </c>
      <c r="K102" s="23">
        <f t="shared" si="51"/>
        <v>7421</v>
      </c>
      <c r="L102" s="23">
        <f t="shared" si="51"/>
        <v>0</v>
      </c>
      <c r="M102" s="91">
        <f t="shared" si="50"/>
        <v>0</v>
      </c>
      <c r="N102" s="23"/>
      <c r="O102" s="23"/>
      <c r="P102" s="23"/>
      <c r="Q102" s="23"/>
      <c r="R102" s="23"/>
      <c r="S102" s="23"/>
      <c r="T102" s="23"/>
    </row>
    <row r="103" spans="1:20" s="64" customFormat="1" ht="60" x14ac:dyDescent="0.25">
      <c r="A103" s="117" t="s">
        <v>22</v>
      </c>
      <c r="B103" s="113">
        <v>51</v>
      </c>
      <c r="C103" s="113">
        <v>0</v>
      </c>
      <c r="D103" s="3" t="s">
        <v>218</v>
      </c>
      <c r="E103" s="113">
        <v>851</v>
      </c>
      <c r="F103" s="3" t="s">
        <v>11</v>
      </c>
      <c r="G103" s="3" t="s">
        <v>35</v>
      </c>
      <c r="H103" s="3" t="s">
        <v>220</v>
      </c>
      <c r="I103" s="3" t="s">
        <v>23</v>
      </c>
      <c r="J103" s="23">
        <f t="shared" si="51"/>
        <v>7421</v>
      </c>
      <c r="K103" s="23">
        <f t="shared" si="51"/>
        <v>7421</v>
      </c>
      <c r="L103" s="23">
        <f t="shared" si="51"/>
        <v>0</v>
      </c>
      <c r="M103" s="91">
        <f t="shared" si="50"/>
        <v>0</v>
      </c>
      <c r="N103" s="23"/>
      <c r="O103" s="23"/>
      <c r="P103" s="23"/>
      <c r="Q103" s="23"/>
      <c r="R103" s="23"/>
      <c r="S103" s="23"/>
      <c r="T103" s="23"/>
    </row>
    <row r="104" spans="1:20" s="64" customFormat="1" ht="75" x14ac:dyDescent="0.25">
      <c r="A104" s="117" t="s">
        <v>9</v>
      </c>
      <c r="B104" s="113">
        <v>51</v>
      </c>
      <c r="C104" s="113">
        <v>0</v>
      </c>
      <c r="D104" s="3" t="s">
        <v>218</v>
      </c>
      <c r="E104" s="113">
        <v>851</v>
      </c>
      <c r="F104" s="3" t="s">
        <v>11</v>
      </c>
      <c r="G104" s="3" t="s">
        <v>35</v>
      </c>
      <c r="H104" s="3" t="s">
        <v>220</v>
      </c>
      <c r="I104" s="3" t="s">
        <v>24</v>
      </c>
      <c r="J104" s="23">
        <f>'2.ВС'!J34</f>
        <v>7421</v>
      </c>
      <c r="K104" s="23">
        <f>'2.ВС'!K34</f>
        <v>7421</v>
      </c>
      <c r="L104" s="23">
        <f>'2.ВС'!L34</f>
        <v>0</v>
      </c>
      <c r="M104" s="91">
        <f t="shared" si="50"/>
        <v>0</v>
      </c>
      <c r="N104" s="23"/>
      <c r="O104" s="23"/>
      <c r="P104" s="23"/>
      <c r="Q104" s="23"/>
      <c r="R104" s="23"/>
      <c r="S104" s="23"/>
      <c r="T104" s="23"/>
    </row>
    <row r="105" spans="1:20" s="2" customFormat="1" ht="71.25" x14ac:dyDescent="0.25">
      <c r="A105" s="20" t="s">
        <v>221</v>
      </c>
      <c r="B105" s="97">
        <v>51</v>
      </c>
      <c r="C105" s="97">
        <v>0</v>
      </c>
      <c r="D105" s="26" t="s">
        <v>222</v>
      </c>
      <c r="E105" s="97"/>
      <c r="F105" s="26"/>
      <c r="G105" s="26"/>
      <c r="H105" s="26"/>
      <c r="I105" s="26"/>
      <c r="J105" s="65">
        <f t="shared" ref="J105:L105" si="52">J106</f>
        <v>1091500</v>
      </c>
      <c r="K105" s="65">
        <f t="shared" si="52"/>
        <v>1091500</v>
      </c>
      <c r="L105" s="65">
        <f t="shared" si="52"/>
        <v>370027</v>
      </c>
      <c r="M105" s="91">
        <f t="shared" si="50"/>
        <v>33.900778744846541</v>
      </c>
      <c r="N105" s="65"/>
      <c r="O105" s="65"/>
      <c r="P105" s="65"/>
      <c r="Q105" s="65"/>
      <c r="R105" s="65"/>
      <c r="S105" s="65"/>
      <c r="T105" s="65"/>
    </row>
    <row r="106" spans="1:20" s="2" customFormat="1" ht="28.5" x14ac:dyDescent="0.25">
      <c r="A106" s="20" t="s">
        <v>6</v>
      </c>
      <c r="B106" s="113">
        <v>51</v>
      </c>
      <c r="C106" s="113">
        <v>0</v>
      </c>
      <c r="D106" s="4" t="s">
        <v>222</v>
      </c>
      <c r="E106" s="63">
        <v>851</v>
      </c>
      <c r="F106" s="4"/>
      <c r="G106" s="4"/>
      <c r="H106" s="4"/>
      <c r="I106" s="4"/>
      <c r="J106" s="65">
        <f>J107+J110</f>
        <v>1091500</v>
      </c>
      <c r="K106" s="65">
        <f t="shared" ref="K106:L106" si="53">K107+K110</f>
        <v>1091500</v>
      </c>
      <c r="L106" s="65">
        <f t="shared" si="53"/>
        <v>370027</v>
      </c>
      <c r="M106" s="91">
        <f t="shared" si="50"/>
        <v>33.900778744846541</v>
      </c>
      <c r="N106" s="65"/>
      <c r="O106" s="65"/>
      <c r="P106" s="65"/>
      <c r="Q106" s="65"/>
      <c r="R106" s="65"/>
      <c r="S106" s="65"/>
      <c r="T106" s="65"/>
    </row>
    <row r="107" spans="1:20" s="25" customFormat="1" ht="180" x14ac:dyDescent="0.25">
      <c r="A107" s="18" t="s">
        <v>324</v>
      </c>
      <c r="B107" s="113">
        <v>51</v>
      </c>
      <c r="C107" s="113">
        <v>0</v>
      </c>
      <c r="D107" s="4" t="s">
        <v>222</v>
      </c>
      <c r="E107" s="113">
        <v>851</v>
      </c>
      <c r="F107" s="4" t="s">
        <v>13</v>
      </c>
      <c r="G107" s="4" t="s">
        <v>73</v>
      </c>
      <c r="H107" s="4" t="s">
        <v>263</v>
      </c>
      <c r="I107" s="4"/>
      <c r="J107" s="7">
        <f t="shared" ref="J107:L111" si="54">J108</f>
        <v>1033400</v>
      </c>
      <c r="K107" s="7">
        <f t="shared" si="54"/>
        <v>1033400</v>
      </c>
      <c r="L107" s="7">
        <f t="shared" si="54"/>
        <v>337824</v>
      </c>
      <c r="M107" s="91">
        <f t="shared" si="50"/>
        <v>32.69053609444552</v>
      </c>
      <c r="N107" s="7"/>
      <c r="O107" s="7"/>
      <c r="P107" s="7"/>
      <c r="Q107" s="7"/>
      <c r="R107" s="7"/>
      <c r="S107" s="7"/>
      <c r="T107" s="7"/>
    </row>
    <row r="108" spans="1:20" s="25" customFormat="1" ht="30" x14ac:dyDescent="0.25">
      <c r="A108" s="117" t="s">
        <v>25</v>
      </c>
      <c r="B108" s="113">
        <v>51</v>
      </c>
      <c r="C108" s="113">
        <v>0</v>
      </c>
      <c r="D108" s="4" t="s">
        <v>222</v>
      </c>
      <c r="E108" s="113">
        <v>851</v>
      </c>
      <c r="F108" s="4"/>
      <c r="G108" s="4"/>
      <c r="H108" s="4" t="s">
        <v>263</v>
      </c>
      <c r="I108" s="4" t="s">
        <v>26</v>
      </c>
      <c r="J108" s="7">
        <f t="shared" si="54"/>
        <v>1033400</v>
      </c>
      <c r="K108" s="7">
        <f t="shared" si="54"/>
        <v>1033400</v>
      </c>
      <c r="L108" s="7">
        <f t="shared" si="54"/>
        <v>337824</v>
      </c>
      <c r="M108" s="91">
        <f t="shared" si="50"/>
        <v>32.69053609444552</v>
      </c>
      <c r="N108" s="7"/>
      <c r="O108" s="7"/>
      <c r="P108" s="7"/>
      <c r="Q108" s="7"/>
      <c r="R108" s="7"/>
      <c r="S108" s="7"/>
      <c r="T108" s="7"/>
    </row>
    <row r="109" spans="1:20" s="25" customFormat="1" ht="105" x14ac:dyDescent="0.25">
      <c r="A109" s="117" t="s">
        <v>223</v>
      </c>
      <c r="B109" s="113">
        <v>51</v>
      </c>
      <c r="C109" s="113">
        <v>0</v>
      </c>
      <c r="D109" s="4" t="s">
        <v>222</v>
      </c>
      <c r="E109" s="113">
        <v>851</v>
      </c>
      <c r="F109" s="4"/>
      <c r="G109" s="4"/>
      <c r="H109" s="4" t="s">
        <v>263</v>
      </c>
      <c r="I109" s="4" t="s">
        <v>71</v>
      </c>
      <c r="J109" s="7">
        <f>'2.ВС'!J87</f>
        <v>1033400</v>
      </c>
      <c r="K109" s="7">
        <f>'2.ВС'!K87</f>
        <v>1033400</v>
      </c>
      <c r="L109" s="7">
        <f>'2.ВС'!L87</f>
        <v>337824</v>
      </c>
      <c r="M109" s="91">
        <f t="shared" si="50"/>
        <v>32.69053609444552</v>
      </c>
      <c r="N109" s="7"/>
      <c r="O109" s="7"/>
      <c r="P109" s="7"/>
      <c r="Q109" s="7"/>
      <c r="R109" s="7"/>
      <c r="S109" s="7"/>
      <c r="T109" s="7"/>
    </row>
    <row r="110" spans="1:20" s="25" customFormat="1" ht="45" x14ac:dyDescent="0.25">
      <c r="A110" s="18" t="s">
        <v>75</v>
      </c>
      <c r="B110" s="113">
        <v>51</v>
      </c>
      <c r="C110" s="113">
        <v>0</v>
      </c>
      <c r="D110" s="4" t="s">
        <v>222</v>
      </c>
      <c r="E110" s="113">
        <v>851</v>
      </c>
      <c r="F110" s="4" t="s">
        <v>13</v>
      </c>
      <c r="G110" s="4" t="s">
        <v>73</v>
      </c>
      <c r="H110" s="4" t="s">
        <v>265</v>
      </c>
      <c r="I110" s="4"/>
      <c r="J110" s="7">
        <f t="shared" si="54"/>
        <v>58100</v>
      </c>
      <c r="K110" s="7">
        <f t="shared" si="54"/>
        <v>58100</v>
      </c>
      <c r="L110" s="7">
        <f t="shared" si="54"/>
        <v>32203</v>
      </c>
      <c r="M110" s="91">
        <f t="shared" si="50"/>
        <v>55.426850258175563</v>
      </c>
      <c r="N110" s="7"/>
      <c r="O110" s="7"/>
      <c r="P110" s="7"/>
      <c r="Q110" s="7"/>
      <c r="R110" s="7"/>
      <c r="S110" s="7"/>
      <c r="T110" s="7"/>
    </row>
    <row r="111" spans="1:20" s="25" customFormat="1" ht="30" x14ac:dyDescent="0.25">
      <c r="A111" s="117" t="s">
        <v>25</v>
      </c>
      <c r="B111" s="113">
        <v>51</v>
      </c>
      <c r="C111" s="113">
        <v>0</v>
      </c>
      <c r="D111" s="4" t="s">
        <v>222</v>
      </c>
      <c r="E111" s="113">
        <v>851</v>
      </c>
      <c r="F111" s="4" t="s">
        <v>13</v>
      </c>
      <c r="G111" s="4" t="s">
        <v>73</v>
      </c>
      <c r="H111" s="4" t="s">
        <v>265</v>
      </c>
      <c r="I111" s="4" t="s">
        <v>26</v>
      </c>
      <c r="J111" s="7">
        <f t="shared" si="54"/>
        <v>58100</v>
      </c>
      <c r="K111" s="7">
        <f t="shared" si="54"/>
        <v>58100</v>
      </c>
      <c r="L111" s="7">
        <f t="shared" si="54"/>
        <v>32203</v>
      </c>
      <c r="M111" s="91">
        <f t="shared" si="50"/>
        <v>55.426850258175563</v>
      </c>
      <c r="N111" s="7"/>
      <c r="O111" s="7"/>
      <c r="P111" s="7"/>
      <c r="Q111" s="7"/>
      <c r="R111" s="7"/>
      <c r="S111" s="7"/>
      <c r="T111" s="7"/>
    </row>
    <row r="112" spans="1:20" s="25" customFormat="1" ht="30" x14ac:dyDescent="0.25">
      <c r="A112" s="117" t="s">
        <v>27</v>
      </c>
      <c r="B112" s="113">
        <v>51</v>
      </c>
      <c r="C112" s="113">
        <v>0</v>
      </c>
      <c r="D112" s="4" t="s">
        <v>222</v>
      </c>
      <c r="E112" s="113">
        <v>851</v>
      </c>
      <c r="F112" s="4" t="s">
        <v>13</v>
      </c>
      <c r="G112" s="4" t="s">
        <v>73</v>
      </c>
      <c r="H112" s="4" t="s">
        <v>265</v>
      </c>
      <c r="I112" s="4" t="s">
        <v>28</v>
      </c>
      <c r="J112" s="7">
        <f>'2.ВС'!J90</f>
        <v>58100</v>
      </c>
      <c r="K112" s="7">
        <f>'2.ВС'!K90</f>
        <v>58100</v>
      </c>
      <c r="L112" s="7">
        <f>'2.ВС'!L90</f>
        <v>32203</v>
      </c>
      <c r="M112" s="91">
        <f t="shared" si="50"/>
        <v>55.426850258175563</v>
      </c>
      <c r="N112" s="7"/>
      <c r="O112" s="7"/>
      <c r="P112" s="7"/>
      <c r="Q112" s="7"/>
      <c r="R112" s="7"/>
      <c r="S112" s="7"/>
      <c r="T112" s="7"/>
    </row>
    <row r="113" spans="1:20" s="25" customFormat="1" ht="99.75" x14ac:dyDescent="0.25">
      <c r="A113" s="20" t="s">
        <v>224</v>
      </c>
      <c r="B113" s="97">
        <v>51</v>
      </c>
      <c r="C113" s="97">
        <v>0</v>
      </c>
      <c r="D113" s="26" t="s">
        <v>225</v>
      </c>
      <c r="E113" s="97"/>
      <c r="F113" s="26"/>
      <c r="G113" s="26"/>
      <c r="H113" s="26"/>
      <c r="I113" s="26"/>
      <c r="J113" s="65">
        <f t="shared" ref="J113:L116" si="55">J114</f>
        <v>7450400</v>
      </c>
      <c r="K113" s="65">
        <f t="shared" si="55"/>
        <v>7450400</v>
      </c>
      <c r="L113" s="65">
        <f t="shared" si="55"/>
        <v>1550924.22</v>
      </c>
      <c r="M113" s="91">
        <f t="shared" si="50"/>
        <v>20.816657092236657</v>
      </c>
      <c r="N113" s="65"/>
      <c r="O113" s="65"/>
      <c r="P113" s="65"/>
      <c r="Q113" s="65"/>
      <c r="R113" s="65"/>
      <c r="S113" s="65"/>
      <c r="T113" s="65"/>
    </row>
    <row r="114" spans="1:20" s="25" customFormat="1" ht="28.5" x14ac:dyDescent="0.25">
      <c r="A114" s="20" t="s">
        <v>6</v>
      </c>
      <c r="B114" s="113">
        <v>51</v>
      </c>
      <c r="C114" s="113">
        <v>0</v>
      </c>
      <c r="D114" s="4" t="s">
        <v>225</v>
      </c>
      <c r="E114" s="113">
        <v>851</v>
      </c>
      <c r="F114" s="26"/>
      <c r="G114" s="26"/>
      <c r="H114" s="26"/>
      <c r="I114" s="26"/>
      <c r="J114" s="65">
        <f t="shared" si="55"/>
        <v>7450400</v>
      </c>
      <c r="K114" s="65">
        <f t="shared" si="55"/>
        <v>7450400</v>
      </c>
      <c r="L114" s="65">
        <f t="shared" si="55"/>
        <v>1550924.22</v>
      </c>
      <c r="M114" s="91">
        <f t="shared" si="50"/>
        <v>20.816657092236657</v>
      </c>
      <c r="N114" s="65"/>
      <c r="O114" s="65"/>
      <c r="P114" s="65"/>
      <c r="Q114" s="65"/>
      <c r="R114" s="65"/>
      <c r="S114" s="65"/>
      <c r="T114" s="65"/>
    </row>
    <row r="115" spans="1:20" ht="409.5" x14ac:dyDescent="0.25">
      <c r="A115" s="18" t="s">
        <v>267</v>
      </c>
      <c r="B115" s="113">
        <v>51</v>
      </c>
      <c r="C115" s="113">
        <v>0</v>
      </c>
      <c r="D115" s="4" t="s">
        <v>225</v>
      </c>
      <c r="E115" s="113">
        <v>851</v>
      </c>
      <c r="F115" s="4" t="s">
        <v>13</v>
      </c>
      <c r="G115" s="4" t="s">
        <v>73</v>
      </c>
      <c r="H115" s="4" t="s">
        <v>268</v>
      </c>
      <c r="I115" s="4"/>
      <c r="J115" s="7">
        <f t="shared" si="55"/>
        <v>7450400</v>
      </c>
      <c r="K115" s="7">
        <f t="shared" si="55"/>
        <v>7450400</v>
      </c>
      <c r="L115" s="7">
        <f t="shared" si="55"/>
        <v>1550924.22</v>
      </c>
      <c r="M115" s="91">
        <f t="shared" si="50"/>
        <v>20.816657092236657</v>
      </c>
      <c r="N115" s="7"/>
      <c r="O115" s="7"/>
      <c r="P115" s="7"/>
      <c r="Q115" s="7"/>
      <c r="R115" s="7"/>
      <c r="S115" s="7"/>
      <c r="T115" s="7"/>
    </row>
    <row r="116" spans="1:20" ht="30" x14ac:dyDescent="0.25">
      <c r="A116" s="115" t="s">
        <v>42</v>
      </c>
      <c r="B116" s="113">
        <v>51</v>
      </c>
      <c r="C116" s="113">
        <v>0</v>
      </c>
      <c r="D116" s="4" t="s">
        <v>225</v>
      </c>
      <c r="E116" s="113">
        <v>851</v>
      </c>
      <c r="F116" s="4"/>
      <c r="G116" s="4"/>
      <c r="H116" s="4" t="s">
        <v>268</v>
      </c>
      <c r="I116" s="4" t="s">
        <v>43</v>
      </c>
      <c r="J116" s="7">
        <f t="shared" si="55"/>
        <v>7450400</v>
      </c>
      <c r="K116" s="7">
        <f t="shared" si="55"/>
        <v>7450400</v>
      </c>
      <c r="L116" s="7">
        <f t="shared" si="55"/>
        <v>1550924.22</v>
      </c>
      <c r="M116" s="91">
        <f t="shared" si="50"/>
        <v>20.816657092236657</v>
      </c>
      <c r="N116" s="7"/>
      <c r="O116" s="7"/>
      <c r="P116" s="7"/>
      <c r="Q116" s="7"/>
      <c r="R116" s="7"/>
      <c r="S116" s="7"/>
      <c r="T116" s="7"/>
    </row>
    <row r="117" spans="1:20" ht="30" x14ac:dyDescent="0.25">
      <c r="A117" s="117" t="s">
        <v>77</v>
      </c>
      <c r="B117" s="113">
        <v>51</v>
      </c>
      <c r="C117" s="113">
        <v>0</v>
      </c>
      <c r="D117" s="4" t="s">
        <v>225</v>
      </c>
      <c r="E117" s="113">
        <v>851</v>
      </c>
      <c r="F117" s="4"/>
      <c r="G117" s="4"/>
      <c r="H117" s="4" t="s">
        <v>268</v>
      </c>
      <c r="I117" s="4" t="s">
        <v>78</v>
      </c>
      <c r="J117" s="7">
        <f>'2.ВС'!J94</f>
        <v>7450400</v>
      </c>
      <c r="K117" s="7">
        <f>'2.ВС'!K94</f>
        <v>7450400</v>
      </c>
      <c r="L117" s="7">
        <f>'2.ВС'!L94</f>
        <v>1550924.22</v>
      </c>
      <c r="M117" s="91">
        <f t="shared" si="50"/>
        <v>20.816657092236657</v>
      </c>
      <c r="N117" s="7"/>
      <c r="O117" s="7"/>
      <c r="P117" s="7"/>
      <c r="Q117" s="7"/>
      <c r="R117" s="7"/>
      <c r="S117" s="7"/>
      <c r="T117" s="7"/>
    </row>
    <row r="118" spans="1:20" s="25" customFormat="1" ht="270.75" x14ac:dyDescent="0.25">
      <c r="A118" s="44" t="s">
        <v>386</v>
      </c>
      <c r="B118" s="97">
        <v>51</v>
      </c>
      <c r="C118" s="97">
        <v>0</v>
      </c>
      <c r="D118" s="26" t="s">
        <v>383</v>
      </c>
      <c r="E118" s="97"/>
      <c r="F118" s="26"/>
      <c r="G118" s="26"/>
      <c r="H118" s="26"/>
      <c r="I118" s="26"/>
      <c r="J118" s="65">
        <f t="shared" ref="J118:L121" si="56">J119</f>
        <v>277399</v>
      </c>
      <c r="K118" s="65">
        <f t="shared" si="56"/>
        <v>277399</v>
      </c>
      <c r="L118" s="65">
        <f t="shared" si="56"/>
        <v>0</v>
      </c>
      <c r="M118" s="91">
        <f t="shared" si="50"/>
        <v>0</v>
      </c>
      <c r="N118" s="65"/>
      <c r="O118" s="65"/>
      <c r="P118" s="65"/>
      <c r="Q118" s="65"/>
      <c r="R118" s="65"/>
      <c r="S118" s="65"/>
      <c r="T118" s="65"/>
    </row>
    <row r="119" spans="1:20" ht="28.5" x14ac:dyDescent="0.25">
      <c r="A119" s="20" t="s">
        <v>6</v>
      </c>
      <c r="B119" s="113">
        <v>51</v>
      </c>
      <c r="C119" s="113">
        <v>0</v>
      </c>
      <c r="D119" s="4" t="s">
        <v>383</v>
      </c>
      <c r="E119" s="113">
        <v>851</v>
      </c>
      <c r="F119" s="4"/>
      <c r="G119" s="4"/>
      <c r="H119" s="4"/>
      <c r="I119" s="4"/>
      <c r="J119" s="7">
        <f t="shared" si="56"/>
        <v>277399</v>
      </c>
      <c r="K119" s="7">
        <f t="shared" si="56"/>
        <v>277399</v>
      </c>
      <c r="L119" s="7">
        <f t="shared" si="56"/>
        <v>0</v>
      </c>
      <c r="M119" s="91">
        <f t="shared" si="50"/>
        <v>0</v>
      </c>
      <c r="N119" s="7"/>
      <c r="O119" s="7"/>
      <c r="P119" s="7"/>
      <c r="Q119" s="7"/>
      <c r="R119" s="7"/>
      <c r="S119" s="7"/>
      <c r="T119" s="7"/>
    </row>
    <row r="120" spans="1:20" ht="90" x14ac:dyDescent="0.25">
      <c r="A120" s="9" t="s">
        <v>436</v>
      </c>
      <c r="B120" s="113">
        <v>51</v>
      </c>
      <c r="C120" s="113">
        <v>0</v>
      </c>
      <c r="D120" s="4" t="s">
        <v>383</v>
      </c>
      <c r="E120" s="113">
        <v>851</v>
      </c>
      <c r="F120" s="4"/>
      <c r="G120" s="4"/>
      <c r="H120" s="4" t="s">
        <v>384</v>
      </c>
      <c r="I120" s="4"/>
      <c r="J120" s="7">
        <f t="shared" si="56"/>
        <v>277399</v>
      </c>
      <c r="K120" s="7">
        <f t="shared" si="56"/>
        <v>277399</v>
      </c>
      <c r="L120" s="7">
        <f t="shared" si="56"/>
        <v>0</v>
      </c>
      <c r="M120" s="91">
        <f t="shared" si="50"/>
        <v>0</v>
      </c>
      <c r="N120" s="7"/>
      <c r="O120" s="7"/>
      <c r="P120" s="7"/>
      <c r="Q120" s="7"/>
      <c r="R120" s="7"/>
      <c r="S120" s="7"/>
      <c r="T120" s="7"/>
    </row>
    <row r="121" spans="1:20" ht="60" x14ac:dyDescent="0.25">
      <c r="A121" s="117" t="s">
        <v>22</v>
      </c>
      <c r="B121" s="113">
        <v>51</v>
      </c>
      <c r="C121" s="113">
        <v>0</v>
      </c>
      <c r="D121" s="4" t="s">
        <v>383</v>
      </c>
      <c r="E121" s="113">
        <v>851</v>
      </c>
      <c r="F121" s="4"/>
      <c r="G121" s="4"/>
      <c r="H121" s="4" t="s">
        <v>384</v>
      </c>
      <c r="I121" s="4" t="s">
        <v>23</v>
      </c>
      <c r="J121" s="7">
        <f t="shared" si="56"/>
        <v>277399</v>
      </c>
      <c r="K121" s="7">
        <f t="shared" si="56"/>
        <v>277399</v>
      </c>
      <c r="L121" s="7">
        <f t="shared" si="56"/>
        <v>0</v>
      </c>
      <c r="M121" s="91">
        <f t="shared" si="50"/>
        <v>0</v>
      </c>
      <c r="N121" s="7"/>
      <c r="O121" s="7"/>
      <c r="P121" s="7"/>
      <c r="Q121" s="7"/>
      <c r="R121" s="7"/>
      <c r="S121" s="7"/>
      <c r="T121" s="7"/>
    </row>
    <row r="122" spans="1:20" ht="75" x14ac:dyDescent="0.25">
      <c r="A122" s="117" t="s">
        <v>9</v>
      </c>
      <c r="B122" s="113">
        <v>51</v>
      </c>
      <c r="C122" s="113">
        <v>0</v>
      </c>
      <c r="D122" s="4" t="s">
        <v>383</v>
      </c>
      <c r="E122" s="113">
        <v>851</v>
      </c>
      <c r="F122" s="4"/>
      <c r="G122" s="4"/>
      <c r="H122" s="4" t="s">
        <v>384</v>
      </c>
      <c r="I122" s="4" t="s">
        <v>24</v>
      </c>
      <c r="J122" s="7">
        <f>'2.ВС'!J119</f>
        <v>277399</v>
      </c>
      <c r="K122" s="7">
        <f>'2.ВС'!K119</f>
        <v>277399</v>
      </c>
      <c r="L122" s="7">
        <f>'2.ВС'!L119</f>
        <v>0</v>
      </c>
      <c r="M122" s="91">
        <f t="shared" si="50"/>
        <v>0</v>
      </c>
      <c r="N122" s="7"/>
      <c r="O122" s="7"/>
      <c r="P122" s="7"/>
      <c r="Q122" s="7"/>
      <c r="R122" s="7"/>
      <c r="S122" s="7"/>
      <c r="T122" s="7"/>
    </row>
    <row r="123" spans="1:20" s="25" customFormat="1" ht="71.25" x14ac:dyDescent="0.25">
      <c r="A123" s="44" t="s">
        <v>456</v>
      </c>
      <c r="B123" s="97">
        <v>51</v>
      </c>
      <c r="C123" s="97">
        <v>0</v>
      </c>
      <c r="D123" s="26" t="s">
        <v>457</v>
      </c>
      <c r="E123" s="97"/>
      <c r="F123" s="26"/>
      <c r="G123" s="26"/>
      <c r="H123" s="26"/>
      <c r="I123" s="26"/>
      <c r="J123" s="65">
        <f>J124</f>
        <v>5855400</v>
      </c>
      <c r="K123" s="65">
        <f t="shared" ref="K123:L123" si="57">K124</f>
        <v>5855400</v>
      </c>
      <c r="L123" s="65">
        <f t="shared" si="57"/>
        <v>1214100</v>
      </c>
      <c r="M123" s="91">
        <f t="shared" si="50"/>
        <v>20.734706424838613</v>
      </c>
      <c r="N123" s="65"/>
      <c r="O123" s="65"/>
      <c r="P123" s="65"/>
      <c r="Q123" s="65"/>
      <c r="R123" s="65"/>
      <c r="S123" s="65"/>
      <c r="T123" s="65"/>
    </row>
    <row r="124" spans="1:20" ht="28.5" x14ac:dyDescent="0.25">
      <c r="A124" s="20" t="s">
        <v>6</v>
      </c>
      <c r="B124" s="97">
        <v>51</v>
      </c>
      <c r="C124" s="97">
        <v>0</v>
      </c>
      <c r="D124" s="26" t="s">
        <v>457</v>
      </c>
      <c r="E124" s="97">
        <v>851</v>
      </c>
      <c r="F124" s="26"/>
      <c r="G124" s="26"/>
      <c r="H124" s="26"/>
      <c r="I124" s="26"/>
      <c r="J124" s="65">
        <f>J125+J128</f>
        <v>5855400</v>
      </c>
      <c r="K124" s="65">
        <f t="shared" ref="K124:L124" si="58">K125+K128</f>
        <v>5855400</v>
      </c>
      <c r="L124" s="65">
        <f t="shared" si="58"/>
        <v>1214100</v>
      </c>
      <c r="M124" s="91">
        <f t="shared" si="50"/>
        <v>20.734706424838613</v>
      </c>
      <c r="N124" s="7"/>
      <c r="O124" s="7"/>
      <c r="P124" s="7"/>
      <c r="Q124" s="7"/>
      <c r="R124" s="7"/>
      <c r="S124" s="7"/>
      <c r="T124" s="7"/>
    </row>
    <row r="125" spans="1:20" ht="45" x14ac:dyDescent="0.25">
      <c r="A125" s="81" t="s">
        <v>160</v>
      </c>
      <c r="B125" s="113">
        <v>51</v>
      </c>
      <c r="C125" s="113">
        <v>0</v>
      </c>
      <c r="D125" s="4" t="s">
        <v>457</v>
      </c>
      <c r="E125" s="113">
        <v>851</v>
      </c>
      <c r="F125" s="4"/>
      <c r="G125" s="4"/>
      <c r="H125" s="4" t="s">
        <v>290</v>
      </c>
      <c r="I125" s="4"/>
      <c r="J125" s="7">
        <f>J126</f>
        <v>5849100</v>
      </c>
      <c r="K125" s="7">
        <f t="shared" ref="K125:L126" si="59">K126</f>
        <v>5849100</v>
      </c>
      <c r="L125" s="7">
        <f t="shared" si="59"/>
        <v>1212000</v>
      </c>
      <c r="M125" s="91">
        <f t="shared" si="50"/>
        <v>20.721136585115659</v>
      </c>
      <c r="N125" s="7"/>
      <c r="O125" s="7"/>
      <c r="P125" s="7"/>
      <c r="Q125" s="7"/>
      <c r="R125" s="7"/>
      <c r="S125" s="7"/>
      <c r="T125" s="7"/>
    </row>
    <row r="126" spans="1:20" ht="75" x14ac:dyDescent="0.25">
      <c r="A126" s="81" t="s">
        <v>53</v>
      </c>
      <c r="B126" s="113">
        <v>51</v>
      </c>
      <c r="C126" s="113">
        <v>0</v>
      </c>
      <c r="D126" s="4" t="s">
        <v>457</v>
      </c>
      <c r="E126" s="113">
        <v>851</v>
      </c>
      <c r="F126" s="4"/>
      <c r="G126" s="4"/>
      <c r="H126" s="4" t="s">
        <v>290</v>
      </c>
      <c r="I126" s="4" t="s">
        <v>103</v>
      </c>
      <c r="J126" s="7">
        <f>J127</f>
        <v>5849100</v>
      </c>
      <c r="K126" s="7">
        <f t="shared" si="59"/>
        <v>5849100</v>
      </c>
      <c r="L126" s="7">
        <f t="shared" si="59"/>
        <v>1212000</v>
      </c>
      <c r="M126" s="91">
        <f t="shared" si="50"/>
        <v>20.721136585115659</v>
      </c>
      <c r="N126" s="7"/>
      <c r="O126" s="7"/>
      <c r="P126" s="7"/>
      <c r="Q126" s="7"/>
      <c r="R126" s="7"/>
      <c r="S126" s="7"/>
      <c r="T126" s="7"/>
    </row>
    <row r="127" spans="1:20" ht="30" x14ac:dyDescent="0.25">
      <c r="A127" s="81" t="s">
        <v>104</v>
      </c>
      <c r="B127" s="113">
        <v>51</v>
      </c>
      <c r="C127" s="113">
        <v>0</v>
      </c>
      <c r="D127" s="4" t="s">
        <v>457</v>
      </c>
      <c r="E127" s="113">
        <v>851</v>
      </c>
      <c r="F127" s="4"/>
      <c r="G127" s="4"/>
      <c r="H127" s="4" t="s">
        <v>290</v>
      </c>
      <c r="I127" s="4" t="s">
        <v>105</v>
      </c>
      <c r="J127" s="7">
        <f>'2.ВС'!J128</f>
        <v>5849100</v>
      </c>
      <c r="K127" s="7">
        <f>'2.ВС'!K128</f>
        <v>5849100</v>
      </c>
      <c r="L127" s="7">
        <f>'2.ВС'!L128</f>
        <v>1212000</v>
      </c>
      <c r="M127" s="91">
        <f t="shared" si="50"/>
        <v>20.721136585115659</v>
      </c>
      <c r="N127" s="7"/>
      <c r="O127" s="7"/>
      <c r="P127" s="7"/>
      <c r="Q127" s="7"/>
      <c r="R127" s="7"/>
      <c r="S127" s="7"/>
      <c r="T127" s="7"/>
    </row>
    <row r="128" spans="1:20" ht="30" x14ac:dyDescent="0.25">
      <c r="A128" s="95" t="s">
        <v>151</v>
      </c>
      <c r="B128" s="113">
        <v>51</v>
      </c>
      <c r="C128" s="113">
        <v>0</v>
      </c>
      <c r="D128" s="4" t="s">
        <v>457</v>
      </c>
      <c r="E128" s="113">
        <v>851</v>
      </c>
      <c r="F128" s="4"/>
      <c r="G128" s="4"/>
      <c r="H128" s="4" t="s">
        <v>288</v>
      </c>
      <c r="I128" s="4"/>
      <c r="J128" s="7">
        <f>J129</f>
        <v>6300</v>
      </c>
      <c r="K128" s="7">
        <f t="shared" ref="K128:L129" si="60">K129</f>
        <v>6300</v>
      </c>
      <c r="L128" s="7">
        <f t="shared" si="60"/>
        <v>2100</v>
      </c>
      <c r="M128" s="91">
        <f t="shared" si="50"/>
        <v>33.333333333333329</v>
      </c>
      <c r="N128" s="7"/>
      <c r="O128" s="7"/>
      <c r="P128" s="7"/>
      <c r="Q128" s="7"/>
      <c r="R128" s="7"/>
      <c r="S128" s="7"/>
      <c r="T128" s="7"/>
    </row>
    <row r="129" spans="1:20" ht="75" x14ac:dyDescent="0.25">
      <c r="A129" s="117" t="s">
        <v>53</v>
      </c>
      <c r="B129" s="113">
        <v>51</v>
      </c>
      <c r="C129" s="113">
        <v>0</v>
      </c>
      <c r="D129" s="4" t="s">
        <v>457</v>
      </c>
      <c r="E129" s="113">
        <v>851</v>
      </c>
      <c r="F129" s="4"/>
      <c r="G129" s="4"/>
      <c r="H129" s="4" t="s">
        <v>288</v>
      </c>
      <c r="I129" s="4" t="s">
        <v>103</v>
      </c>
      <c r="J129" s="7">
        <f>J130</f>
        <v>6300</v>
      </c>
      <c r="K129" s="7">
        <f t="shared" si="60"/>
        <v>6300</v>
      </c>
      <c r="L129" s="7">
        <f t="shared" si="60"/>
        <v>2100</v>
      </c>
      <c r="M129" s="91">
        <f t="shared" si="50"/>
        <v>33.333333333333329</v>
      </c>
      <c r="N129" s="7"/>
      <c r="O129" s="7"/>
      <c r="P129" s="7"/>
      <c r="Q129" s="7"/>
      <c r="R129" s="7"/>
      <c r="S129" s="7"/>
      <c r="T129" s="7"/>
    </row>
    <row r="130" spans="1:20" ht="30" x14ac:dyDescent="0.25">
      <c r="A130" s="117" t="s">
        <v>104</v>
      </c>
      <c r="B130" s="113">
        <v>51</v>
      </c>
      <c r="C130" s="113">
        <v>0</v>
      </c>
      <c r="D130" s="4" t="s">
        <v>457</v>
      </c>
      <c r="E130" s="113">
        <v>851</v>
      </c>
      <c r="F130" s="4"/>
      <c r="G130" s="4"/>
      <c r="H130" s="4" t="s">
        <v>288</v>
      </c>
      <c r="I130" s="4" t="s">
        <v>105</v>
      </c>
      <c r="J130" s="7">
        <f>'2.ВС'!J131</f>
        <v>6300</v>
      </c>
      <c r="K130" s="7">
        <f>'2.ВС'!K131</f>
        <v>6300</v>
      </c>
      <c r="L130" s="7">
        <f>'2.ВС'!L131</f>
        <v>2100</v>
      </c>
      <c r="M130" s="91">
        <f t="shared" si="50"/>
        <v>33.333333333333329</v>
      </c>
      <c r="N130" s="7"/>
      <c r="O130" s="7"/>
      <c r="P130" s="7"/>
      <c r="Q130" s="7"/>
      <c r="R130" s="7"/>
      <c r="S130" s="7"/>
      <c r="T130" s="7"/>
    </row>
    <row r="131" spans="1:20" ht="57" x14ac:dyDescent="0.25">
      <c r="A131" s="44" t="s">
        <v>237</v>
      </c>
      <c r="B131" s="97">
        <v>51</v>
      </c>
      <c r="C131" s="97">
        <v>0</v>
      </c>
      <c r="D131" s="26" t="s">
        <v>459</v>
      </c>
      <c r="E131" s="97"/>
      <c r="F131" s="26"/>
      <c r="G131" s="26"/>
      <c r="H131" s="26"/>
      <c r="I131" s="26"/>
      <c r="J131" s="65">
        <f>J132</f>
        <v>120000</v>
      </c>
      <c r="K131" s="65">
        <f t="shared" ref="K131:L134" si="61">K132</f>
        <v>120000</v>
      </c>
      <c r="L131" s="65">
        <f t="shared" si="61"/>
        <v>34000</v>
      </c>
      <c r="M131" s="91">
        <f t="shared" si="50"/>
        <v>28.333333333333332</v>
      </c>
      <c r="N131" s="7"/>
      <c r="O131" s="7"/>
      <c r="P131" s="7"/>
      <c r="Q131" s="7"/>
      <c r="R131" s="7"/>
      <c r="S131" s="7"/>
      <c r="T131" s="7"/>
    </row>
    <row r="132" spans="1:20" ht="28.5" x14ac:dyDescent="0.25">
      <c r="A132" s="20" t="s">
        <v>6</v>
      </c>
      <c r="B132" s="97">
        <v>51</v>
      </c>
      <c r="C132" s="97">
        <v>0</v>
      </c>
      <c r="D132" s="26" t="s">
        <v>459</v>
      </c>
      <c r="E132" s="97">
        <v>851</v>
      </c>
      <c r="F132" s="26"/>
      <c r="G132" s="26"/>
      <c r="H132" s="26"/>
      <c r="I132" s="26"/>
      <c r="J132" s="65">
        <f>J133</f>
        <v>120000</v>
      </c>
      <c r="K132" s="65">
        <f t="shared" si="61"/>
        <v>120000</v>
      </c>
      <c r="L132" s="65">
        <f t="shared" si="61"/>
        <v>34000</v>
      </c>
      <c r="M132" s="91">
        <f t="shared" si="50"/>
        <v>28.333333333333332</v>
      </c>
      <c r="N132" s="7"/>
      <c r="O132" s="7"/>
      <c r="P132" s="7"/>
      <c r="Q132" s="7"/>
      <c r="R132" s="7"/>
      <c r="S132" s="7"/>
      <c r="T132" s="7"/>
    </row>
    <row r="133" spans="1:20" ht="270" x14ac:dyDescent="0.25">
      <c r="A133" s="81" t="s">
        <v>420</v>
      </c>
      <c r="B133" s="113">
        <v>51</v>
      </c>
      <c r="C133" s="113">
        <v>0</v>
      </c>
      <c r="D133" s="4" t="s">
        <v>459</v>
      </c>
      <c r="E133" s="113">
        <v>851</v>
      </c>
      <c r="F133" s="4"/>
      <c r="G133" s="4"/>
      <c r="H133" s="4" t="s">
        <v>458</v>
      </c>
      <c r="I133" s="4"/>
      <c r="J133" s="7">
        <f>J134</f>
        <v>120000</v>
      </c>
      <c r="K133" s="7">
        <f t="shared" si="61"/>
        <v>120000</v>
      </c>
      <c r="L133" s="7">
        <f t="shared" si="61"/>
        <v>34000</v>
      </c>
      <c r="M133" s="91">
        <f t="shared" si="50"/>
        <v>28.333333333333332</v>
      </c>
      <c r="N133" s="7"/>
      <c r="O133" s="7"/>
      <c r="P133" s="7"/>
      <c r="Q133" s="7"/>
      <c r="R133" s="7"/>
      <c r="S133" s="7"/>
      <c r="T133" s="7"/>
    </row>
    <row r="134" spans="1:20" ht="75" x14ac:dyDescent="0.25">
      <c r="A134" s="81" t="s">
        <v>53</v>
      </c>
      <c r="B134" s="113">
        <v>51</v>
      </c>
      <c r="C134" s="113">
        <v>0</v>
      </c>
      <c r="D134" s="4" t="s">
        <v>459</v>
      </c>
      <c r="E134" s="113">
        <v>851</v>
      </c>
      <c r="F134" s="4"/>
      <c r="G134" s="4"/>
      <c r="H134" s="4" t="s">
        <v>458</v>
      </c>
      <c r="I134" s="4" t="s">
        <v>103</v>
      </c>
      <c r="J134" s="7">
        <f>J135</f>
        <v>120000</v>
      </c>
      <c r="K134" s="7">
        <f t="shared" si="61"/>
        <v>120000</v>
      </c>
      <c r="L134" s="7">
        <f t="shared" si="61"/>
        <v>34000</v>
      </c>
      <c r="M134" s="91">
        <f t="shared" si="50"/>
        <v>28.333333333333332</v>
      </c>
      <c r="N134" s="7"/>
      <c r="O134" s="7"/>
      <c r="P134" s="7"/>
      <c r="Q134" s="7"/>
      <c r="R134" s="7"/>
      <c r="S134" s="7"/>
      <c r="T134" s="7"/>
    </row>
    <row r="135" spans="1:20" ht="30" x14ac:dyDescent="0.25">
      <c r="A135" s="81" t="s">
        <v>104</v>
      </c>
      <c r="B135" s="113">
        <v>51</v>
      </c>
      <c r="C135" s="113">
        <v>0</v>
      </c>
      <c r="D135" s="4" t="s">
        <v>459</v>
      </c>
      <c r="E135" s="113">
        <v>851</v>
      </c>
      <c r="F135" s="4"/>
      <c r="G135" s="4"/>
      <c r="H135" s="4" t="s">
        <v>458</v>
      </c>
      <c r="I135" s="4" t="s">
        <v>105</v>
      </c>
      <c r="J135" s="7">
        <f>'2.ВС'!J137</f>
        <v>120000</v>
      </c>
      <c r="K135" s="7">
        <f>'2.ВС'!K137</f>
        <v>120000</v>
      </c>
      <c r="L135" s="7">
        <f>'2.ВС'!L137</f>
        <v>34000</v>
      </c>
      <c r="M135" s="91">
        <f t="shared" si="50"/>
        <v>28.333333333333332</v>
      </c>
      <c r="N135" s="7"/>
      <c r="O135" s="7"/>
      <c r="P135" s="7"/>
      <c r="Q135" s="7"/>
      <c r="R135" s="7"/>
      <c r="S135" s="7"/>
      <c r="T135" s="7"/>
    </row>
    <row r="136" spans="1:20" s="25" customFormat="1" ht="42.75" x14ac:dyDescent="0.25">
      <c r="A136" s="44" t="s">
        <v>478</v>
      </c>
      <c r="B136" s="97">
        <v>51</v>
      </c>
      <c r="C136" s="97">
        <v>0</v>
      </c>
      <c r="D136" s="21" t="s">
        <v>477</v>
      </c>
      <c r="E136" s="97"/>
      <c r="F136" s="26"/>
      <c r="G136" s="26"/>
      <c r="H136" s="26"/>
      <c r="I136" s="26"/>
      <c r="J136" s="65">
        <f t="shared" ref="J136:L137" si="62">J137</f>
        <v>20089853.739999998</v>
      </c>
      <c r="K136" s="65">
        <f t="shared" si="62"/>
        <v>20089853.739999998</v>
      </c>
      <c r="L136" s="65">
        <f t="shared" si="62"/>
        <v>0</v>
      </c>
      <c r="M136" s="91">
        <f t="shared" si="50"/>
        <v>0</v>
      </c>
      <c r="N136" s="65"/>
      <c r="O136" s="65"/>
      <c r="P136" s="65"/>
      <c r="Q136" s="65"/>
      <c r="R136" s="65"/>
      <c r="S136" s="65"/>
      <c r="T136" s="65"/>
    </row>
    <row r="137" spans="1:20" ht="28.5" x14ac:dyDescent="0.25">
      <c r="A137" s="20" t="s">
        <v>6</v>
      </c>
      <c r="B137" s="113">
        <v>51</v>
      </c>
      <c r="C137" s="113">
        <v>0</v>
      </c>
      <c r="D137" s="3" t="s">
        <v>477</v>
      </c>
      <c r="E137" s="113">
        <v>851</v>
      </c>
      <c r="F137" s="4"/>
      <c r="G137" s="4"/>
      <c r="H137" s="4"/>
      <c r="I137" s="4"/>
      <c r="J137" s="7">
        <f>J138</f>
        <v>20089853.739999998</v>
      </c>
      <c r="K137" s="7">
        <f t="shared" si="62"/>
        <v>20089853.739999998</v>
      </c>
      <c r="L137" s="7">
        <f t="shared" si="62"/>
        <v>0</v>
      </c>
      <c r="M137" s="91">
        <f t="shared" si="50"/>
        <v>0</v>
      </c>
      <c r="N137" s="7" t="e">
        <f>#REF!+N138</f>
        <v>#REF!</v>
      </c>
      <c r="O137" s="7" t="e">
        <f>#REF!+O138</f>
        <v>#REF!</v>
      </c>
      <c r="P137" s="7" t="e">
        <f>#REF!+P138</f>
        <v>#REF!</v>
      </c>
      <c r="Q137" s="7" t="e">
        <f>#REF!+Q138</f>
        <v>#REF!</v>
      </c>
      <c r="R137" s="7" t="e">
        <f>#REF!+R138</f>
        <v>#REF!</v>
      </c>
      <c r="S137" s="7" t="e">
        <f>#REF!+S138</f>
        <v>#REF!</v>
      </c>
      <c r="T137" s="7" t="e">
        <f>#REF!+T138</f>
        <v>#REF!</v>
      </c>
    </row>
    <row r="138" spans="1:20" s="2" customFormat="1" ht="60" x14ac:dyDescent="0.25">
      <c r="A138" s="9" t="s">
        <v>361</v>
      </c>
      <c r="B138" s="113">
        <v>51</v>
      </c>
      <c r="C138" s="113">
        <v>0</v>
      </c>
      <c r="D138" s="3" t="s">
        <v>477</v>
      </c>
      <c r="E138" s="113">
        <v>851</v>
      </c>
      <c r="F138" s="4"/>
      <c r="G138" s="4"/>
      <c r="H138" s="4" t="s">
        <v>362</v>
      </c>
      <c r="I138" s="3"/>
      <c r="J138" s="23">
        <f t="shared" ref="J138:L139" si="63">J139</f>
        <v>20089853.739999998</v>
      </c>
      <c r="K138" s="23">
        <f t="shared" si="63"/>
        <v>20089853.739999998</v>
      </c>
      <c r="L138" s="23">
        <f t="shared" si="63"/>
        <v>0</v>
      </c>
      <c r="M138" s="91">
        <f t="shared" si="50"/>
        <v>0</v>
      </c>
      <c r="N138" s="23"/>
      <c r="O138" s="23"/>
      <c r="P138" s="23"/>
      <c r="Q138" s="23"/>
      <c r="R138" s="23"/>
      <c r="S138" s="23"/>
      <c r="T138" s="23"/>
    </row>
    <row r="139" spans="1:20" s="2" customFormat="1" ht="60" x14ac:dyDescent="0.25">
      <c r="A139" s="117" t="s">
        <v>90</v>
      </c>
      <c r="B139" s="113">
        <v>51</v>
      </c>
      <c r="C139" s="113">
        <v>0</v>
      </c>
      <c r="D139" s="3" t="s">
        <v>477</v>
      </c>
      <c r="E139" s="113">
        <v>851</v>
      </c>
      <c r="F139" s="4"/>
      <c r="G139" s="4"/>
      <c r="H139" s="4" t="s">
        <v>362</v>
      </c>
      <c r="I139" s="3" t="s">
        <v>91</v>
      </c>
      <c r="J139" s="23">
        <f t="shared" si="63"/>
        <v>20089853.739999998</v>
      </c>
      <c r="K139" s="23">
        <f t="shared" si="63"/>
        <v>20089853.739999998</v>
      </c>
      <c r="L139" s="23">
        <f t="shared" si="63"/>
        <v>0</v>
      </c>
      <c r="M139" s="91">
        <f t="shared" si="50"/>
        <v>0</v>
      </c>
      <c r="N139" s="23"/>
      <c r="O139" s="23"/>
      <c r="P139" s="23"/>
      <c r="Q139" s="23"/>
      <c r="R139" s="23"/>
      <c r="S139" s="23"/>
      <c r="T139" s="23"/>
    </row>
    <row r="140" spans="1:20" s="2" customFormat="1" x14ac:dyDescent="0.25">
      <c r="A140" s="117" t="s">
        <v>92</v>
      </c>
      <c r="B140" s="113">
        <v>51</v>
      </c>
      <c r="C140" s="113">
        <v>0</v>
      </c>
      <c r="D140" s="3" t="s">
        <v>477</v>
      </c>
      <c r="E140" s="113">
        <v>851</v>
      </c>
      <c r="F140" s="4"/>
      <c r="G140" s="4"/>
      <c r="H140" s="4" t="s">
        <v>362</v>
      </c>
      <c r="I140" s="3" t="s">
        <v>93</v>
      </c>
      <c r="J140" s="23">
        <f>'2.ВС'!J123</f>
        <v>20089853.739999998</v>
      </c>
      <c r="K140" s="23">
        <f>'2.ВС'!K123</f>
        <v>20089853.739999998</v>
      </c>
      <c r="L140" s="23">
        <f>'2.ВС'!L123</f>
        <v>0</v>
      </c>
      <c r="M140" s="91">
        <f t="shared" si="50"/>
        <v>0</v>
      </c>
      <c r="N140" s="23"/>
      <c r="O140" s="23"/>
      <c r="P140" s="23"/>
      <c r="Q140" s="23"/>
      <c r="R140" s="23"/>
      <c r="S140" s="23"/>
      <c r="T140" s="23"/>
    </row>
    <row r="141" spans="1:20" ht="42.75" x14ac:dyDescent="0.25">
      <c r="A141" s="20" t="s">
        <v>353</v>
      </c>
      <c r="B141" s="97">
        <v>51</v>
      </c>
      <c r="C141" s="97">
        <v>2</v>
      </c>
      <c r="D141" s="26"/>
      <c r="E141" s="97"/>
      <c r="F141" s="21"/>
      <c r="G141" s="26"/>
      <c r="H141" s="26"/>
      <c r="I141" s="21"/>
      <c r="J141" s="24">
        <f>J143+J172</f>
        <v>22427080</v>
      </c>
      <c r="K141" s="24">
        <f>K143+K172</f>
        <v>22644471</v>
      </c>
      <c r="L141" s="24">
        <f>L143+L172</f>
        <v>5453357</v>
      </c>
      <c r="M141" s="91">
        <f t="shared" ref="M141:M200" si="64">L141/K141*100</f>
        <v>24.082510030815026</v>
      </c>
      <c r="N141" s="24"/>
      <c r="O141" s="24"/>
      <c r="P141" s="24"/>
      <c r="Q141" s="24"/>
      <c r="R141" s="24"/>
      <c r="S141" s="24"/>
      <c r="T141" s="24"/>
    </row>
    <row r="142" spans="1:20" ht="85.5" x14ac:dyDescent="0.25">
      <c r="A142" s="20" t="s">
        <v>226</v>
      </c>
      <c r="B142" s="97">
        <v>51</v>
      </c>
      <c r="C142" s="97">
        <v>2</v>
      </c>
      <c r="D142" s="26" t="s">
        <v>135</v>
      </c>
      <c r="E142" s="97"/>
      <c r="F142" s="21"/>
      <c r="G142" s="26"/>
      <c r="H142" s="26"/>
      <c r="I142" s="21"/>
      <c r="J142" s="24">
        <f t="shared" ref="J142:L142" si="65">J143</f>
        <v>22427080</v>
      </c>
      <c r="K142" s="24">
        <f t="shared" si="65"/>
        <v>22424884</v>
      </c>
      <c r="L142" s="24">
        <f t="shared" si="65"/>
        <v>5233770</v>
      </c>
      <c r="M142" s="91">
        <f t="shared" si="64"/>
        <v>23.339117384063169</v>
      </c>
      <c r="N142" s="24"/>
      <c r="O142" s="24"/>
      <c r="P142" s="24"/>
      <c r="Q142" s="24"/>
      <c r="R142" s="24"/>
      <c r="S142" s="24"/>
      <c r="T142" s="24"/>
    </row>
    <row r="143" spans="1:20" ht="28.5" x14ac:dyDescent="0.25">
      <c r="A143" s="20" t="s">
        <v>6</v>
      </c>
      <c r="B143" s="97">
        <v>51</v>
      </c>
      <c r="C143" s="97">
        <v>2</v>
      </c>
      <c r="D143" s="26" t="s">
        <v>135</v>
      </c>
      <c r="E143" s="97">
        <v>851</v>
      </c>
      <c r="F143" s="21"/>
      <c r="G143" s="26"/>
      <c r="H143" s="26"/>
      <c r="I143" s="21"/>
      <c r="J143" s="24">
        <f>J147+J150+J153+J158+J144+J163+J166+J169</f>
        <v>22427080</v>
      </c>
      <c r="K143" s="24">
        <f t="shared" ref="K143:L143" si="66">K147+K150+K153+K158+K144+K163+K166+K169</f>
        <v>22424884</v>
      </c>
      <c r="L143" s="24">
        <f t="shared" si="66"/>
        <v>5233770</v>
      </c>
      <c r="M143" s="91">
        <f t="shared" si="64"/>
        <v>23.339117384063169</v>
      </c>
      <c r="N143" s="24"/>
      <c r="O143" s="24"/>
      <c r="P143" s="24"/>
      <c r="Q143" s="24"/>
      <c r="R143" s="24"/>
      <c r="S143" s="24"/>
      <c r="T143" s="24"/>
    </row>
    <row r="144" spans="1:20" ht="180" x14ac:dyDescent="0.25">
      <c r="A144" s="18" t="s">
        <v>110</v>
      </c>
      <c r="B144" s="113">
        <v>51</v>
      </c>
      <c r="C144" s="113">
        <v>2</v>
      </c>
      <c r="D144" s="3" t="s">
        <v>135</v>
      </c>
      <c r="E144" s="113">
        <v>851</v>
      </c>
      <c r="F144" s="3" t="s">
        <v>73</v>
      </c>
      <c r="G144" s="3" t="s">
        <v>11</v>
      </c>
      <c r="H144" s="3" t="s">
        <v>227</v>
      </c>
      <c r="I144" s="3"/>
      <c r="J144" s="23">
        <f t="shared" ref="J144:L145" si="67">J145</f>
        <v>122400</v>
      </c>
      <c r="K144" s="23">
        <f t="shared" si="67"/>
        <v>122400</v>
      </c>
      <c r="L144" s="23">
        <f t="shared" si="67"/>
        <v>27000</v>
      </c>
      <c r="M144" s="91">
        <f t="shared" si="64"/>
        <v>22.058823529411764</v>
      </c>
      <c r="N144" s="23"/>
      <c r="O144" s="23"/>
      <c r="P144" s="23"/>
      <c r="Q144" s="23"/>
      <c r="R144" s="23"/>
      <c r="S144" s="23"/>
      <c r="T144" s="23"/>
    </row>
    <row r="145" spans="1:20" ht="75" x14ac:dyDescent="0.25">
      <c r="A145" s="117" t="s">
        <v>53</v>
      </c>
      <c r="B145" s="113">
        <v>51</v>
      </c>
      <c r="C145" s="113">
        <v>2</v>
      </c>
      <c r="D145" s="3" t="s">
        <v>135</v>
      </c>
      <c r="E145" s="113">
        <v>851</v>
      </c>
      <c r="F145" s="3" t="s">
        <v>73</v>
      </c>
      <c r="G145" s="3" t="s">
        <v>11</v>
      </c>
      <c r="H145" s="3" t="s">
        <v>227</v>
      </c>
      <c r="I145" s="3" t="s">
        <v>103</v>
      </c>
      <c r="J145" s="23">
        <f t="shared" si="67"/>
        <v>122400</v>
      </c>
      <c r="K145" s="23">
        <f t="shared" si="67"/>
        <v>122400</v>
      </c>
      <c r="L145" s="23">
        <f t="shared" si="67"/>
        <v>27000</v>
      </c>
      <c r="M145" s="91">
        <f t="shared" si="64"/>
        <v>22.058823529411764</v>
      </c>
      <c r="N145" s="23"/>
      <c r="O145" s="23"/>
      <c r="P145" s="23"/>
      <c r="Q145" s="23"/>
      <c r="R145" s="23"/>
      <c r="S145" s="23"/>
      <c r="T145" s="23"/>
    </row>
    <row r="146" spans="1:20" ht="30" x14ac:dyDescent="0.25">
      <c r="A146" s="117" t="s">
        <v>104</v>
      </c>
      <c r="B146" s="113">
        <v>51</v>
      </c>
      <c r="C146" s="113">
        <v>2</v>
      </c>
      <c r="D146" s="3" t="s">
        <v>135</v>
      </c>
      <c r="E146" s="113">
        <v>851</v>
      </c>
      <c r="F146" s="3" t="s">
        <v>73</v>
      </c>
      <c r="G146" s="3" t="s">
        <v>11</v>
      </c>
      <c r="H146" s="3" t="s">
        <v>227</v>
      </c>
      <c r="I146" s="3" t="s">
        <v>105</v>
      </c>
      <c r="J146" s="23">
        <f>'2.ВС'!J142</f>
        <v>122400</v>
      </c>
      <c r="K146" s="23">
        <f>'2.ВС'!K142</f>
        <v>122400</v>
      </c>
      <c r="L146" s="23">
        <f>'2.ВС'!L142</f>
        <v>27000</v>
      </c>
      <c r="M146" s="91">
        <f t="shared" si="64"/>
        <v>22.058823529411764</v>
      </c>
      <c r="N146" s="23"/>
      <c r="O146" s="23"/>
      <c r="P146" s="23"/>
      <c r="Q146" s="23"/>
      <c r="R146" s="23"/>
      <c r="S146" s="23"/>
      <c r="T146" s="23"/>
    </row>
    <row r="147" spans="1:20" x14ac:dyDescent="0.25">
      <c r="A147" s="18" t="s">
        <v>101</v>
      </c>
      <c r="B147" s="113">
        <v>51</v>
      </c>
      <c r="C147" s="113">
        <v>2</v>
      </c>
      <c r="D147" s="3" t="s">
        <v>135</v>
      </c>
      <c r="E147" s="113">
        <v>851</v>
      </c>
      <c r="F147" s="3" t="s">
        <v>73</v>
      </c>
      <c r="G147" s="3" t="s">
        <v>11</v>
      </c>
      <c r="H147" s="3" t="s">
        <v>272</v>
      </c>
      <c r="I147" s="3"/>
      <c r="J147" s="23">
        <f t="shared" ref="J147:L148" si="68">J148</f>
        <v>7144700</v>
      </c>
      <c r="K147" s="23">
        <f t="shared" si="68"/>
        <v>7144700</v>
      </c>
      <c r="L147" s="23">
        <f t="shared" si="68"/>
        <v>1786170</v>
      </c>
      <c r="M147" s="91">
        <f t="shared" si="64"/>
        <v>24.999930018055341</v>
      </c>
      <c r="N147" s="23"/>
      <c r="O147" s="23"/>
      <c r="P147" s="23"/>
      <c r="Q147" s="23"/>
      <c r="R147" s="23"/>
      <c r="S147" s="23"/>
      <c r="T147" s="23"/>
    </row>
    <row r="148" spans="1:20" ht="75" x14ac:dyDescent="0.25">
      <c r="A148" s="117" t="s">
        <v>53</v>
      </c>
      <c r="B148" s="113">
        <v>51</v>
      </c>
      <c r="C148" s="113">
        <v>2</v>
      </c>
      <c r="D148" s="3" t="s">
        <v>135</v>
      </c>
      <c r="E148" s="113">
        <v>851</v>
      </c>
      <c r="F148" s="3" t="s">
        <v>73</v>
      </c>
      <c r="G148" s="3" t="s">
        <v>11</v>
      </c>
      <c r="H148" s="3" t="s">
        <v>272</v>
      </c>
      <c r="I148" s="3" t="s">
        <v>103</v>
      </c>
      <c r="J148" s="23">
        <f t="shared" si="68"/>
        <v>7144700</v>
      </c>
      <c r="K148" s="23">
        <f t="shared" si="68"/>
        <v>7144700</v>
      </c>
      <c r="L148" s="23">
        <f t="shared" si="68"/>
        <v>1786170</v>
      </c>
      <c r="M148" s="91">
        <f t="shared" si="64"/>
        <v>24.999930018055341</v>
      </c>
      <c r="N148" s="23"/>
      <c r="O148" s="23"/>
      <c r="P148" s="23"/>
      <c r="Q148" s="23"/>
      <c r="R148" s="23"/>
      <c r="S148" s="23"/>
      <c r="T148" s="23"/>
    </row>
    <row r="149" spans="1:20" ht="30" x14ac:dyDescent="0.25">
      <c r="A149" s="117" t="s">
        <v>104</v>
      </c>
      <c r="B149" s="113">
        <v>51</v>
      </c>
      <c r="C149" s="113">
        <v>2</v>
      </c>
      <c r="D149" s="3" t="s">
        <v>135</v>
      </c>
      <c r="E149" s="113">
        <v>851</v>
      </c>
      <c r="F149" s="3" t="s">
        <v>73</v>
      </c>
      <c r="G149" s="3" t="s">
        <v>11</v>
      </c>
      <c r="H149" s="3" t="s">
        <v>272</v>
      </c>
      <c r="I149" s="3" t="s">
        <v>105</v>
      </c>
      <c r="J149" s="23">
        <f>'2.ВС'!J145</f>
        <v>7144700</v>
      </c>
      <c r="K149" s="23">
        <f>'2.ВС'!K145</f>
        <v>7144700</v>
      </c>
      <c r="L149" s="23">
        <f>'2.ВС'!L145</f>
        <v>1786170</v>
      </c>
      <c r="M149" s="91">
        <f t="shared" si="64"/>
        <v>24.999930018055341</v>
      </c>
      <c r="N149" s="23"/>
      <c r="O149" s="23"/>
      <c r="P149" s="23"/>
      <c r="Q149" s="23"/>
      <c r="R149" s="23"/>
      <c r="S149" s="23"/>
      <c r="T149" s="23"/>
    </row>
    <row r="150" spans="1:20" ht="30" x14ac:dyDescent="0.25">
      <c r="A150" s="18" t="s">
        <v>106</v>
      </c>
      <c r="B150" s="113">
        <v>51</v>
      </c>
      <c r="C150" s="113">
        <v>2</v>
      </c>
      <c r="D150" s="3" t="s">
        <v>135</v>
      </c>
      <c r="E150" s="113">
        <v>851</v>
      </c>
      <c r="F150" s="3" t="s">
        <v>73</v>
      </c>
      <c r="G150" s="3" t="s">
        <v>11</v>
      </c>
      <c r="H150" s="3" t="s">
        <v>273</v>
      </c>
      <c r="I150" s="3"/>
      <c r="J150" s="23">
        <f t="shared" ref="J150:L154" si="69">J151</f>
        <v>6402300</v>
      </c>
      <c r="K150" s="23">
        <f t="shared" si="69"/>
        <v>6402300</v>
      </c>
      <c r="L150" s="23">
        <f t="shared" si="69"/>
        <v>1708500</v>
      </c>
      <c r="M150" s="91">
        <f t="shared" si="64"/>
        <v>26.685722318541771</v>
      </c>
      <c r="N150" s="23"/>
      <c r="O150" s="23"/>
      <c r="P150" s="23"/>
      <c r="Q150" s="23"/>
      <c r="R150" s="23"/>
      <c r="S150" s="23"/>
      <c r="T150" s="23"/>
    </row>
    <row r="151" spans="1:20" ht="75" x14ac:dyDescent="0.25">
      <c r="A151" s="117" t="s">
        <v>53</v>
      </c>
      <c r="B151" s="113">
        <v>51</v>
      </c>
      <c r="C151" s="113">
        <v>2</v>
      </c>
      <c r="D151" s="3" t="s">
        <v>135</v>
      </c>
      <c r="E151" s="113">
        <v>851</v>
      </c>
      <c r="F151" s="3" t="s">
        <v>73</v>
      </c>
      <c r="G151" s="3" t="s">
        <v>11</v>
      </c>
      <c r="H151" s="3" t="s">
        <v>273</v>
      </c>
      <c r="I151" s="5">
        <v>600</v>
      </c>
      <c r="J151" s="23">
        <f t="shared" si="69"/>
        <v>6402300</v>
      </c>
      <c r="K151" s="23">
        <f t="shared" si="69"/>
        <v>6402300</v>
      </c>
      <c r="L151" s="23">
        <f t="shared" si="69"/>
        <v>1708500</v>
      </c>
      <c r="M151" s="91">
        <f t="shared" si="64"/>
        <v>26.685722318541771</v>
      </c>
      <c r="N151" s="23"/>
      <c r="O151" s="23"/>
      <c r="P151" s="23"/>
      <c r="Q151" s="23"/>
      <c r="R151" s="23"/>
      <c r="S151" s="23"/>
      <c r="T151" s="23"/>
    </row>
    <row r="152" spans="1:20" ht="30" x14ac:dyDescent="0.25">
      <c r="A152" s="117" t="s">
        <v>104</v>
      </c>
      <c r="B152" s="113">
        <v>51</v>
      </c>
      <c r="C152" s="113">
        <v>2</v>
      </c>
      <c r="D152" s="3" t="s">
        <v>135</v>
      </c>
      <c r="E152" s="113">
        <v>851</v>
      </c>
      <c r="F152" s="3" t="s">
        <v>73</v>
      </c>
      <c r="G152" s="3" t="s">
        <v>11</v>
      </c>
      <c r="H152" s="3" t="s">
        <v>273</v>
      </c>
      <c r="I152" s="5">
        <v>610</v>
      </c>
      <c r="J152" s="23">
        <f>'2.ВС'!J148</f>
        <v>6402300</v>
      </c>
      <c r="K152" s="23">
        <f>'2.ВС'!K148</f>
        <v>6402300</v>
      </c>
      <c r="L152" s="23">
        <f>'2.ВС'!L148</f>
        <v>1708500</v>
      </c>
      <c r="M152" s="91">
        <f t="shared" si="64"/>
        <v>26.685722318541771</v>
      </c>
      <c r="N152" s="23"/>
      <c r="O152" s="23"/>
      <c r="P152" s="23"/>
      <c r="Q152" s="23"/>
      <c r="R152" s="23"/>
      <c r="S152" s="23"/>
      <c r="T152" s="23"/>
    </row>
    <row r="153" spans="1:20" ht="30" x14ac:dyDescent="0.25">
      <c r="A153" s="18" t="s">
        <v>112</v>
      </c>
      <c r="B153" s="113">
        <v>51</v>
      </c>
      <c r="C153" s="113">
        <v>2</v>
      </c>
      <c r="D153" s="3" t="s">
        <v>135</v>
      </c>
      <c r="E153" s="113">
        <v>851</v>
      </c>
      <c r="F153" s="3" t="s">
        <v>73</v>
      </c>
      <c r="G153" s="3" t="s">
        <v>11</v>
      </c>
      <c r="H153" s="3" t="s">
        <v>275</v>
      </c>
      <c r="I153" s="5"/>
      <c r="J153" s="23">
        <f t="shared" ref="J153" si="70">J154+J156</f>
        <v>205000</v>
      </c>
      <c r="K153" s="23">
        <f t="shared" ref="K153:L153" si="71">K154+K156</f>
        <v>205000</v>
      </c>
      <c r="L153" s="23">
        <f t="shared" si="71"/>
        <v>25000</v>
      </c>
      <c r="M153" s="91">
        <f t="shared" si="64"/>
        <v>12.195121951219512</v>
      </c>
      <c r="N153" s="23"/>
      <c r="O153" s="23"/>
      <c r="P153" s="23"/>
      <c r="Q153" s="23"/>
      <c r="R153" s="23"/>
      <c r="S153" s="23"/>
      <c r="T153" s="23"/>
    </row>
    <row r="154" spans="1:20" ht="60" x14ac:dyDescent="0.25">
      <c r="A154" s="117" t="s">
        <v>22</v>
      </c>
      <c r="B154" s="113">
        <v>51</v>
      </c>
      <c r="C154" s="113">
        <v>2</v>
      </c>
      <c r="D154" s="3" t="s">
        <v>135</v>
      </c>
      <c r="E154" s="113">
        <v>851</v>
      </c>
      <c r="F154" s="3" t="s">
        <v>73</v>
      </c>
      <c r="G154" s="3" t="s">
        <v>11</v>
      </c>
      <c r="H154" s="3" t="s">
        <v>275</v>
      </c>
      <c r="I154" s="5">
        <v>200</v>
      </c>
      <c r="J154" s="23">
        <f t="shared" si="69"/>
        <v>145000</v>
      </c>
      <c r="K154" s="23">
        <f t="shared" si="69"/>
        <v>145000</v>
      </c>
      <c r="L154" s="23">
        <f t="shared" si="69"/>
        <v>15000</v>
      </c>
      <c r="M154" s="91">
        <f t="shared" si="64"/>
        <v>10.344827586206897</v>
      </c>
      <c r="N154" s="23"/>
      <c r="O154" s="23"/>
      <c r="P154" s="23"/>
      <c r="Q154" s="23"/>
      <c r="R154" s="23"/>
      <c r="S154" s="23"/>
      <c r="T154" s="23"/>
    </row>
    <row r="155" spans="1:20" ht="75" x14ac:dyDescent="0.25">
      <c r="A155" s="117" t="s">
        <v>9</v>
      </c>
      <c r="B155" s="113">
        <v>51</v>
      </c>
      <c r="C155" s="113">
        <v>2</v>
      </c>
      <c r="D155" s="3" t="s">
        <v>135</v>
      </c>
      <c r="E155" s="113">
        <v>851</v>
      </c>
      <c r="F155" s="3" t="s">
        <v>73</v>
      </c>
      <c r="G155" s="3" t="s">
        <v>11</v>
      </c>
      <c r="H155" s="3" t="s">
        <v>275</v>
      </c>
      <c r="I155" s="5">
        <v>240</v>
      </c>
      <c r="J155" s="23">
        <f>'2.ВС'!J151</f>
        <v>145000</v>
      </c>
      <c r="K155" s="23">
        <f>'2.ВС'!K151</f>
        <v>145000</v>
      </c>
      <c r="L155" s="23">
        <f>'2.ВС'!L151</f>
        <v>15000</v>
      </c>
      <c r="M155" s="91">
        <f t="shared" si="64"/>
        <v>10.344827586206897</v>
      </c>
      <c r="N155" s="23"/>
      <c r="O155" s="23"/>
      <c r="P155" s="23"/>
      <c r="Q155" s="23"/>
      <c r="R155" s="23"/>
      <c r="S155" s="23"/>
      <c r="T155" s="23"/>
    </row>
    <row r="156" spans="1:20" ht="75" x14ac:dyDescent="0.25">
      <c r="A156" s="117" t="s">
        <v>53</v>
      </c>
      <c r="B156" s="113">
        <v>51</v>
      </c>
      <c r="C156" s="113">
        <v>2</v>
      </c>
      <c r="D156" s="3" t="s">
        <v>135</v>
      </c>
      <c r="E156" s="113">
        <v>851</v>
      </c>
      <c r="F156" s="3" t="s">
        <v>73</v>
      </c>
      <c r="G156" s="3" t="s">
        <v>11</v>
      </c>
      <c r="H156" s="3" t="s">
        <v>275</v>
      </c>
      <c r="I156" s="5">
        <v>600</v>
      </c>
      <c r="J156" s="23">
        <f t="shared" ref="J156:L156" si="72">J157</f>
        <v>60000</v>
      </c>
      <c r="K156" s="23">
        <f t="shared" si="72"/>
        <v>60000</v>
      </c>
      <c r="L156" s="23">
        <f t="shared" si="72"/>
        <v>10000</v>
      </c>
      <c r="M156" s="91">
        <f t="shared" si="64"/>
        <v>16.666666666666664</v>
      </c>
      <c r="N156" s="23"/>
      <c r="O156" s="23"/>
      <c r="P156" s="23"/>
      <c r="Q156" s="23"/>
      <c r="R156" s="23"/>
      <c r="S156" s="23"/>
      <c r="T156" s="23"/>
    </row>
    <row r="157" spans="1:20" ht="30" x14ac:dyDescent="0.25">
      <c r="A157" s="117" t="s">
        <v>104</v>
      </c>
      <c r="B157" s="113">
        <v>51</v>
      </c>
      <c r="C157" s="113">
        <v>2</v>
      </c>
      <c r="D157" s="3" t="s">
        <v>135</v>
      </c>
      <c r="E157" s="113">
        <v>851</v>
      </c>
      <c r="F157" s="3" t="s">
        <v>73</v>
      </c>
      <c r="G157" s="3" t="s">
        <v>11</v>
      </c>
      <c r="H157" s="3" t="s">
        <v>275</v>
      </c>
      <c r="I157" s="5">
        <v>610</v>
      </c>
      <c r="J157" s="23">
        <f>'2.ВС'!J153</f>
        <v>60000</v>
      </c>
      <c r="K157" s="23">
        <f>'2.ВС'!K153</f>
        <v>60000</v>
      </c>
      <c r="L157" s="23">
        <f>'2.ВС'!L153</f>
        <v>10000</v>
      </c>
      <c r="M157" s="91">
        <f t="shared" si="64"/>
        <v>16.666666666666664</v>
      </c>
      <c r="N157" s="23"/>
      <c r="O157" s="23"/>
      <c r="P157" s="23"/>
      <c r="Q157" s="23"/>
      <c r="R157" s="23"/>
      <c r="S157" s="23"/>
      <c r="T157" s="23"/>
    </row>
    <row r="158" spans="1:20" ht="180" x14ac:dyDescent="0.25">
      <c r="A158" s="18" t="s">
        <v>108</v>
      </c>
      <c r="B158" s="113">
        <v>51</v>
      </c>
      <c r="C158" s="113">
        <v>2</v>
      </c>
      <c r="D158" s="3" t="s">
        <v>135</v>
      </c>
      <c r="E158" s="113">
        <v>851</v>
      </c>
      <c r="F158" s="3" t="s">
        <v>73</v>
      </c>
      <c r="G158" s="3" t="s">
        <v>11</v>
      </c>
      <c r="H158" s="3" t="s">
        <v>274</v>
      </c>
      <c r="I158" s="5"/>
      <c r="J158" s="23">
        <f t="shared" ref="J158" si="73">J159+J161</f>
        <v>5600000</v>
      </c>
      <c r="K158" s="23">
        <f t="shared" ref="K158:L158" si="74">K159+K161</f>
        <v>5600000</v>
      </c>
      <c r="L158" s="23">
        <f t="shared" si="74"/>
        <v>1687100</v>
      </c>
      <c r="M158" s="91">
        <f t="shared" si="64"/>
        <v>30.126785714285713</v>
      </c>
      <c r="N158" s="23"/>
      <c r="O158" s="23"/>
      <c r="P158" s="23"/>
      <c r="Q158" s="23"/>
      <c r="R158" s="23"/>
      <c r="S158" s="23"/>
      <c r="T158" s="23"/>
    </row>
    <row r="159" spans="1:20" ht="60" x14ac:dyDescent="0.25">
      <c r="A159" s="117" t="s">
        <v>22</v>
      </c>
      <c r="B159" s="113">
        <v>51</v>
      </c>
      <c r="C159" s="113">
        <v>2</v>
      </c>
      <c r="D159" s="3" t="s">
        <v>135</v>
      </c>
      <c r="E159" s="113">
        <v>851</v>
      </c>
      <c r="F159" s="3" t="s">
        <v>73</v>
      </c>
      <c r="G159" s="3" t="s">
        <v>11</v>
      </c>
      <c r="H159" s="3" t="s">
        <v>274</v>
      </c>
      <c r="I159" s="5">
        <v>200</v>
      </c>
      <c r="J159" s="23">
        <f t="shared" ref="J159:L161" si="75">J160</f>
        <v>375000</v>
      </c>
      <c r="K159" s="23">
        <f t="shared" si="75"/>
        <v>375000</v>
      </c>
      <c r="L159" s="23">
        <f t="shared" si="75"/>
        <v>0</v>
      </c>
      <c r="M159" s="91">
        <f t="shared" si="64"/>
        <v>0</v>
      </c>
      <c r="N159" s="23"/>
      <c r="O159" s="23"/>
      <c r="P159" s="23"/>
      <c r="Q159" s="23"/>
      <c r="R159" s="23"/>
      <c r="S159" s="23"/>
      <c r="T159" s="23"/>
    </row>
    <row r="160" spans="1:20" ht="75" x14ac:dyDescent="0.25">
      <c r="A160" s="117" t="s">
        <v>9</v>
      </c>
      <c r="B160" s="113">
        <v>51</v>
      </c>
      <c r="C160" s="113">
        <v>2</v>
      </c>
      <c r="D160" s="3" t="s">
        <v>135</v>
      </c>
      <c r="E160" s="113">
        <v>851</v>
      </c>
      <c r="F160" s="3" t="s">
        <v>73</v>
      </c>
      <c r="G160" s="3" t="s">
        <v>11</v>
      </c>
      <c r="H160" s="3" t="s">
        <v>274</v>
      </c>
      <c r="I160" s="5">
        <v>240</v>
      </c>
      <c r="J160" s="23">
        <f>'2.ВС'!J156</f>
        <v>375000</v>
      </c>
      <c r="K160" s="23">
        <f>'2.ВС'!K156</f>
        <v>375000</v>
      </c>
      <c r="L160" s="23">
        <f>'2.ВС'!L156</f>
        <v>0</v>
      </c>
      <c r="M160" s="91">
        <f t="shared" si="64"/>
        <v>0</v>
      </c>
      <c r="N160" s="23"/>
      <c r="O160" s="23"/>
      <c r="P160" s="23"/>
      <c r="Q160" s="23"/>
      <c r="R160" s="23"/>
      <c r="S160" s="23"/>
      <c r="T160" s="23"/>
    </row>
    <row r="161" spans="1:20" ht="75" x14ac:dyDescent="0.25">
      <c r="A161" s="117" t="s">
        <v>53</v>
      </c>
      <c r="B161" s="113">
        <v>51</v>
      </c>
      <c r="C161" s="113">
        <v>2</v>
      </c>
      <c r="D161" s="3" t="s">
        <v>135</v>
      </c>
      <c r="E161" s="113">
        <v>851</v>
      </c>
      <c r="F161" s="3" t="s">
        <v>73</v>
      </c>
      <c r="G161" s="3" t="s">
        <v>11</v>
      </c>
      <c r="H161" s="3" t="s">
        <v>274</v>
      </c>
      <c r="I161" s="5">
        <v>600</v>
      </c>
      <c r="J161" s="23">
        <f t="shared" si="75"/>
        <v>5225000</v>
      </c>
      <c r="K161" s="23">
        <f t="shared" si="75"/>
        <v>5225000</v>
      </c>
      <c r="L161" s="23">
        <f t="shared" si="75"/>
        <v>1687100</v>
      </c>
      <c r="M161" s="91">
        <f t="shared" si="64"/>
        <v>32.288995215311004</v>
      </c>
      <c r="N161" s="23"/>
      <c r="O161" s="23"/>
      <c r="P161" s="23"/>
      <c r="Q161" s="23"/>
      <c r="R161" s="23"/>
      <c r="S161" s="23"/>
      <c r="T161" s="23"/>
    </row>
    <row r="162" spans="1:20" ht="30" x14ac:dyDescent="0.25">
      <c r="A162" s="117" t="s">
        <v>104</v>
      </c>
      <c r="B162" s="113">
        <v>51</v>
      </c>
      <c r="C162" s="113">
        <v>2</v>
      </c>
      <c r="D162" s="3" t="s">
        <v>135</v>
      </c>
      <c r="E162" s="113">
        <v>851</v>
      </c>
      <c r="F162" s="3" t="s">
        <v>73</v>
      </c>
      <c r="G162" s="3" t="s">
        <v>11</v>
      </c>
      <c r="H162" s="3" t="s">
        <v>274</v>
      </c>
      <c r="I162" s="5">
        <v>610</v>
      </c>
      <c r="J162" s="23">
        <f>'2.ВС'!J158</f>
        <v>5225000</v>
      </c>
      <c r="K162" s="23">
        <f>'2.ВС'!K158</f>
        <v>5225000</v>
      </c>
      <c r="L162" s="23">
        <f>'2.ВС'!L158</f>
        <v>1687100</v>
      </c>
      <c r="M162" s="91">
        <f t="shared" si="64"/>
        <v>32.288995215311004</v>
      </c>
      <c r="N162" s="23"/>
      <c r="O162" s="23"/>
      <c r="P162" s="23"/>
      <c r="Q162" s="23"/>
      <c r="R162" s="23"/>
      <c r="S162" s="23"/>
      <c r="T162" s="23"/>
    </row>
    <row r="163" spans="1:20" ht="90" x14ac:dyDescent="0.25">
      <c r="A163" s="18" t="s">
        <v>336</v>
      </c>
      <c r="B163" s="113">
        <v>51</v>
      </c>
      <c r="C163" s="113">
        <v>2</v>
      </c>
      <c r="D163" s="3" t="s">
        <v>135</v>
      </c>
      <c r="E163" s="113">
        <v>851</v>
      </c>
      <c r="F163" s="3" t="s">
        <v>73</v>
      </c>
      <c r="G163" s="3" t="s">
        <v>11</v>
      </c>
      <c r="H163" s="3" t="s">
        <v>331</v>
      </c>
      <c r="I163" s="3"/>
      <c r="J163" s="23">
        <f t="shared" ref="J163:L170" si="76">J164</f>
        <v>1368432</v>
      </c>
      <c r="K163" s="23">
        <f t="shared" si="76"/>
        <v>1368432</v>
      </c>
      <c r="L163" s="23">
        <f t="shared" si="76"/>
        <v>0</v>
      </c>
      <c r="M163" s="91">
        <f t="shared" si="64"/>
        <v>0</v>
      </c>
      <c r="N163" s="23"/>
      <c r="O163" s="23"/>
      <c r="P163" s="23"/>
      <c r="Q163" s="23"/>
      <c r="R163" s="23"/>
      <c r="S163" s="23"/>
      <c r="T163" s="23"/>
    </row>
    <row r="164" spans="1:20" ht="75" x14ac:dyDescent="0.25">
      <c r="A164" s="117" t="s">
        <v>53</v>
      </c>
      <c r="B164" s="113">
        <v>51</v>
      </c>
      <c r="C164" s="113">
        <v>2</v>
      </c>
      <c r="D164" s="3" t="s">
        <v>135</v>
      </c>
      <c r="E164" s="113">
        <v>851</v>
      </c>
      <c r="F164" s="3" t="s">
        <v>73</v>
      </c>
      <c r="G164" s="3" t="s">
        <v>11</v>
      </c>
      <c r="H164" s="3" t="s">
        <v>331</v>
      </c>
      <c r="I164" s="3" t="s">
        <v>103</v>
      </c>
      <c r="J164" s="23">
        <f t="shared" si="76"/>
        <v>1368432</v>
      </c>
      <c r="K164" s="23">
        <f t="shared" si="76"/>
        <v>1368432</v>
      </c>
      <c r="L164" s="23">
        <f t="shared" si="76"/>
        <v>0</v>
      </c>
      <c r="M164" s="91">
        <f t="shared" si="64"/>
        <v>0</v>
      </c>
      <c r="N164" s="23"/>
      <c r="O164" s="23"/>
      <c r="P164" s="23"/>
      <c r="Q164" s="23"/>
      <c r="R164" s="23"/>
      <c r="S164" s="23"/>
      <c r="T164" s="23"/>
    </row>
    <row r="165" spans="1:20" ht="30" x14ac:dyDescent="0.25">
      <c r="A165" s="117" t="s">
        <v>104</v>
      </c>
      <c r="B165" s="113">
        <v>51</v>
      </c>
      <c r="C165" s="113">
        <v>2</v>
      </c>
      <c r="D165" s="3" t="s">
        <v>135</v>
      </c>
      <c r="E165" s="113">
        <v>851</v>
      </c>
      <c r="F165" s="3" t="s">
        <v>73</v>
      </c>
      <c r="G165" s="3" t="s">
        <v>11</v>
      </c>
      <c r="H165" s="3" t="s">
        <v>331</v>
      </c>
      <c r="I165" s="3" t="s">
        <v>105</v>
      </c>
      <c r="J165" s="23">
        <f>'2.ВС'!J161</f>
        <v>1368432</v>
      </c>
      <c r="K165" s="23">
        <f>'2.ВС'!K161</f>
        <v>1368432</v>
      </c>
      <c r="L165" s="23">
        <f>'2.ВС'!L161</f>
        <v>0</v>
      </c>
      <c r="M165" s="91">
        <f t="shared" si="64"/>
        <v>0</v>
      </c>
      <c r="N165" s="23"/>
      <c r="O165" s="23"/>
      <c r="P165" s="23"/>
      <c r="Q165" s="23"/>
      <c r="R165" s="23"/>
      <c r="S165" s="23"/>
      <c r="T165" s="23"/>
    </row>
    <row r="166" spans="1:20" ht="30" x14ac:dyDescent="0.25">
      <c r="A166" s="9" t="s">
        <v>338</v>
      </c>
      <c r="B166" s="113">
        <v>51</v>
      </c>
      <c r="C166" s="113">
        <v>2</v>
      </c>
      <c r="D166" s="3" t="s">
        <v>135</v>
      </c>
      <c r="E166" s="113">
        <v>851</v>
      </c>
      <c r="F166" s="3" t="s">
        <v>73</v>
      </c>
      <c r="G166" s="3" t="s">
        <v>11</v>
      </c>
      <c r="H166" s="3" t="s">
        <v>335</v>
      </c>
      <c r="I166" s="3"/>
      <c r="J166" s="23">
        <f t="shared" ref="J166:L167" si="77">J167</f>
        <v>5300</v>
      </c>
      <c r="K166" s="23">
        <f t="shared" si="77"/>
        <v>3104</v>
      </c>
      <c r="L166" s="23">
        <f t="shared" si="77"/>
        <v>0</v>
      </c>
      <c r="M166" s="91">
        <f t="shared" si="64"/>
        <v>0</v>
      </c>
      <c r="N166" s="23"/>
      <c r="O166" s="23"/>
      <c r="P166" s="23"/>
      <c r="Q166" s="23"/>
      <c r="R166" s="23"/>
      <c r="S166" s="23"/>
      <c r="T166" s="23"/>
    </row>
    <row r="167" spans="1:20" ht="75" x14ac:dyDescent="0.25">
      <c r="A167" s="117" t="s">
        <v>53</v>
      </c>
      <c r="B167" s="113">
        <v>51</v>
      </c>
      <c r="C167" s="113">
        <v>2</v>
      </c>
      <c r="D167" s="3" t="s">
        <v>135</v>
      </c>
      <c r="E167" s="113">
        <v>851</v>
      </c>
      <c r="F167" s="3" t="s">
        <v>73</v>
      </c>
      <c r="G167" s="3" t="s">
        <v>11</v>
      </c>
      <c r="H167" s="3" t="s">
        <v>335</v>
      </c>
      <c r="I167" s="3" t="s">
        <v>103</v>
      </c>
      <c r="J167" s="23">
        <f t="shared" si="77"/>
        <v>5300</v>
      </c>
      <c r="K167" s="23">
        <f t="shared" si="77"/>
        <v>3104</v>
      </c>
      <c r="L167" s="23">
        <f t="shared" si="77"/>
        <v>0</v>
      </c>
      <c r="M167" s="91">
        <f t="shared" si="64"/>
        <v>0</v>
      </c>
      <c r="N167" s="23"/>
      <c r="O167" s="23"/>
      <c r="P167" s="23"/>
      <c r="Q167" s="23"/>
      <c r="R167" s="23"/>
      <c r="S167" s="23"/>
      <c r="T167" s="23"/>
    </row>
    <row r="168" spans="1:20" ht="30" x14ac:dyDescent="0.25">
      <c r="A168" s="117" t="s">
        <v>54</v>
      </c>
      <c r="B168" s="113">
        <v>51</v>
      </c>
      <c r="C168" s="113">
        <v>2</v>
      </c>
      <c r="D168" s="3" t="s">
        <v>135</v>
      </c>
      <c r="E168" s="113">
        <v>851</v>
      </c>
      <c r="F168" s="3" t="s">
        <v>73</v>
      </c>
      <c r="G168" s="3" t="s">
        <v>11</v>
      </c>
      <c r="H168" s="3" t="s">
        <v>335</v>
      </c>
      <c r="I168" s="3" t="s">
        <v>105</v>
      </c>
      <c r="J168" s="23">
        <f>'2.ВС'!J164</f>
        <v>5300</v>
      </c>
      <c r="K168" s="23">
        <f>'2.ВС'!K164</f>
        <v>3104</v>
      </c>
      <c r="L168" s="23">
        <f>'2.ВС'!L164</f>
        <v>0</v>
      </c>
      <c r="M168" s="91">
        <f t="shared" si="64"/>
        <v>0</v>
      </c>
      <c r="N168" s="23"/>
      <c r="O168" s="23"/>
      <c r="P168" s="23"/>
      <c r="Q168" s="23"/>
      <c r="R168" s="23"/>
      <c r="S168" s="23"/>
      <c r="T168" s="23"/>
    </row>
    <row r="169" spans="1:20" ht="120" x14ac:dyDescent="0.25">
      <c r="A169" s="9" t="s">
        <v>341</v>
      </c>
      <c r="B169" s="113">
        <v>51</v>
      </c>
      <c r="C169" s="113">
        <v>2</v>
      </c>
      <c r="D169" s="3" t="s">
        <v>135</v>
      </c>
      <c r="E169" s="113">
        <v>851</v>
      </c>
      <c r="F169" s="3" t="s">
        <v>73</v>
      </c>
      <c r="G169" s="3" t="s">
        <v>11</v>
      </c>
      <c r="H169" s="3" t="s">
        <v>332</v>
      </c>
      <c r="I169" s="3"/>
      <c r="J169" s="23">
        <f t="shared" si="76"/>
        <v>1578948</v>
      </c>
      <c r="K169" s="23">
        <f t="shared" si="76"/>
        <v>1578948</v>
      </c>
      <c r="L169" s="23">
        <f t="shared" si="76"/>
        <v>0</v>
      </c>
      <c r="M169" s="91">
        <f t="shared" si="64"/>
        <v>0</v>
      </c>
      <c r="N169" s="23"/>
      <c r="O169" s="23"/>
      <c r="P169" s="23"/>
      <c r="Q169" s="23"/>
      <c r="R169" s="23"/>
      <c r="S169" s="23"/>
      <c r="T169" s="23"/>
    </row>
    <row r="170" spans="1:20" ht="75" x14ac:dyDescent="0.25">
      <c r="A170" s="117" t="s">
        <v>53</v>
      </c>
      <c r="B170" s="113">
        <v>51</v>
      </c>
      <c r="C170" s="113">
        <v>2</v>
      </c>
      <c r="D170" s="3" t="s">
        <v>135</v>
      </c>
      <c r="E170" s="113">
        <v>851</v>
      </c>
      <c r="F170" s="3" t="s">
        <v>73</v>
      </c>
      <c r="G170" s="3" t="s">
        <v>11</v>
      </c>
      <c r="H170" s="3" t="s">
        <v>332</v>
      </c>
      <c r="I170" s="3" t="s">
        <v>103</v>
      </c>
      <c r="J170" s="23">
        <f t="shared" si="76"/>
        <v>1578948</v>
      </c>
      <c r="K170" s="23">
        <f t="shared" si="76"/>
        <v>1578948</v>
      </c>
      <c r="L170" s="23">
        <f t="shared" si="76"/>
        <v>0</v>
      </c>
      <c r="M170" s="91">
        <f t="shared" si="64"/>
        <v>0</v>
      </c>
      <c r="N170" s="23"/>
      <c r="O170" s="23"/>
      <c r="P170" s="23"/>
      <c r="Q170" s="23"/>
      <c r="R170" s="23"/>
      <c r="S170" s="23"/>
      <c r="T170" s="23"/>
    </row>
    <row r="171" spans="1:20" ht="30" x14ac:dyDescent="0.25">
      <c r="A171" s="117" t="s">
        <v>104</v>
      </c>
      <c r="B171" s="113">
        <v>51</v>
      </c>
      <c r="C171" s="113">
        <v>2</v>
      </c>
      <c r="D171" s="3" t="s">
        <v>135</v>
      </c>
      <c r="E171" s="113">
        <v>851</v>
      </c>
      <c r="F171" s="3" t="s">
        <v>73</v>
      </c>
      <c r="G171" s="3" t="s">
        <v>11</v>
      </c>
      <c r="H171" s="3" t="s">
        <v>332</v>
      </c>
      <c r="I171" s="3" t="s">
        <v>105</v>
      </c>
      <c r="J171" s="23">
        <f>'2.ВС'!J167</f>
        <v>1578948</v>
      </c>
      <c r="K171" s="23">
        <f>'2.ВС'!K167</f>
        <v>1578948</v>
      </c>
      <c r="L171" s="23">
        <f>'2.ВС'!L167</f>
        <v>0</v>
      </c>
      <c r="M171" s="91">
        <f t="shared" si="64"/>
        <v>0</v>
      </c>
      <c r="N171" s="23"/>
      <c r="O171" s="23"/>
      <c r="P171" s="23"/>
      <c r="Q171" s="23"/>
      <c r="R171" s="23"/>
      <c r="S171" s="23"/>
      <c r="T171" s="23"/>
    </row>
    <row r="172" spans="1:20" ht="45" x14ac:dyDescent="0.25">
      <c r="A172" s="9" t="s">
        <v>472</v>
      </c>
      <c r="B172" s="113">
        <v>51</v>
      </c>
      <c r="C172" s="113">
        <v>2</v>
      </c>
      <c r="D172" s="3" t="s">
        <v>470</v>
      </c>
      <c r="E172" s="113"/>
      <c r="F172" s="3"/>
      <c r="G172" s="3"/>
      <c r="H172" s="3"/>
      <c r="I172" s="3"/>
      <c r="J172" s="23">
        <f>J173</f>
        <v>0</v>
      </c>
      <c r="K172" s="23">
        <f t="shared" ref="K172:L175" si="78">K173</f>
        <v>219587</v>
      </c>
      <c r="L172" s="23">
        <f t="shared" si="78"/>
        <v>219587</v>
      </c>
      <c r="M172" s="91">
        <f t="shared" si="64"/>
        <v>100</v>
      </c>
      <c r="N172" s="23"/>
      <c r="O172" s="23"/>
      <c r="P172" s="23"/>
      <c r="Q172" s="23"/>
      <c r="R172" s="23"/>
      <c r="S172" s="23"/>
      <c r="T172" s="23"/>
    </row>
    <row r="173" spans="1:20" ht="30" x14ac:dyDescent="0.25">
      <c r="A173" s="9" t="s">
        <v>6</v>
      </c>
      <c r="B173" s="113">
        <v>51</v>
      </c>
      <c r="C173" s="113">
        <v>2</v>
      </c>
      <c r="D173" s="3" t="s">
        <v>470</v>
      </c>
      <c r="E173" s="113">
        <v>851</v>
      </c>
      <c r="F173" s="3"/>
      <c r="G173" s="3"/>
      <c r="H173" s="3"/>
      <c r="I173" s="3"/>
      <c r="J173" s="23">
        <f>J174</f>
        <v>0</v>
      </c>
      <c r="K173" s="23">
        <f t="shared" si="78"/>
        <v>219587</v>
      </c>
      <c r="L173" s="23">
        <f t="shared" si="78"/>
        <v>219587</v>
      </c>
      <c r="M173" s="91">
        <f t="shared" si="64"/>
        <v>100</v>
      </c>
      <c r="N173" s="23"/>
      <c r="O173" s="23"/>
      <c r="P173" s="23"/>
      <c r="Q173" s="23"/>
      <c r="R173" s="23"/>
      <c r="S173" s="23"/>
      <c r="T173" s="23"/>
    </row>
    <row r="174" spans="1:20" ht="45" x14ac:dyDescent="0.25">
      <c r="A174" s="9" t="s">
        <v>468</v>
      </c>
      <c r="B174" s="113">
        <v>51</v>
      </c>
      <c r="C174" s="113">
        <v>2</v>
      </c>
      <c r="D174" s="3" t="s">
        <v>470</v>
      </c>
      <c r="E174" s="113">
        <v>851</v>
      </c>
      <c r="F174" s="3"/>
      <c r="G174" s="3"/>
      <c r="H174" s="3" t="s">
        <v>471</v>
      </c>
      <c r="I174" s="3"/>
      <c r="J174" s="23">
        <f>J175</f>
        <v>0</v>
      </c>
      <c r="K174" s="23">
        <f t="shared" si="78"/>
        <v>219587</v>
      </c>
      <c r="L174" s="23">
        <f t="shared" si="78"/>
        <v>219587</v>
      </c>
      <c r="M174" s="91">
        <f t="shared" si="64"/>
        <v>100</v>
      </c>
      <c r="N174" s="23"/>
      <c r="O174" s="23"/>
      <c r="P174" s="23"/>
      <c r="Q174" s="23"/>
      <c r="R174" s="23"/>
      <c r="S174" s="23"/>
      <c r="T174" s="23"/>
    </row>
    <row r="175" spans="1:20" ht="75" x14ac:dyDescent="0.25">
      <c r="A175" s="117" t="s">
        <v>53</v>
      </c>
      <c r="B175" s="113">
        <v>51</v>
      </c>
      <c r="C175" s="113">
        <v>2</v>
      </c>
      <c r="D175" s="3" t="s">
        <v>470</v>
      </c>
      <c r="E175" s="113">
        <v>851</v>
      </c>
      <c r="F175" s="3"/>
      <c r="G175" s="3"/>
      <c r="H175" s="3" t="s">
        <v>471</v>
      </c>
      <c r="I175" s="3" t="s">
        <v>103</v>
      </c>
      <c r="J175" s="23">
        <f>J176</f>
        <v>0</v>
      </c>
      <c r="K175" s="23">
        <f t="shared" si="78"/>
        <v>219587</v>
      </c>
      <c r="L175" s="23">
        <f t="shared" si="78"/>
        <v>219587</v>
      </c>
      <c r="M175" s="91">
        <f t="shared" si="64"/>
        <v>100</v>
      </c>
      <c r="N175" s="23"/>
      <c r="O175" s="23"/>
      <c r="P175" s="23"/>
      <c r="Q175" s="23"/>
      <c r="R175" s="23"/>
      <c r="S175" s="23"/>
      <c r="T175" s="23"/>
    </row>
    <row r="176" spans="1:20" ht="30" x14ac:dyDescent="0.25">
      <c r="A176" s="117" t="s">
        <v>104</v>
      </c>
      <c r="B176" s="113">
        <v>51</v>
      </c>
      <c r="C176" s="113">
        <v>2</v>
      </c>
      <c r="D176" s="3" t="s">
        <v>470</v>
      </c>
      <c r="E176" s="113">
        <v>851</v>
      </c>
      <c r="F176" s="3"/>
      <c r="G176" s="3"/>
      <c r="H176" s="3" t="s">
        <v>471</v>
      </c>
      <c r="I176" s="3" t="s">
        <v>105</v>
      </c>
      <c r="J176" s="23">
        <f>'2.ВС'!J170</f>
        <v>0</v>
      </c>
      <c r="K176" s="23">
        <f>'2.ВС'!K170</f>
        <v>219587</v>
      </c>
      <c r="L176" s="23">
        <f>'2.ВС'!L170</f>
        <v>219587</v>
      </c>
      <c r="M176" s="91">
        <f t="shared" si="64"/>
        <v>100</v>
      </c>
      <c r="N176" s="23"/>
      <c r="O176" s="23"/>
      <c r="P176" s="23"/>
      <c r="Q176" s="23"/>
      <c r="R176" s="23"/>
      <c r="S176" s="23"/>
      <c r="T176" s="23"/>
    </row>
    <row r="177" spans="1:20" ht="85.5" x14ac:dyDescent="0.25">
      <c r="A177" s="20" t="s">
        <v>352</v>
      </c>
      <c r="B177" s="97">
        <v>51</v>
      </c>
      <c r="C177" s="97">
        <v>3</v>
      </c>
      <c r="D177" s="3"/>
      <c r="E177" s="97"/>
      <c r="F177" s="21"/>
      <c r="G177" s="26"/>
      <c r="H177" s="26"/>
      <c r="I177" s="21"/>
      <c r="J177" s="24">
        <f t="shared" ref="J177" si="79">J179</f>
        <v>5000</v>
      </c>
      <c r="K177" s="24">
        <f t="shared" ref="K177:L177" si="80">K179</f>
        <v>5000</v>
      </c>
      <c r="L177" s="24">
        <f t="shared" si="80"/>
        <v>0</v>
      </c>
      <c r="M177" s="91">
        <f t="shared" si="64"/>
        <v>0</v>
      </c>
      <c r="N177" s="24"/>
      <c r="O177" s="24"/>
      <c r="P177" s="24"/>
      <c r="Q177" s="24"/>
      <c r="R177" s="24"/>
      <c r="S177" s="24"/>
      <c r="T177" s="24"/>
    </row>
    <row r="178" spans="1:20" ht="142.5" x14ac:dyDescent="0.25">
      <c r="A178" s="20" t="s">
        <v>228</v>
      </c>
      <c r="B178" s="97">
        <v>51</v>
      </c>
      <c r="C178" s="97">
        <v>3</v>
      </c>
      <c r="D178" s="21" t="s">
        <v>135</v>
      </c>
      <c r="E178" s="97"/>
      <c r="F178" s="21"/>
      <c r="G178" s="26"/>
      <c r="H178" s="26"/>
      <c r="I178" s="21"/>
      <c r="J178" s="24">
        <f t="shared" ref="J178:L181" si="81">J179</f>
        <v>5000</v>
      </c>
      <c r="K178" s="24">
        <f t="shared" si="81"/>
        <v>5000</v>
      </c>
      <c r="L178" s="24">
        <f t="shared" si="81"/>
        <v>0</v>
      </c>
      <c r="M178" s="91">
        <f t="shared" si="64"/>
        <v>0</v>
      </c>
      <c r="N178" s="24"/>
      <c r="O178" s="24"/>
      <c r="P178" s="24"/>
      <c r="Q178" s="24"/>
      <c r="R178" s="24"/>
      <c r="S178" s="24"/>
      <c r="T178" s="24"/>
    </row>
    <row r="179" spans="1:20" ht="28.5" x14ac:dyDescent="0.25">
      <c r="A179" s="20" t="s">
        <v>6</v>
      </c>
      <c r="B179" s="97">
        <v>51</v>
      </c>
      <c r="C179" s="97">
        <v>3</v>
      </c>
      <c r="D179" s="3" t="s">
        <v>135</v>
      </c>
      <c r="E179" s="97">
        <v>851</v>
      </c>
      <c r="F179" s="21"/>
      <c r="G179" s="26"/>
      <c r="H179" s="26"/>
      <c r="I179" s="21"/>
      <c r="J179" s="24">
        <f t="shared" si="81"/>
        <v>5000</v>
      </c>
      <c r="K179" s="24">
        <f t="shared" si="81"/>
        <v>5000</v>
      </c>
      <c r="L179" s="24">
        <f t="shared" si="81"/>
        <v>0</v>
      </c>
      <c r="M179" s="91">
        <f t="shared" si="64"/>
        <v>0</v>
      </c>
      <c r="N179" s="24"/>
      <c r="O179" s="24"/>
      <c r="P179" s="24"/>
      <c r="Q179" s="24"/>
      <c r="R179" s="24"/>
      <c r="S179" s="24"/>
      <c r="T179" s="24"/>
    </row>
    <row r="180" spans="1:20" ht="60" x14ac:dyDescent="0.25">
      <c r="A180" s="18" t="s">
        <v>115</v>
      </c>
      <c r="B180" s="113">
        <v>51</v>
      </c>
      <c r="C180" s="113">
        <v>3</v>
      </c>
      <c r="D180" s="3" t="s">
        <v>135</v>
      </c>
      <c r="E180" s="113">
        <v>851</v>
      </c>
      <c r="F180" s="3" t="s">
        <v>73</v>
      </c>
      <c r="G180" s="3" t="s">
        <v>13</v>
      </c>
      <c r="H180" s="3" t="s">
        <v>276</v>
      </c>
      <c r="I180" s="3"/>
      <c r="J180" s="23">
        <f t="shared" si="81"/>
        <v>5000</v>
      </c>
      <c r="K180" s="23">
        <f t="shared" si="81"/>
        <v>5000</v>
      </c>
      <c r="L180" s="23">
        <f t="shared" si="81"/>
        <v>0</v>
      </c>
      <c r="M180" s="91">
        <f t="shared" si="64"/>
        <v>0</v>
      </c>
      <c r="N180" s="23"/>
      <c r="O180" s="23"/>
      <c r="P180" s="23"/>
      <c r="Q180" s="23"/>
      <c r="R180" s="23"/>
      <c r="S180" s="23"/>
      <c r="T180" s="23"/>
    </row>
    <row r="181" spans="1:20" ht="60" x14ac:dyDescent="0.25">
      <c r="A181" s="117" t="s">
        <v>22</v>
      </c>
      <c r="B181" s="113">
        <v>51</v>
      </c>
      <c r="C181" s="113">
        <v>3</v>
      </c>
      <c r="D181" s="3" t="s">
        <v>135</v>
      </c>
      <c r="E181" s="113">
        <v>851</v>
      </c>
      <c r="F181" s="3" t="s">
        <v>73</v>
      </c>
      <c r="G181" s="3" t="s">
        <v>13</v>
      </c>
      <c r="H181" s="3" t="s">
        <v>276</v>
      </c>
      <c r="I181" s="3" t="s">
        <v>23</v>
      </c>
      <c r="J181" s="23">
        <f t="shared" si="81"/>
        <v>5000</v>
      </c>
      <c r="K181" s="23">
        <f t="shared" si="81"/>
        <v>5000</v>
      </c>
      <c r="L181" s="23">
        <f t="shared" si="81"/>
        <v>0</v>
      </c>
      <c r="M181" s="91">
        <f t="shared" si="64"/>
        <v>0</v>
      </c>
      <c r="N181" s="23"/>
      <c r="O181" s="23"/>
      <c r="P181" s="23"/>
      <c r="Q181" s="23"/>
      <c r="R181" s="23"/>
      <c r="S181" s="23"/>
      <c r="T181" s="23"/>
    </row>
    <row r="182" spans="1:20" ht="75" x14ac:dyDescent="0.25">
      <c r="A182" s="117" t="s">
        <v>9</v>
      </c>
      <c r="B182" s="113">
        <v>51</v>
      </c>
      <c r="C182" s="113">
        <v>3</v>
      </c>
      <c r="D182" s="3" t="s">
        <v>135</v>
      </c>
      <c r="E182" s="113">
        <v>851</v>
      </c>
      <c r="F182" s="3" t="s">
        <v>73</v>
      </c>
      <c r="G182" s="3" t="s">
        <v>13</v>
      </c>
      <c r="H182" s="3" t="s">
        <v>276</v>
      </c>
      <c r="I182" s="3" t="s">
        <v>24</v>
      </c>
      <c r="J182" s="23">
        <f>'2.ВС'!J174</f>
        <v>5000</v>
      </c>
      <c r="K182" s="23">
        <f>'2.ВС'!K174</f>
        <v>5000</v>
      </c>
      <c r="L182" s="23">
        <f>'2.ВС'!L174</f>
        <v>0</v>
      </c>
      <c r="M182" s="91">
        <f t="shared" si="64"/>
        <v>0</v>
      </c>
      <c r="N182" s="23"/>
      <c r="O182" s="23"/>
      <c r="P182" s="23"/>
      <c r="Q182" s="23"/>
      <c r="R182" s="23"/>
      <c r="S182" s="23"/>
      <c r="T182" s="23"/>
    </row>
    <row r="183" spans="1:20" ht="71.25" x14ac:dyDescent="0.25">
      <c r="A183" s="20" t="s">
        <v>351</v>
      </c>
      <c r="B183" s="97">
        <v>51</v>
      </c>
      <c r="C183" s="97">
        <v>4</v>
      </c>
      <c r="D183" s="26"/>
      <c r="E183" s="97"/>
      <c r="F183" s="21"/>
      <c r="G183" s="26"/>
      <c r="H183" s="26"/>
      <c r="I183" s="21"/>
      <c r="J183" s="24">
        <f>J184+J207</f>
        <v>3240016</v>
      </c>
      <c r="K183" s="24">
        <f t="shared" ref="K183:L183" si="82">K184+K207</f>
        <v>3240016</v>
      </c>
      <c r="L183" s="24">
        <f t="shared" si="82"/>
        <v>47543.6</v>
      </c>
      <c r="M183" s="91">
        <f t="shared" si="64"/>
        <v>1.4673878153688129</v>
      </c>
      <c r="N183" s="24"/>
      <c r="O183" s="24"/>
      <c r="P183" s="24"/>
      <c r="Q183" s="24"/>
      <c r="R183" s="24"/>
      <c r="S183" s="24"/>
      <c r="T183" s="24"/>
    </row>
    <row r="184" spans="1:20" ht="57" x14ac:dyDescent="0.25">
      <c r="A184" s="20" t="s">
        <v>229</v>
      </c>
      <c r="B184" s="97">
        <v>51</v>
      </c>
      <c r="C184" s="97">
        <v>4</v>
      </c>
      <c r="D184" s="26" t="s">
        <v>135</v>
      </c>
      <c r="E184" s="97"/>
      <c r="F184" s="21"/>
      <c r="G184" s="26"/>
      <c r="H184" s="26"/>
      <c r="I184" s="21"/>
      <c r="J184" s="24">
        <f t="shared" ref="J184:L184" si="83">J185</f>
        <v>788500</v>
      </c>
      <c r="K184" s="24">
        <f t="shared" si="83"/>
        <v>788500</v>
      </c>
      <c r="L184" s="24">
        <f t="shared" si="83"/>
        <v>47543.6</v>
      </c>
      <c r="M184" s="91">
        <f t="shared" si="64"/>
        <v>6.0296258719086868</v>
      </c>
      <c r="N184" s="24"/>
      <c r="O184" s="24"/>
      <c r="P184" s="24"/>
      <c r="Q184" s="24"/>
      <c r="R184" s="24"/>
      <c r="S184" s="24"/>
      <c r="T184" s="24"/>
    </row>
    <row r="185" spans="1:20" ht="28.5" x14ac:dyDescent="0.25">
      <c r="A185" s="20" t="s">
        <v>6</v>
      </c>
      <c r="B185" s="97">
        <v>51</v>
      </c>
      <c r="C185" s="97">
        <v>4</v>
      </c>
      <c r="D185" s="3" t="s">
        <v>135</v>
      </c>
      <c r="E185" s="97">
        <v>851</v>
      </c>
      <c r="F185" s="21"/>
      <c r="G185" s="26"/>
      <c r="H185" s="26"/>
      <c r="I185" s="21"/>
      <c r="J185" s="24">
        <f>J191+J196+J199+J202+J186</f>
        <v>788500</v>
      </c>
      <c r="K185" s="24">
        <f t="shared" ref="K185:L185" si="84">K191+K196+K199+K202+K186</f>
        <v>788500</v>
      </c>
      <c r="L185" s="24">
        <f t="shared" si="84"/>
        <v>47543.6</v>
      </c>
      <c r="M185" s="91">
        <f t="shared" si="64"/>
        <v>6.0296258719086868</v>
      </c>
      <c r="N185" s="24"/>
      <c r="O185" s="24"/>
      <c r="P185" s="24"/>
      <c r="Q185" s="24"/>
      <c r="R185" s="24"/>
      <c r="S185" s="24"/>
      <c r="T185" s="24"/>
    </row>
    <row r="186" spans="1:20" ht="45" x14ac:dyDescent="0.25">
      <c r="A186" s="18" t="s">
        <v>137</v>
      </c>
      <c r="B186" s="113">
        <v>51</v>
      </c>
      <c r="C186" s="113">
        <v>4</v>
      </c>
      <c r="D186" s="3" t="s">
        <v>135</v>
      </c>
      <c r="E186" s="113">
        <v>851</v>
      </c>
      <c r="F186" s="3" t="s">
        <v>135</v>
      </c>
      <c r="G186" s="3" t="s">
        <v>56</v>
      </c>
      <c r="H186" s="3" t="s">
        <v>278</v>
      </c>
      <c r="I186" s="3"/>
      <c r="J186" s="23">
        <f t="shared" ref="J186" si="85">J187+J189</f>
        <v>99900</v>
      </c>
      <c r="K186" s="23">
        <f t="shared" ref="K186:L186" si="86">K187+K189</f>
        <v>99900</v>
      </c>
      <c r="L186" s="23">
        <f t="shared" si="86"/>
        <v>0</v>
      </c>
      <c r="M186" s="91">
        <f t="shared" si="64"/>
        <v>0</v>
      </c>
      <c r="N186" s="23"/>
      <c r="O186" s="23"/>
      <c r="P186" s="23"/>
      <c r="Q186" s="23"/>
      <c r="R186" s="23"/>
      <c r="S186" s="23"/>
      <c r="T186" s="23"/>
    </row>
    <row r="187" spans="1:20" s="25" customFormat="1" ht="150" x14ac:dyDescent="0.25">
      <c r="A187" s="115" t="s">
        <v>16</v>
      </c>
      <c r="B187" s="113">
        <v>51</v>
      </c>
      <c r="C187" s="113">
        <v>4</v>
      </c>
      <c r="D187" s="3" t="s">
        <v>135</v>
      </c>
      <c r="E187" s="113">
        <v>851</v>
      </c>
      <c r="F187" s="3" t="s">
        <v>135</v>
      </c>
      <c r="G187" s="3" t="s">
        <v>56</v>
      </c>
      <c r="H187" s="3" t="s">
        <v>278</v>
      </c>
      <c r="I187" s="3" t="s">
        <v>18</v>
      </c>
      <c r="J187" s="23">
        <f t="shared" ref="J187:L187" si="87">J188</f>
        <v>26000</v>
      </c>
      <c r="K187" s="23">
        <f t="shared" si="87"/>
        <v>26000</v>
      </c>
      <c r="L187" s="23">
        <f t="shared" si="87"/>
        <v>0</v>
      </c>
      <c r="M187" s="91">
        <f t="shared" si="64"/>
        <v>0</v>
      </c>
      <c r="N187" s="23"/>
      <c r="O187" s="23"/>
      <c r="P187" s="23"/>
      <c r="Q187" s="23"/>
      <c r="R187" s="23"/>
      <c r="S187" s="23"/>
      <c r="T187" s="23"/>
    </row>
    <row r="188" spans="1:20" s="25" customFormat="1" ht="45" x14ac:dyDescent="0.25">
      <c r="A188" s="117" t="s">
        <v>7</v>
      </c>
      <c r="B188" s="113">
        <v>51</v>
      </c>
      <c r="C188" s="113">
        <v>4</v>
      </c>
      <c r="D188" s="3" t="s">
        <v>135</v>
      </c>
      <c r="E188" s="113">
        <v>851</v>
      </c>
      <c r="F188" s="3" t="s">
        <v>135</v>
      </c>
      <c r="G188" s="3" t="s">
        <v>56</v>
      </c>
      <c r="H188" s="3" t="s">
        <v>278</v>
      </c>
      <c r="I188" s="3" t="s">
        <v>66</v>
      </c>
      <c r="J188" s="23">
        <f>'2.ВС'!J208</f>
        <v>26000</v>
      </c>
      <c r="K188" s="23">
        <f>'2.ВС'!K208</f>
        <v>26000</v>
      </c>
      <c r="L188" s="23">
        <f>'2.ВС'!L208</f>
        <v>0</v>
      </c>
      <c r="M188" s="91">
        <f t="shared" si="64"/>
        <v>0</v>
      </c>
      <c r="N188" s="23"/>
      <c r="O188" s="23"/>
      <c r="P188" s="23"/>
      <c r="Q188" s="23"/>
      <c r="R188" s="23"/>
      <c r="S188" s="23"/>
      <c r="T188" s="23"/>
    </row>
    <row r="189" spans="1:20" s="25" customFormat="1" ht="60" x14ac:dyDescent="0.25">
      <c r="A189" s="117" t="s">
        <v>22</v>
      </c>
      <c r="B189" s="113">
        <v>51</v>
      </c>
      <c r="C189" s="113">
        <v>4</v>
      </c>
      <c r="D189" s="3" t="s">
        <v>135</v>
      </c>
      <c r="E189" s="113">
        <v>851</v>
      </c>
      <c r="F189" s="3" t="s">
        <v>135</v>
      </c>
      <c r="G189" s="3" t="s">
        <v>56</v>
      </c>
      <c r="H189" s="3" t="s">
        <v>278</v>
      </c>
      <c r="I189" s="3" t="s">
        <v>23</v>
      </c>
      <c r="J189" s="23">
        <f t="shared" ref="J189:L189" si="88">J190</f>
        <v>73900</v>
      </c>
      <c r="K189" s="23">
        <f t="shared" si="88"/>
        <v>73900</v>
      </c>
      <c r="L189" s="23">
        <f t="shared" si="88"/>
        <v>0</v>
      </c>
      <c r="M189" s="91">
        <f t="shared" si="64"/>
        <v>0</v>
      </c>
      <c r="N189" s="23"/>
      <c r="O189" s="23"/>
      <c r="P189" s="23"/>
      <c r="Q189" s="23"/>
      <c r="R189" s="23"/>
      <c r="S189" s="23"/>
      <c r="T189" s="23"/>
    </row>
    <row r="190" spans="1:20" ht="75" x14ac:dyDescent="0.25">
      <c r="A190" s="117" t="s">
        <v>9</v>
      </c>
      <c r="B190" s="113">
        <v>51</v>
      </c>
      <c r="C190" s="113">
        <v>4</v>
      </c>
      <c r="D190" s="3" t="s">
        <v>135</v>
      </c>
      <c r="E190" s="113">
        <v>851</v>
      </c>
      <c r="F190" s="3" t="s">
        <v>135</v>
      </c>
      <c r="G190" s="3" t="s">
        <v>56</v>
      </c>
      <c r="H190" s="3" t="s">
        <v>278</v>
      </c>
      <c r="I190" s="3" t="s">
        <v>24</v>
      </c>
      <c r="J190" s="23">
        <f>'2.ВС'!J210</f>
        <v>73900</v>
      </c>
      <c r="K190" s="23">
        <f>'2.ВС'!K210</f>
        <v>73900</v>
      </c>
      <c r="L190" s="23">
        <f>'2.ВС'!L210</f>
        <v>0</v>
      </c>
      <c r="M190" s="91">
        <f t="shared" si="64"/>
        <v>0</v>
      </c>
      <c r="N190" s="23"/>
      <c r="O190" s="23"/>
      <c r="P190" s="23"/>
      <c r="Q190" s="23"/>
      <c r="R190" s="23"/>
      <c r="S190" s="23"/>
      <c r="T190" s="23"/>
    </row>
    <row r="191" spans="1:20" ht="45" x14ac:dyDescent="0.25">
      <c r="A191" s="18" t="s">
        <v>139</v>
      </c>
      <c r="B191" s="5">
        <v>51</v>
      </c>
      <c r="C191" s="113">
        <v>4</v>
      </c>
      <c r="D191" s="3" t="s">
        <v>135</v>
      </c>
      <c r="E191" s="113">
        <v>851</v>
      </c>
      <c r="F191" s="3" t="s">
        <v>135</v>
      </c>
      <c r="G191" s="3" t="s">
        <v>56</v>
      </c>
      <c r="H191" s="3" t="s">
        <v>279</v>
      </c>
      <c r="I191" s="3"/>
      <c r="J191" s="23">
        <f t="shared" ref="J191" si="89">J192+J194</f>
        <v>410600</v>
      </c>
      <c r="K191" s="23">
        <f t="shared" ref="K191:L191" si="90">K192+K194</f>
        <v>410600</v>
      </c>
      <c r="L191" s="23">
        <f t="shared" si="90"/>
        <v>31524.2</v>
      </c>
      <c r="M191" s="91">
        <f t="shared" si="64"/>
        <v>7.6775937652216273</v>
      </c>
      <c r="N191" s="23"/>
      <c r="O191" s="23"/>
      <c r="P191" s="23"/>
      <c r="Q191" s="23"/>
      <c r="R191" s="23"/>
      <c r="S191" s="23"/>
      <c r="T191" s="23"/>
    </row>
    <row r="192" spans="1:20" ht="150" x14ac:dyDescent="0.25">
      <c r="A192" s="115" t="s">
        <v>16</v>
      </c>
      <c r="B192" s="5">
        <v>51</v>
      </c>
      <c r="C192" s="113">
        <v>4</v>
      </c>
      <c r="D192" s="3" t="s">
        <v>135</v>
      </c>
      <c r="E192" s="113">
        <v>851</v>
      </c>
      <c r="F192" s="3" t="s">
        <v>135</v>
      </c>
      <c r="G192" s="3" t="s">
        <v>56</v>
      </c>
      <c r="H192" s="3" t="s">
        <v>279</v>
      </c>
      <c r="I192" s="3" t="s">
        <v>18</v>
      </c>
      <c r="J192" s="23">
        <f t="shared" ref="J192:L192" si="91">J193</f>
        <v>211200</v>
      </c>
      <c r="K192" s="23">
        <f t="shared" si="91"/>
        <v>211200</v>
      </c>
      <c r="L192" s="23">
        <f t="shared" si="91"/>
        <v>11000</v>
      </c>
      <c r="M192" s="91">
        <f t="shared" si="64"/>
        <v>5.2083333333333339</v>
      </c>
      <c r="N192" s="23"/>
      <c r="O192" s="23"/>
      <c r="P192" s="23"/>
      <c r="Q192" s="23"/>
      <c r="R192" s="23"/>
      <c r="S192" s="23"/>
      <c r="T192" s="23"/>
    </row>
    <row r="193" spans="1:20" ht="45" x14ac:dyDescent="0.25">
      <c r="A193" s="117" t="s">
        <v>7</v>
      </c>
      <c r="B193" s="5">
        <v>51</v>
      </c>
      <c r="C193" s="113">
        <v>4</v>
      </c>
      <c r="D193" s="3" t="s">
        <v>135</v>
      </c>
      <c r="E193" s="113">
        <v>851</v>
      </c>
      <c r="F193" s="3" t="s">
        <v>135</v>
      </c>
      <c r="G193" s="3" t="s">
        <v>56</v>
      </c>
      <c r="H193" s="3" t="s">
        <v>279</v>
      </c>
      <c r="I193" s="3" t="s">
        <v>66</v>
      </c>
      <c r="J193" s="23">
        <f>'2.ВС'!J213</f>
        <v>211200</v>
      </c>
      <c r="K193" s="23">
        <f>'2.ВС'!K213</f>
        <v>211200</v>
      </c>
      <c r="L193" s="23">
        <f>'2.ВС'!L213</f>
        <v>11000</v>
      </c>
      <c r="M193" s="91">
        <f t="shared" si="64"/>
        <v>5.2083333333333339</v>
      </c>
      <c r="N193" s="23"/>
      <c r="O193" s="23"/>
      <c r="P193" s="23"/>
      <c r="Q193" s="23"/>
      <c r="R193" s="23"/>
      <c r="S193" s="23"/>
      <c r="T193" s="23"/>
    </row>
    <row r="194" spans="1:20" ht="60" x14ac:dyDescent="0.25">
      <c r="A194" s="117" t="s">
        <v>22</v>
      </c>
      <c r="B194" s="5">
        <v>51</v>
      </c>
      <c r="C194" s="113">
        <v>4</v>
      </c>
      <c r="D194" s="3" t="s">
        <v>135</v>
      </c>
      <c r="E194" s="113">
        <v>851</v>
      </c>
      <c r="F194" s="3" t="s">
        <v>135</v>
      </c>
      <c r="G194" s="3" t="s">
        <v>56</v>
      </c>
      <c r="H194" s="3" t="s">
        <v>279</v>
      </c>
      <c r="I194" s="3" t="s">
        <v>23</v>
      </c>
      <c r="J194" s="23">
        <f t="shared" ref="J194:L205" si="92">J195</f>
        <v>199400</v>
      </c>
      <c r="K194" s="23">
        <f t="shared" si="92"/>
        <v>199400</v>
      </c>
      <c r="L194" s="23">
        <f t="shared" si="92"/>
        <v>20524.2</v>
      </c>
      <c r="M194" s="91">
        <f t="shared" si="64"/>
        <v>10.292978936810432</v>
      </c>
      <c r="N194" s="23"/>
      <c r="O194" s="23"/>
      <c r="P194" s="23"/>
      <c r="Q194" s="23"/>
      <c r="R194" s="23"/>
      <c r="S194" s="23"/>
      <c r="T194" s="23"/>
    </row>
    <row r="195" spans="1:20" ht="75" x14ac:dyDescent="0.25">
      <c r="A195" s="117" t="s">
        <v>9</v>
      </c>
      <c r="B195" s="5">
        <v>51</v>
      </c>
      <c r="C195" s="113">
        <v>4</v>
      </c>
      <c r="D195" s="3" t="s">
        <v>135</v>
      </c>
      <c r="E195" s="113">
        <v>851</v>
      </c>
      <c r="F195" s="3" t="s">
        <v>135</v>
      </c>
      <c r="G195" s="3" t="s">
        <v>56</v>
      </c>
      <c r="H195" s="3" t="s">
        <v>279</v>
      </c>
      <c r="I195" s="3" t="s">
        <v>24</v>
      </c>
      <c r="J195" s="23">
        <f>'2.ВС'!J215</f>
        <v>199400</v>
      </c>
      <c r="K195" s="23">
        <f>'2.ВС'!K215</f>
        <v>199400</v>
      </c>
      <c r="L195" s="23">
        <f>'2.ВС'!L215</f>
        <v>20524.2</v>
      </c>
      <c r="M195" s="91">
        <f t="shared" si="64"/>
        <v>10.292978936810432</v>
      </c>
      <c r="N195" s="23"/>
      <c r="O195" s="23"/>
      <c r="P195" s="23"/>
      <c r="Q195" s="23"/>
      <c r="R195" s="23"/>
      <c r="S195" s="23"/>
      <c r="T195" s="23"/>
    </row>
    <row r="196" spans="1:20" s="2" customFormat="1" ht="90" x14ac:dyDescent="0.25">
      <c r="A196" s="18" t="s">
        <v>143</v>
      </c>
      <c r="B196" s="5">
        <v>51</v>
      </c>
      <c r="C196" s="113">
        <v>4</v>
      </c>
      <c r="D196" s="3" t="s">
        <v>135</v>
      </c>
      <c r="E196" s="113">
        <v>851</v>
      </c>
      <c r="F196" s="3" t="s">
        <v>135</v>
      </c>
      <c r="G196" s="3" t="s">
        <v>56</v>
      </c>
      <c r="H196" s="3" t="s">
        <v>281</v>
      </c>
      <c r="I196" s="3"/>
      <c r="J196" s="23">
        <f t="shared" ref="J196:L197" si="93">J197</f>
        <v>10000</v>
      </c>
      <c r="K196" s="23">
        <f t="shared" si="93"/>
        <v>10000</v>
      </c>
      <c r="L196" s="23">
        <f t="shared" si="93"/>
        <v>0</v>
      </c>
      <c r="M196" s="91">
        <f t="shared" si="64"/>
        <v>0</v>
      </c>
      <c r="N196" s="23"/>
      <c r="O196" s="23"/>
      <c r="P196" s="23"/>
      <c r="Q196" s="23"/>
      <c r="R196" s="23"/>
      <c r="S196" s="23"/>
      <c r="T196" s="23"/>
    </row>
    <row r="197" spans="1:20" s="2" customFormat="1" ht="60" x14ac:dyDescent="0.25">
      <c r="A197" s="117" t="s">
        <v>22</v>
      </c>
      <c r="B197" s="5">
        <v>51</v>
      </c>
      <c r="C197" s="113">
        <v>4</v>
      </c>
      <c r="D197" s="3" t="s">
        <v>135</v>
      </c>
      <c r="E197" s="113">
        <v>851</v>
      </c>
      <c r="F197" s="3" t="s">
        <v>135</v>
      </c>
      <c r="G197" s="3" t="s">
        <v>56</v>
      </c>
      <c r="H197" s="3" t="s">
        <v>281</v>
      </c>
      <c r="I197" s="3" t="s">
        <v>23</v>
      </c>
      <c r="J197" s="23">
        <f t="shared" si="93"/>
        <v>10000</v>
      </c>
      <c r="K197" s="23">
        <f t="shared" si="93"/>
        <v>10000</v>
      </c>
      <c r="L197" s="23">
        <f t="shared" si="93"/>
        <v>0</v>
      </c>
      <c r="M197" s="91">
        <f t="shared" si="64"/>
        <v>0</v>
      </c>
      <c r="N197" s="23"/>
      <c r="O197" s="23"/>
      <c r="P197" s="23"/>
      <c r="Q197" s="23"/>
      <c r="R197" s="23"/>
      <c r="S197" s="23"/>
      <c r="T197" s="23"/>
    </row>
    <row r="198" spans="1:20" s="2" customFormat="1" ht="75" x14ac:dyDescent="0.25">
      <c r="A198" s="117" t="s">
        <v>9</v>
      </c>
      <c r="B198" s="5">
        <v>51</v>
      </c>
      <c r="C198" s="113">
        <v>4</v>
      </c>
      <c r="D198" s="3" t="s">
        <v>135</v>
      </c>
      <c r="E198" s="113">
        <v>851</v>
      </c>
      <c r="F198" s="3" t="s">
        <v>135</v>
      </c>
      <c r="G198" s="3" t="s">
        <v>56</v>
      </c>
      <c r="H198" s="3" t="s">
        <v>281</v>
      </c>
      <c r="I198" s="3" t="s">
        <v>24</v>
      </c>
      <c r="J198" s="23">
        <f>'2.ВС'!J218</f>
        <v>10000</v>
      </c>
      <c r="K198" s="23">
        <f>'2.ВС'!K218</f>
        <v>10000</v>
      </c>
      <c r="L198" s="23">
        <f>'2.ВС'!L218</f>
        <v>0</v>
      </c>
      <c r="M198" s="91">
        <f t="shared" si="64"/>
        <v>0</v>
      </c>
      <c r="N198" s="23"/>
      <c r="O198" s="23"/>
      <c r="P198" s="23"/>
      <c r="Q198" s="23"/>
      <c r="R198" s="23"/>
      <c r="S198" s="23"/>
      <c r="T198" s="23"/>
    </row>
    <row r="199" spans="1:20" s="2" customFormat="1" ht="60" hidden="1" x14ac:dyDescent="0.25">
      <c r="A199" s="81" t="s">
        <v>473</v>
      </c>
      <c r="B199" s="5">
        <v>51</v>
      </c>
      <c r="C199" s="113">
        <v>4</v>
      </c>
      <c r="D199" s="3" t="s">
        <v>135</v>
      </c>
      <c r="E199" s="113">
        <v>851</v>
      </c>
      <c r="F199" s="3"/>
      <c r="G199" s="3"/>
      <c r="H199" s="3" t="s">
        <v>475</v>
      </c>
      <c r="I199" s="3"/>
      <c r="J199" s="23">
        <f>J200</f>
        <v>0</v>
      </c>
      <c r="K199" s="23">
        <f t="shared" ref="K199:L200" si="94">K200</f>
        <v>0</v>
      </c>
      <c r="L199" s="23">
        <f t="shared" si="94"/>
        <v>0</v>
      </c>
      <c r="M199" s="91" t="e">
        <f t="shared" si="64"/>
        <v>#DIV/0!</v>
      </c>
      <c r="N199" s="23"/>
      <c r="O199" s="23"/>
      <c r="P199" s="23"/>
      <c r="Q199" s="23"/>
      <c r="R199" s="23"/>
      <c r="S199" s="23"/>
      <c r="T199" s="23"/>
    </row>
    <row r="200" spans="1:20" s="2" customFormat="1" ht="60" hidden="1" x14ac:dyDescent="0.25">
      <c r="A200" s="81" t="s">
        <v>22</v>
      </c>
      <c r="B200" s="5">
        <v>51</v>
      </c>
      <c r="C200" s="113">
        <v>4</v>
      </c>
      <c r="D200" s="3" t="s">
        <v>135</v>
      </c>
      <c r="E200" s="113">
        <v>851</v>
      </c>
      <c r="F200" s="3"/>
      <c r="G200" s="3"/>
      <c r="H200" s="3" t="s">
        <v>475</v>
      </c>
      <c r="I200" s="3"/>
      <c r="J200" s="23">
        <f>J201</f>
        <v>0</v>
      </c>
      <c r="K200" s="23">
        <f t="shared" si="94"/>
        <v>0</v>
      </c>
      <c r="L200" s="23">
        <f t="shared" si="94"/>
        <v>0</v>
      </c>
      <c r="M200" s="91" t="e">
        <f t="shared" si="64"/>
        <v>#DIV/0!</v>
      </c>
      <c r="N200" s="23"/>
      <c r="O200" s="23"/>
      <c r="P200" s="23"/>
      <c r="Q200" s="23"/>
      <c r="R200" s="23"/>
      <c r="S200" s="23"/>
      <c r="T200" s="23"/>
    </row>
    <row r="201" spans="1:20" s="2" customFormat="1" ht="75" hidden="1" x14ac:dyDescent="0.25">
      <c r="A201" s="81" t="s">
        <v>9</v>
      </c>
      <c r="B201" s="5">
        <v>51</v>
      </c>
      <c r="C201" s="113">
        <v>4</v>
      </c>
      <c r="D201" s="3" t="s">
        <v>135</v>
      </c>
      <c r="E201" s="113">
        <v>851</v>
      </c>
      <c r="F201" s="3"/>
      <c r="G201" s="3"/>
      <c r="H201" s="3" t="s">
        <v>475</v>
      </c>
      <c r="I201" s="3"/>
      <c r="J201" s="23">
        <f>'2.ВС'!J221</f>
        <v>0</v>
      </c>
      <c r="K201" s="23">
        <f>'2.ВС'!K221</f>
        <v>0</v>
      </c>
      <c r="L201" s="23">
        <f>'2.ВС'!L221</f>
        <v>0</v>
      </c>
      <c r="M201" s="91" t="e">
        <f t="shared" ref="M201:M256" si="95">L201/K201*100</f>
        <v>#DIV/0!</v>
      </c>
      <c r="N201" s="23"/>
      <c r="O201" s="23"/>
      <c r="P201" s="23"/>
      <c r="Q201" s="23"/>
      <c r="R201" s="23"/>
      <c r="S201" s="23"/>
      <c r="T201" s="23"/>
    </row>
    <row r="202" spans="1:20" ht="240" customHeight="1" x14ac:dyDescent="0.25">
      <c r="A202" s="18" t="s">
        <v>141</v>
      </c>
      <c r="B202" s="5">
        <v>51</v>
      </c>
      <c r="C202" s="113">
        <v>4</v>
      </c>
      <c r="D202" s="3" t="s">
        <v>135</v>
      </c>
      <c r="E202" s="113">
        <v>851</v>
      </c>
      <c r="F202" s="3" t="s">
        <v>135</v>
      </c>
      <c r="G202" s="3" t="s">
        <v>56</v>
      </c>
      <c r="H202" s="3" t="s">
        <v>280</v>
      </c>
      <c r="I202" s="3"/>
      <c r="J202" s="23">
        <f t="shared" ref="J202" si="96">J203+J205</f>
        <v>268000</v>
      </c>
      <c r="K202" s="23">
        <f t="shared" ref="K202:L202" si="97">K203+K205</f>
        <v>268000</v>
      </c>
      <c r="L202" s="23">
        <f t="shared" si="97"/>
        <v>16019.4</v>
      </c>
      <c r="M202" s="91">
        <f t="shared" si="95"/>
        <v>5.9773880597014921</v>
      </c>
      <c r="N202" s="23"/>
      <c r="O202" s="23"/>
      <c r="P202" s="23"/>
      <c r="Q202" s="23"/>
      <c r="R202" s="23"/>
      <c r="S202" s="23"/>
      <c r="T202" s="23"/>
    </row>
    <row r="203" spans="1:20" ht="138" customHeight="1" x14ac:dyDescent="0.25">
      <c r="A203" s="115" t="s">
        <v>16</v>
      </c>
      <c r="B203" s="5">
        <v>51</v>
      </c>
      <c r="C203" s="113">
        <v>4</v>
      </c>
      <c r="D203" s="3" t="s">
        <v>135</v>
      </c>
      <c r="E203" s="113">
        <v>851</v>
      </c>
      <c r="F203" s="3" t="s">
        <v>135</v>
      </c>
      <c r="G203" s="3" t="s">
        <v>56</v>
      </c>
      <c r="H203" s="3" t="s">
        <v>280</v>
      </c>
      <c r="I203" s="3" t="s">
        <v>18</v>
      </c>
      <c r="J203" s="23">
        <f t="shared" si="92"/>
        <v>71000</v>
      </c>
      <c r="K203" s="23">
        <f t="shared" si="92"/>
        <v>71000</v>
      </c>
      <c r="L203" s="23">
        <f t="shared" si="92"/>
        <v>10800</v>
      </c>
      <c r="M203" s="91">
        <f t="shared" si="95"/>
        <v>15.211267605633802</v>
      </c>
      <c r="N203" s="23"/>
      <c r="O203" s="23"/>
      <c r="P203" s="23"/>
      <c r="Q203" s="23"/>
      <c r="R203" s="23"/>
      <c r="S203" s="23"/>
      <c r="T203" s="23"/>
    </row>
    <row r="204" spans="1:20" ht="45" x14ac:dyDescent="0.25">
      <c r="A204" s="117" t="s">
        <v>7</v>
      </c>
      <c r="B204" s="5">
        <v>51</v>
      </c>
      <c r="C204" s="113">
        <v>4</v>
      </c>
      <c r="D204" s="3" t="s">
        <v>135</v>
      </c>
      <c r="E204" s="113">
        <v>851</v>
      </c>
      <c r="F204" s="3" t="s">
        <v>135</v>
      </c>
      <c r="G204" s="3" t="s">
        <v>56</v>
      </c>
      <c r="H204" s="3" t="s">
        <v>280</v>
      </c>
      <c r="I204" s="3" t="s">
        <v>66</v>
      </c>
      <c r="J204" s="23">
        <f>'2.ВС'!J224</f>
        <v>71000</v>
      </c>
      <c r="K204" s="23">
        <f>'2.ВС'!K224</f>
        <v>71000</v>
      </c>
      <c r="L204" s="23">
        <f>'2.ВС'!L224</f>
        <v>10800</v>
      </c>
      <c r="M204" s="91">
        <f t="shared" si="95"/>
        <v>15.211267605633802</v>
      </c>
      <c r="N204" s="23"/>
      <c r="O204" s="23"/>
      <c r="P204" s="23"/>
      <c r="Q204" s="23"/>
      <c r="R204" s="23"/>
      <c r="S204" s="23"/>
      <c r="T204" s="23"/>
    </row>
    <row r="205" spans="1:20" s="25" customFormat="1" ht="60" x14ac:dyDescent="0.25">
      <c r="A205" s="117" t="s">
        <v>22</v>
      </c>
      <c r="B205" s="5">
        <v>51</v>
      </c>
      <c r="C205" s="113">
        <v>4</v>
      </c>
      <c r="D205" s="3" t="s">
        <v>135</v>
      </c>
      <c r="E205" s="113">
        <v>851</v>
      </c>
      <c r="F205" s="3" t="s">
        <v>135</v>
      </c>
      <c r="G205" s="3" t="s">
        <v>56</v>
      </c>
      <c r="H205" s="3" t="s">
        <v>280</v>
      </c>
      <c r="I205" s="3" t="s">
        <v>23</v>
      </c>
      <c r="J205" s="23">
        <f t="shared" si="92"/>
        <v>197000</v>
      </c>
      <c r="K205" s="23">
        <f t="shared" si="92"/>
        <v>197000</v>
      </c>
      <c r="L205" s="23">
        <f t="shared" si="92"/>
        <v>5219.3999999999996</v>
      </c>
      <c r="M205" s="91">
        <f t="shared" si="95"/>
        <v>2.6494416243654824</v>
      </c>
      <c r="N205" s="23"/>
      <c r="O205" s="23"/>
      <c r="P205" s="23"/>
      <c r="Q205" s="23"/>
      <c r="R205" s="23"/>
      <c r="S205" s="23"/>
      <c r="T205" s="23"/>
    </row>
    <row r="206" spans="1:20" s="2" customFormat="1" ht="62.25" customHeight="1" x14ac:dyDescent="0.25">
      <c r="A206" s="117" t="s">
        <v>9</v>
      </c>
      <c r="B206" s="5">
        <v>51</v>
      </c>
      <c r="C206" s="113">
        <v>4</v>
      </c>
      <c r="D206" s="3" t="s">
        <v>135</v>
      </c>
      <c r="E206" s="113">
        <v>851</v>
      </c>
      <c r="F206" s="3" t="s">
        <v>135</v>
      </c>
      <c r="G206" s="3" t="s">
        <v>56</v>
      </c>
      <c r="H206" s="3" t="s">
        <v>280</v>
      </c>
      <c r="I206" s="3" t="s">
        <v>24</v>
      </c>
      <c r="J206" s="23">
        <f>'2.ВС'!J226</f>
        <v>197000</v>
      </c>
      <c r="K206" s="23">
        <f>'2.ВС'!K226</f>
        <v>197000</v>
      </c>
      <c r="L206" s="23">
        <f>'2.ВС'!L226</f>
        <v>5219.3999999999996</v>
      </c>
      <c r="M206" s="91">
        <f t="shared" si="95"/>
        <v>2.6494416243654824</v>
      </c>
      <c r="N206" s="23"/>
      <c r="O206" s="23"/>
      <c r="P206" s="23"/>
      <c r="Q206" s="23"/>
      <c r="R206" s="23"/>
      <c r="S206" s="23"/>
      <c r="T206" s="23"/>
    </row>
    <row r="207" spans="1:20" s="64" customFormat="1" ht="28.5" x14ac:dyDescent="0.25">
      <c r="A207" s="44" t="s">
        <v>391</v>
      </c>
      <c r="B207" s="63">
        <v>51</v>
      </c>
      <c r="C207" s="97">
        <v>4</v>
      </c>
      <c r="D207" s="21" t="s">
        <v>390</v>
      </c>
      <c r="E207" s="97"/>
      <c r="F207" s="21"/>
      <c r="G207" s="21"/>
      <c r="H207" s="21"/>
      <c r="I207" s="21"/>
      <c r="J207" s="24">
        <f t="shared" ref="J207:L210" si="98">J208</f>
        <v>2451516</v>
      </c>
      <c r="K207" s="24">
        <f t="shared" si="98"/>
        <v>2451516</v>
      </c>
      <c r="L207" s="24">
        <f t="shared" si="98"/>
        <v>0</v>
      </c>
      <c r="M207" s="91">
        <f t="shared" si="95"/>
        <v>0</v>
      </c>
      <c r="N207" s="24"/>
      <c r="O207" s="24"/>
      <c r="P207" s="24"/>
      <c r="Q207" s="24"/>
      <c r="R207" s="24"/>
      <c r="S207" s="24"/>
      <c r="T207" s="24"/>
    </row>
    <row r="208" spans="1:20" s="64" customFormat="1" ht="28.5" x14ac:dyDescent="0.25">
      <c r="A208" s="20" t="s">
        <v>6</v>
      </c>
      <c r="B208" s="97">
        <v>51</v>
      </c>
      <c r="C208" s="97">
        <v>4</v>
      </c>
      <c r="D208" s="21" t="s">
        <v>390</v>
      </c>
      <c r="E208" s="97">
        <v>851</v>
      </c>
      <c r="F208" s="21"/>
      <c r="G208" s="21"/>
      <c r="H208" s="21"/>
      <c r="I208" s="21"/>
      <c r="J208" s="24">
        <f t="shared" si="98"/>
        <v>2451516</v>
      </c>
      <c r="K208" s="24">
        <f t="shared" si="98"/>
        <v>2451516</v>
      </c>
      <c r="L208" s="24">
        <f t="shared" si="98"/>
        <v>0</v>
      </c>
      <c r="M208" s="91">
        <f t="shared" si="95"/>
        <v>0</v>
      </c>
      <c r="N208" s="24"/>
      <c r="O208" s="24"/>
      <c r="P208" s="24"/>
      <c r="Q208" s="24"/>
      <c r="R208" s="24"/>
      <c r="S208" s="24"/>
      <c r="T208" s="24"/>
    </row>
    <row r="209" spans="1:20" s="2" customFormat="1" ht="75" x14ac:dyDescent="0.25">
      <c r="A209" s="9" t="s">
        <v>377</v>
      </c>
      <c r="B209" s="5">
        <v>51</v>
      </c>
      <c r="C209" s="113">
        <v>4</v>
      </c>
      <c r="D209" s="3" t="s">
        <v>390</v>
      </c>
      <c r="E209" s="113">
        <v>851</v>
      </c>
      <c r="F209" s="3"/>
      <c r="G209" s="3"/>
      <c r="H209" s="3" t="s">
        <v>385</v>
      </c>
      <c r="I209" s="3"/>
      <c r="J209" s="23">
        <f t="shared" si="98"/>
        <v>2451516</v>
      </c>
      <c r="K209" s="23">
        <f t="shared" si="98"/>
        <v>2451516</v>
      </c>
      <c r="L209" s="23">
        <f t="shared" si="98"/>
        <v>0</v>
      </c>
      <c r="M209" s="91">
        <f t="shared" si="95"/>
        <v>0</v>
      </c>
      <c r="N209" s="23"/>
      <c r="O209" s="23"/>
      <c r="P209" s="23"/>
      <c r="Q209" s="23"/>
      <c r="R209" s="23"/>
      <c r="S209" s="23"/>
      <c r="T209" s="23"/>
    </row>
    <row r="210" spans="1:20" s="2" customFormat="1" ht="60" x14ac:dyDescent="0.25">
      <c r="A210" s="117" t="s">
        <v>22</v>
      </c>
      <c r="B210" s="5">
        <v>51</v>
      </c>
      <c r="C210" s="113">
        <v>4</v>
      </c>
      <c r="D210" s="3" t="s">
        <v>390</v>
      </c>
      <c r="E210" s="113">
        <v>851</v>
      </c>
      <c r="F210" s="3"/>
      <c r="G210" s="3"/>
      <c r="H210" s="3" t="s">
        <v>385</v>
      </c>
      <c r="I210" s="3" t="s">
        <v>23</v>
      </c>
      <c r="J210" s="23">
        <f t="shared" si="98"/>
        <v>2451516</v>
      </c>
      <c r="K210" s="23">
        <f t="shared" si="98"/>
        <v>2451516</v>
      </c>
      <c r="L210" s="23">
        <f t="shared" si="98"/>
        <v>0</v>
      </c>
      <c r="M210" s="91">
        <f t="shared" si="95"/>
        <v>0</v>
      </c>
      <c r="N210" s="23"/>
      <c r="O210" s="23"/>
      <c r="P210" s="23"/>
      <c r="Q210" s="23"/>
      <c r="R210" s="23"/>
      <c r="S210" s="23"/>
      <c r="T210" s="23"/>
    </row>
    <row r="211" spans="1:20" s="2" customFormat="1" ht="75" x14ac:dyDescent="0.25">
      <c r="A211" s="117" t="s">
        <v>9</v>
      </c>
      <c r="B211" s="5">
        <v>51</v>
      </c>
      <c r="C211" s="113">
        <v>4</v>
      </c>
      <c r="D211" s="3" t="s">
        <v>390</v>
      </c>
      <c r="E211" s="113">
        <v>851</v>
      </c>
      <c r="F211" s="3"/>
      <c r="G211" s="3"/>
      <c r="H211" s="3" t="s">
        <v>385</v>
      </c>
      <c r="I211" s="3" t="s">
        <v>24</v>
      </c>
      <c r="J211" s="23">
        <f>'2.ВС'!J229</f>
        <v>2451516</v>
      </c>
      <c r="K211" s="23">
        <f>'2.ВС'!K229</f>
        <v>2451516</v>
      </c>
      <c r="L211" s="23">
        <f>'2.ВС'!L229</f>
        <v>0</v>
      </c>
      <c r="M211" s="91">
        <f t="shared" si="95"/>
        <v>0</v>
      </c>
      <c r="N211" s="23"/>
      <c r="O211" s="23"/>
      <c r="P211" s="23"/>
      <c r="Q211" s="23"/>
      <c r="R211" s="23"/>
      <c r="S211" s="23"/>
      <c r="T211" s="23"/>
    </row>
    <row r="212" spans="1:20" s="25" customFormat="1" ht="44.25" customHeight="1" x14ac:dyDescent="0.25">
      <c r="A212" s="20" t="s">
        <v>350</v>
      </c>
      <c r="B212" s="97">
        <v>51</v>
      </c>
      <c r="C212" s="97">
        <v>5</v>
      </c>
      <c r="D212" s="3"/>
      <c r="E212" s="97"/>
      <c r="F212" s="21"/>
      <c r="G212" s="26"/>
      <c r="H212" s="26"/>
      <c r="I212" s="21"/>
      <c r="J212" s="24">
        <f t="shared" ref="J212" si="99">J213+J218</f>
        <v>11318394</v>
      </c>
      <c r="K212" s="24">
        <f t="shared" ref="K212:L212" si="100">K213+K218</f>
        <v>11318394</v>
      </c>
      <c r="L212" s="24">
        <f t="shared" si="100"/>
        <v>801330.87</v>
      </c>
      <c r="M212" s="91">
        <f t="shared" si="95"/>
        <v>7.0798990563502207</v>
      </c>
      <c r="N212" s="24"/>
      <c r="O212" s="24"/>
      <c r="P212" s="24"/>
      <c r="Q212" s="24"/>
      <c r="R212" s="24"/>
      <c r="S212" s="24"/>
      <c r="T212" s="24"/>
    </row>
    <row r="213" spans="1:20" s="25" customFormat="1" ht="57" x14ac:dyDescent="0.25">
      <c r="A213" s="20" t="s">
        <v>230</v>
      </c>
      <c r="B213" s="97">
        <v>51</v>
      </c>
      <c r="C213" s="97">
        <v>5</v>
      </c>
      <c r="D213" s="21" t="s">
        <v>135</v>
      </c>
      <c r="E213" s="97"/>
      <c r="F213" s="21"/>
      <c r="G213" s="26"/>
      <c r="H213" s="26"/>
      <c r="I213" s="21"/>
      <c r="J213" s="24">
        <f t="shared" ref="J213:L216" si="101">J214</f>
        <v>3209898</v>
      </c>
      <c r="K213" s="24">
        <f t="shared" si="101"/>
        <v>3209898</v>
      </c>
      <c r="L213" s="24">
        <f t="shared" si="101"/>
        <v>801330.87</v>
      </c>
      <c r="M213" s="91">
        <f t="shared" si="95"/>
        <v>24.964371765084124</v>
      </c>
      <c r="N213" s="24"/>
      <c r="O213" s="24"/>
      <c r="P213" s="24"/>
      <c r="Q213" s="24"/>
      <c r="R213" s="24"/>
      <c r="S213" s="24"/>
      <c r="T213" s="24"/>
    </row>
    <row r="214" spans="1:20" s="25" customFormat="1" ht="28.5" x14ac:dyDescent="0.25">
      <c r="A214" s="20" t="s">
        <v>6</v>
      </c>
      <c r="B214" s="97">
        <v>51</v>
      </c>
      <c r="C214" s="97">
        <v>5</v>
      </c>
      <c r="D214" s="3" t="s">
        <v>135</v>
      </c>
      <c r="E214" s="97">
        <v>851</v>
      </c>
      <c r="F214" s="21"/>
      <c r="G214" s="26"/>
      <c r="H214" s="26"/>
      <c r="I214" s="21"/>
      <c r="J214" s="24">
        <f t="shared" si="101"/>
        <v>3209898</v>
      </c>
      <c r="K214" s="24">
        <f t="shared" si="101"/>
        <v>3209898</v>
      </c>
      <c r="L214" s="24">
        <f t="shared" si="101"/>
        <v>801330.87</v>
      </c>
      <c r="M214" s="91">
        <f t="shared" si="95"/>
        <v>24.964371765084124</v>
      </c>
      <c r="N214" s="24"/>
      <c r="O214" s="24"/>
      <c r="P214" s="24"/>
      <c r="Q214" s="24"/>
      <c r="R214" s="24"/>
      <c r="S214" s="24"/>
      <c r="T214" s="24"/>
    </row>
    <row r="215" spans="1:20" s="25" customFormat="1" ht="45" x14ac:dyDescent="0.25">
      <c r="A215" s="18" t="s">
        <v>120</v>
      </c>
      <c r="B215" s="113">
        <v>51</v>
      </c>
      <c r="C215" s="113">
        <v>5</v>
      </c>
      <c r="D215" s="3" t="s">
        <v>135</v>
      </c>
      <c r="E215" s="113">
        <v>851</v>
      </c>
      <c r="F215" s="3" t="s">
        <v>118</v>
      </c>
      <c r="G215" s="3" t="s">
        <v>11</v>
      </c>
      <c r="H215" s="3" t="s">
        <v>277</v>
      </c>
      <c r="I215" s="3"/>
      <c r="J215" s="23">
        <f t="shared" si="101"/>
        <v>3209898</v>
      </c>
      <c r="K215" s="23">
        <f t="shared" si="101"/>
        <v>3209898</v>
      </c>
      <c r="L215" s="23">
        <f t="shared" si="101"/>
        <v>801330.87</v>
      </c>
      <c r="M215" s="91">
        <f t="shared" si="95"/>
        <v>24.964371765084124</v>
      </c>
      <c r="N215" s="23"/>
      <c r="O215" s="23"/>
      <c r="P215" s="23"/>
      <c r="Q215" s="23"/>
      <c r="R215" s="23"/>
      <c r="S215" s="23"/>
      <c r="T215" s="23"/>
    </row>
    <row r="216" spans="1:20" ht="30" x14ac:dyDescent="0.25">
      <c r="A216" s="115" t="s">
        <v>122</v>
      </c>
      <c r="B216" s="113">
        <v>51</v>
      </c>
      <c r="C216" s="113">
        <v>5</v>
      </c>
      <c r="D216" s="3" t="s">
        <v>135</v>
      </c>
      <c r="E216" s="113">
        <v>851</v>
      </c>
      <c r="F216" s="3" t="s">
        <v>118</v>
      </c>
      <c r="G216" s="3" t="s">
        <v>11</v>
      </c>
      <c r="H216" s="3" t="s">
        <v>277</v>
      </c>
      <c r="I216" s="3" t="s">
        <v>123</v>
      </c>
      <c r="J216" s="23">
        <f t="shared" si="101"/>
        <v>3209898</v>
      </c>
      <c r="K216" s="23">
        <f t="shared" si="101"/>
        <v>3209898</v>
      </c>
      <c r="L216" s="23">
        <f t="shared" si="101"/>
        <v>801330.87</v>
      </c>
      <c r="M216" s="91">
        <f t="shared" si="95"/>
        <v>24.964371765084124</v>
      </c>
      <c r="N216" s="23"/>
      <c r="O216" s="23"/>
      <c r="P216" s="23"/>
      <c r="Q216" s="23"/>
      <c r="R216" s="23"/>
      <c r="S216" s="23"/>
      <c r="T216" s="23"/>
    </row>
    <row r="217" spans="1:20" ht="60" x14ac:dyDescent="0.25">
      <c r="A217" s="115" t="s">
        <v>124</v>
      </c>
      <c r="B217" s="113">
        <v>51</v>
      </c>
      <c r="C217" s="113">
        <v>5</v>
      </c>
      <c r="D217" s="3" t="s">
        <v>135</v>
      </c>
      <c r="E217" s="113">
        <v>851</v>
      </c>
      <c r="F217" s="3" t="s">
        <v>118</v>
      </c>
      <c r="G217" s="3" t="s">
        <v>11</v>
      </c>
      <c r="H217" s="3" t="s">
        <v>277</v>
      </c>
      <c r="I217" s="3" t="s">
        <v>125</v>
      </c>
      <c r="J217" s="23">
        <f>'2.ВС'!J179</f>
        <v>3209898</v>
      </c>
      <c r="K217" s="23">
        <f>'2.ВС'!K179</f>
        <v>3209898</v>
      </c>
      <c r="L217" s="23">
        <f>'2.ВС'!L179</f>
        <v>801330.87</v>
      </c>
      <c r="M217" s="91">
        <f t="shared" si="95"/>
        <v>24.964371765084124</v>
      </c>
      <c r="N217" s="23"/>
      <c r="O217" s="23"/>
      <c r="P217" s="23"/>
      <c r="Q217" s="23"/>
      <c r="R217" s="23"/>
      <c r="S217" s="23"/>
      <c r="T217" s="23"/>
    </row>
    <row r="218" spans="1:20" ht="99.75" x14ac:dyDescent="0.25">
      <c r="A218" s="20" t="s">
        <v>231</v>
      </c>
      <c r="B218" s="97">
        <v>51</v>
      </c>
      <c r="C218" s="97">
        <v>5</v>
      </c>
      <c r="D218" s="21" t="s">
        <v>80</v>
      </c>
      <c r="E218" s="97"/>
      <c r="F218" s="21"/>
      <c r="G218" s="21"/>
      <c r="H218" s="21"/>
      <c r="I218" s="21"/>
      <c r="J218" s="24">
        <f t="shared" ref="J218:L219" si="102">J219</f>
        <v>8108496</v>
      </c>
      <c r="K218" s="24">
        <f t="shared" si="102"/>
        <v>8108496</v>
      </c>
      <c r="L218" s="24">
        <f t="shared" si="102"/>
        <v>0</v>
      </c>
      <c r="M218" s="91">
        <f t="shared" si="95"/>
        <v>0</v>
      </c>
      <c r="N218" s="24"/>
      <c r="O218" s="24"/>
      <c r="P218" s="24"/>
      <c r="Q218" s="24"/>
      <c r="R218" s="24"/>
      <c r="S218" s="24"/>
      <c r="T218" s="24"/>
    </row>
    <row r="219" spans="1:20" ht="28.5" x14ac:dyDescent="0.25">
      <c r="A219" s="20" t="s">
        <v>6</v>
      </c>
      <c r="B219" s="97">
        <v>51</v>
      </c>
      <c r="C219" s="97">
        <v>5</v>
      </c>
      <c r="D219" s="3" t="s">
        <v>80</v>
      </c>
      <c r="E219" s="97">
        <v>851</v>
      </c>
      <c r="F219" s="21"/>
      <c r="G219" s="26"/>
      <c r="H219" s="26"/>
      <c r="I219" s="21"/>
      <c r="J219" s="24">
        <f>J220</f>
        <v>8108496</v>
      </c>
      <c r="K219" s="24">
        <f t="shared" si="102"/>
        <v>8108496</v>
      </c>
      <c r="L219" s="24">
        <f t="shared" si="102"/>
        <v>0</v>
      </c>
      <c r="M219" s="91">
        <f t="shared" si="95"/>
        <v>0</v>
      </c>
      <c r="N219" s="24"/>
      <c r="O219" s="24"/>
      <c r="P219" s="24"/>
      <c r="Q219" s="24"/>
      <c r="R219" s="24"/>
      <c r="S219" s="24"/>
      <c r="T219" s="24"/>
    </row>
    <row r="220" spans="1:20" ht="120" x14ac:dyDescent="0.25">
      <c r="A220" s="18" t="s">
        <v>317</v>
      </c>
      <c r="B220" s="113">
        <v>51</v>
      </c>
      <c r="C220" s="113">
        <v>5</v>
      </c>
      <c r="D220" s="3" t="s">
        <v>80</v>
      </c>
      <c r="E220" s="113">
        <v>851</v>
      </c>
      <c r="F220" s="4" t="s">
        <v>118</v>
      </c>
      <c r="G220" s="4" t="s">
        <v>13</v>
      </c>
      <c r="H220" s="4" t="s">
        <v>233</v>
      </c>
      <c r="I220" s="4"/>
      <c r="J220" s="23">
        <f t="shared" ref="J220:L221" si="103">J221</f>
        <v>8108496</v>
      </c>
      <c r="K220" s="23">
        <f t="shared" si="103"/>
        <v>8108496</v>
      </c>
      <c r="L220" s="23">
        <f t="shared" si="103"/>
        <v>0</v>
      </c>
      <c r="M220" s="91">
        <f t="shared" si="95"/>
        <v>0</v>
      </c>
      <c r="N220" s="23"/>
      <c r="O220" s="23"/>
      <c r="P220" s="23"/>
      <c r="Q220" s="23"/>
      <c r="R220" s="23"/>
      <c r="S220" s="23"/>
      <c r="T220" s="23"/>
    </row>
    <row r="221" spans="1:20" ht="60" x14ac:dyDescent="0.25">
      <c r="A221" s="117" t="s">
        <v>90</v>
      </c>
      <c r="B221" s="113">
        <v>51</v>
      </c>
      <c r="C221" s="113">
        <v>5</v>
      </c>
      <c r="D221" s="4" t="s">
        <v>80</v>
      </c>
      <c r="E221" s="113">
        <v>851</v>
      </c>
      <c r="F221" s="4" t="s">
        <v>118</v>
      </c>
      <c r="G221" s="4" t="s">
        <v>13</v>
      </c>
      <c r="H221" s="4" t="s">
        <v>233</v>
      </c>
      <c r="I221" s="4" t="s">
        <v>91</v>
      </c>
      <c r="J221" s="7">
        <f t="shared" si="103"/>
        <v>8108496</v>
      </c>
      <c r="K221" s="7">
        <f t="shared" si="103"/>
        <v>8108496</v>
      </c>
      <c r="L221" s="7">
        <f t="shared" si="103"/>
        <v>0</v>
      </c>
      <c r="M221" s="91">
        <f t="shared" si="95"/>
        <v>0</v>
      </c>
      <c r="N221" s="7"/>
      <c r="O221" s="7"/>
      <c r="P221" s="7"/>
      <c r="Q221" s="7"/>
      <c r="R221" s="7"/>
      <c r="S221" s="7"/>
      <c r="T221" s="7"/>
    </row>
    <row r="222" spans="1:20" x14ac:dyDescent="0.25">
      <c r="A222" s="117" t="s">
        <v>92</v>
      </c>
      <c r="B222" s="113">
        <v>51</v>
      </c>
      <c r="C222" s="113">
        <v>5</v>
      </c>
      <c r="D222" s="4" t="s">
        <v>80</v>
      </c>
      <c r="E222" s="113">
        <v>851</v>
      </c>
      <c r="F222" s="4" t="s">
        <v>118</v>
      </c>
      <c r="G222" s="4" t="s">
        <v>13</v>
      </c>
      <c r="H222" s="4" t="s">
        <v>233</v>
      </c>
      <c r="I222" s="4" t="s">
        <v>93</v>
      </c>
      <c r="J222" s="7">
        <f>'2.ВС'!J187</f>
        <v>8108496</v>
      </c>
      <c r="K222" s="7">
        <f>'2.ВС'!K187</f>
        <v>8108496</v>
      </c>
      <c r="L222" s="7">
        <f>'2.ВС'!L187</f>
        <v>0</v>
      </c>
      <c r="M222" s="91">
        <f t="shared" si="95"/>
        <v>0</v>
      </c>
      <c r="N222" s="7"/>
      <c r="O222" s="7"/>
      <c r="P222" s="7"/>
      <c r="Q222" s="7"/>
      <c r="R222" s="7"/>
      <c r="S222" s="7"/>
      <c r="T222" s="7"/>
    </row>
    <row r="223" spans="1:20" s="25" customFormat="1" ht="57" x14ac:dyDescent="0.25">
      <c r="A223" s="20" t="s">
        <v>349</v>
      </c>
      <c r="B223" s="97">
        <v>51</v>
      </c>
      <c r="C223" s="97">
        <v>6</v>
      </c>
      <c r="D223" s="26"/>
      <c r="E223" s="97"/>
      <c r="F223" s="21"/>
      <c r="G223" s="26"/>
      <c r="H223" s="26"/>
      <c r="I223" s="21"/>
      <c r="J223" s="24">
        <f t="shared" ref="J223" si="104">J225</f>
        <v>2902473</v>
      </c>
      <c r="K223" s="24">
        <f t="shared" ref="K223:L223" si="105">K225</f>
        <v>2902473</v>
      </c>
      <c r="L223" s="24">
        <f t="shared" si="105"/>
        <v>967491</v>
      </c>
      <c r="M223" s="91">
        <f t="shared" si="95"/>
        <v>33.333333333333329</v>
      </c>
      <c r="N223" s="24"/>
      <c r="O223" s="24"/>
      <c r="P223" s="24"/>
      <c r="Q223" s="24"/>
      <c r="R223" s="24"/>
      <c r="S223" s="24"/>
      <c r="T223" s="24"/>
    </row>
    <row r="224" spans="1:20" ht="71.25" x14ac:dyDescent="0.25">
      <c r="A224" s="20" t="s">
        <v>234</v>
      </c>
      <c r="B224" s="97">
        <v>51</v>
      </c>
      <c r="C224" s="97">
        <v>6</v>
      </c>
      <c r="D224" s="26" t="s">
        <v>135</v>
      </c>
      <c r="E224" s="97"/>
      <c r="F224" s="21"/>
      <c r="G224" s="26"/>
      <c r="H224" s="26"/>
      <c r="I224" s="21"/>
      <c r="J224" s="24">
        <f t="shared" ref="J224:L227" si="106">J225</f>
        <v>2902473</v>
      </c>
      <c r="K224" s="24">
        <f t="shared" si="106"/>
        <v>2902473</v>
      </c>
      <c r="L224" s="24">
        <f t="shared" si="106"/>
        <v>967491</v>
      </c>
      <c r="M224" s="91">
        <f t="shared" si="95"/>
        <v>33.333333333333329</v>
      </c>
      <c r="N224" s="24"/>
      <c r="O224" s="24"/>
      <c r="P224" s="24"/>
      <c r="Q224" s="24"/>
      <c r="R224" s="24"/>
      <c r="S224" s="24"/>
      <c r="T224" s="24"/>
    </row>
    <row r="225" spans="1:20" s="2" customFormat="1" ht="28.5" x14ac:dyDescent="0.25">
      <c r="A225" s="20" t="s">
        <v>6</v>
      </c>
      <c r="B225" s="97">
        <v>51</v>
      </c>
      <c r="C225" s="97">
        <v>6</v>
      </c>
      <c r="D225" s="26" t="s">
        <v>135</v>
      </c>
      <c r="E225" s="97">
        <v>851</v>
      </c>
      <c r="F225" s="21"/>
      <c r="G225" s="26"/>
      <c r="H225" s="26"/>
      <c r="I225" s="21"/>
      <c r="J225" s="24">
        <f t="shared" si="106"/>
        <v>2902473</v>
      </c>
      <c r="K225" s="24">
        <f t="shared" si="106"/>
        <v>2902473</v>
      </c>
      <c r="L225" s="24">
        <f t="shared" si="106"/>
        <v>967491</v>
      </c>
      <c r="M225" s="91">
        <f t="shared" si="95"/>
        <v>33.333333333333329</v>
      </c>
      <c r="N225" s="24"/>
      <c r="O225" s="24"/>
      <c r="P225" s="24"/>
      <c r="Q225" s="24"/>
      <c r="R225" s="24"/>
      <c r="S225" s="24"/>
      <c r="T225" s="24"/>
    </row>
    <row r="226" spans="1:20" s="2" customFormat="1" ht="45" x14ac:dyDescent="0.25">
      <c r="A226" s="18" t="s">
        <v>337</v>
      </c>
      <c r="B226" s="113">
        <v>51</v>
      </c>
      <c r="C226" s="113">
        <v>6</v>
      </c>
      <c r="D226" s="4" t="s">
        <v>135</v>
      </c>
      <c r="E226" s="113">
        <v>851</v>
      </c>
      <c r="F226" s="3" t="s">
        <v>118</v>
      </c>
      <c r="G226" s="3" t="s">
        <v>58</v>
      </c>
      <c r="H226" s="3" t="s">
        <v>313</v>
      </c>
      <c r="I226" s="3"/>
      <c r="J226" s="23">
        <f t="shared" si="106"/>
        <v>2902473</v>
      </c>
      <c r="K226" s="23">
        <f t="shared" si="106"/>
        <v>2902473</v>
      </c>
      <c r="L226" s="23">
        <f t="shared" si="106"/>
        <v>967491</v>
      </c>
      <c r="M226" s="91">
        <f t="shared" si="95"/>
        <v>33.333333333333329</v>
      </c>
      <c r="N226" s="23"/>
      <c r="O226" s="23"/>
      <c r="P226" s="23"/>
      <c r="Q226" s="23"/>
      <c r="R226" s="23"/>
      <c r="S226" s="23"/>
      <c r="T226" s="23"/>
    </row>
    <row r="227" spans="1:20" s="2" customFormat="1" ht="30" x14ac:dyDescent="0.25">
      <c r="A227" s="115" t="s">
        <v>122</v>
      </c>
      <c r="B227" s="113">
        <v>51</v>
      </c>
      <c r="C227" s="113">
        <v>6</v>
      </c>
      <c r="D227" s="4" t="s">
        <v>135</v>
      </c>
      <c r="E227" s="113">
        <v>851</v>
      </c>
      <c r="F227" s="3" t="s">
        <v>118</v>
      </c>
      <c r="G227" s="3" t="s">
        <v>58</v>
      </c>
      <c r="H227" s="3" t="s">
        <v>313</v>
      </c>
      <c r="I227" s="3" t="s">
        <v>123</v>
      </c>
      <c r="J227" s="23">
        <f t="shared" si="106"/>
        <v>2902473</v>
      </c>
      <c r="K227" s="23">
        <f t="shared" si="106"/>
        <v>2902473</v>
      </c>
      <c r="L227" s="23">
        <f t="shared" si="106"/>
        <v>967491</v>
      </c>
      <c r="M227" s="91">
        <f t="shared" si="95"/>
        <v>33.333333333333329</v>
      </c>
      <c r="N227" s="23"/>
      <c r="O227" s="23"/>
      <c r="P227" s="23"/>
      <c r="Q227" s="23"/>
      <c r="R227" s="23"/>
      <c r="S227" s="23"/>
      <c r="T227" s="23"/>
    </row>
    <row r="228" spans="1:20" ht="60" x14ac:dyDescent="0.25">
      <c r="A228" s="115" t="s">
        <v>124</v>
      </c>
      <c r="B228" s="113">
        <v>51</v>
      </c>
      <c r="C228" s="113">
        <v>6</v>
      </c>
      <c r="D228" s="4" t="s">
        <v>135</v>
      </c>
      <c r="E228" s="113">
        <v>851</v>
      </c>
      <c r="F228" s="3" t="s">
        <v>118</v>
      </c>
      <c r="G228" s="3" t="s">
        <v>58</v>
      </c>
      <c r="H228" s="3" t="s">
        <v>313</v>
      </c>
      <c r="I228" s="3" t="s">
        <v>125</v>
      </c>
      <c r="J228" s="23">
        <f>'2.ВС'!J190</f>
        <v>2902473</v>
      </c>
      <c r="K228" s="23">
        <f>'2.ВС'!K190</f>
        <v>2902473</v>
      </c>
      <c r="L228" s="23">
        <f>'2.ВС'!L190</f>
        <v>967491</v>
      </c>
      <c r="M228" s="91">
        <f t="shared" si="95"/>
        <v>33.333333333333329</v>
      </c>
      <c r="N228" s="23"/>
      <c r="O228" s="23"/>
      <c r="P228" s="23"/>
      <c r="Q228" s="23"/>
      <c r="R228" s="23"/>
      <c r="S228" s="23"/>
      <c r="T228" s="23"/>
    </row>
    <row r="229" spans="1:20" ht="57" x14ac:dyDescent="0.25">
      <c r="A229" s="20" t="s">
        <v>347</v>
      </c>
      <c r="B229" s="63">
        <v>52</v>
      </c>
      <c r="C229" s="5"/>
      <c r="D229" s="5"/>
      <c r="E229" s="27"/>
      <c r="F229" s="27"/>
      <c r="G229" s="27"/>
      <c r="H229" s="5"/>
      <c r="I229" s="3"/>
      <c r="J229" s="24">
        <f>J230+J235+J295+J302+J319+J324+J331</f>
        <v>182170149.25999999</v>
      </c>
      <c r="K229" s="24">
        <f>K230+K235+K295+K302+K319+K324+K331</f>
        <v>190464190.13999999</v>
      </c>
      <c r="L229" s="24">
        <f>L230+L235+L295+L302+L319+L324+L331</f>
        <v>39481891.500000007</v>
      </c>
      <c r="M229" s="91">
        <f t="shared" si="95"/>
        <v>20.729299019925474</v>
      </c>
      <c r="N229" s="24"/>
      <c r="O229" s="24"/>
      <c r="P229" s="24"/>
      <c r="Q229" s="24"/>
      <c r="R229" s="24"/>
      <c r="S229" s="24"/>
      <c r="T229" s="24"/>
    </row>
    <row r="230" spans="1:20" ht="85.5" x14ac:dyDescent="0.25">
      <c r="A230" s="20" t="s">
        <v>235</v>
      </c>
      <c r="B230" s="63">
        <v>52</v>
      </c>
      <c r="C230" s="63">
        <v>0</v>
      </c>
      <c r="D230" s="63">
        <v>11</v>
      </c>
      <c r="E230" s="29"/>
      <c r="F230" s="29"/>
      <c r="G230" s="29"/>
      <c r="H230" s="63"/>
      <c r="I230" s="21"/>
      <c r="J230" s="24">
        <f t="shared" ref="J230:L233" si="107">J231</f>
        <v>1214000</v>
      </c>
      <c r="K230" s="24">
        <f t="shared" si="107"/>
        <v>1214000</v>
      </c>
      <c r="L230" s="24">
        <f t="shared" si="107"/>
        <v>245424.25</v>
      </c>
      <c r="M230" s="91">
        <f t="shared" si="95"/>
        <v>20.216165568369028</v>
      </c>
      <c r="N230" s="24"/>
      <c r="O230" s="24"/>
      <c r="P230" s="24"/>
      <c r="Q230" s="24"/>
      <c r="R230" s="24"/>
      <c r="S230" s="24"/>
      <c r="T230" s="24"/>
    </row>
    <row r="231" spans="1:20" ht="57" x14ac:dyDescent="0.25">
      <c r="A231" s="20" t="s">
        <v>145</v>
      </c>
      <c r="B231" s="97">
        <v>52</v>
      </c>
      <c r="C231" s="97">
        <v>0</v>
      </c>
      <c r="D231" s="4" t="s">
        <v>135</v>
      </c>
      <c r="E231" s="97">
        <v>852</v>
      </c>
      <c r="F231" s="4"/>
      <c r="G231" s="4"/>
      <c r="H231" s="4"/>
      <c r="I231" s="3"/>
      <c r="J231" s="24">
        <f t="shared" si="107"/>
        <v>1214000</v>
      </c>
      <c r="K231" s="24">
        <f t="shared" si="107"/>
        <v>1214000</v>
      </c>
      <c r="L231" s="24">
        <f t="shared" si="107"/>
        <v>245424.25</v>
      </c>
      <c r="M231" s="91">
        <f t="shared" si="95"/>
        <v>20.216165568369028</v>
      </c>
      <c r="N231" s="24"/>
      <c r="O231" s="24"/>
      <c r="P231" s="24"/>
      <c r="Q231" s="24"/>
      <c r="R231" s="24"/>
      <c r="S231" s="24"/>
      <c r="T231" s="24"/>
    </row>
    <row r="232" spans="1:20" ht="60" x14ac:dyDescent="0.25">
      <c r="A232" s="18" t="s">
        <v>20</v>
      </c>
      <c r="B232" s="113">
        <v>52</v>
      </c>
      <c r="C232" s="113">
        <v>0</v>
      </c>
      <c r="D232" s="3" t="s">
        <v>135</v>
      </c>
      <c r="E232" s="113">
        <v>852</v>
      </c>
      <c r="F232" s="3" t="s">
        <v>97</v>
      </c>
      <c r="G232" s="3" t="s">
        <v>63</v>
      </c>
      <c r="H232" s="3" t="s">
        <v>254</v>
      </c>
      <c r="I232" s="3"/>
      <c r="J232" s="23">
        <f t="shared" si="107"/>
        <v>1214000</v>
      </c>
      <c r="K232" s="23">
        <f t="shared" si="107"/>
        <v>1214000</v>
      </c>
      <c r="L232" s="23">
        <f t="shared" si="107"/>
        <v>245424.25</v>
      </c>
      <c r="M232" s="91">
        <f t="shared" si="95"/>
        <v>20.216165568369028</v>
      </c>
      <c r="N232" s="23"/>
      <c r="O232" s="23"/>
      <c r="P232" s="23"/>
      <c r="Q232" s="23"/>
      <c r="R232" s="23"/>
      <c r="S232" s="23"/>
      <c r="T232" s="23"/>
    </row>
    <row r="233" spans="1:20" ht="150" x14ac:dyDescent="0.25">
      <c r="A233" s="115" t="s">
        <v>16</v>
      </c>
      <c r="B233" s="113">
        <v>52</v>
      </c>
      <c r="C233" s="113">
        <v>0</v>
      </c>
      <c r="D233" s="3" t="s">
        <v>135</v>
      </c>
      <c r="E233" s="113">
        <v>852</v>
      </c>
      <c r="F233" s="3" t="s">
        <v>97</v>
      </c>
      <c r="G233" s="3" t="s">
        <v>63</v>
      </c>
      <c r="H233" s="3" t="s">
        <v>254</v>
      </c>
      <c r="I233" s="3" t="s">
        <v>18</v>
      </c>
      <c r="J233" s="23">
        <f t="shared" si="107"/>
        <v>1214000</v>
      </c>
      <c r="K233" s="23">
        <f t="shared" si="107"/>
        <v>1214000</v>
      </c>
      <c r="L233" s="23">
        <f t="shared" si="107"/>
        <v>245424.25</v>
      </c>
      <c r="M233" s="91">
        <f t="shared" si="95"/>
        <v>20.216165568369028</v>
      </c>
      <c r="N233" s="23"/>
      <c r="O233" s="23"/>
      <c r="P233" s="23"/>
      <c r="Q233" s="23"/>
      <c r="R233" s="23"/>
      <c r="S233" s="23"/>
      <c r="T233" s="23"/>
    </row>
    <row r="234" spans="1:20" ht="60" x14ac:dyDescent="0.25">
      <c r="A234" s="115" t="s">
        <v>8</v>
      </c>
      <c r="B234" s="113">
        <v>52</v>
      </c>
      <c r="C234" s="113">
        <v>0</v>
      </c>
      <c r="D234" s="3" t="s">
        <v>135</v>
      </c>
      <c r="E234" s="113">
        <v>852</v>
      </c>
      <c r="F234" s="3" t="s">
        <v>97</v>
      </c>
      <c r="G234" s="3" t="s">
        <v>63</v>
      </c>
      <c r="H234" s="3" t="s">
        <v>254</v>
      </c>
      <c r="I234" s="3" t="s">
        <v>19</v>
      </c>
      <c r="J234" s="23">
        <f>'2.ВС'!J313</f>
        <v>1214000</v>
      </c>
      <c r="K234" s="23">
        <f>'2.ВС'!K313</f>
        <v>1214000</v>
      </c>
      <c r="L234" s="23">
        <f>'2.ВС'!L313</f>
        <v>245424.25</v>
      </c>
      <c r="M234" s="91">
        <f t="shared" si="95"/>
        <v>20.216165568369028</v>
      </c>
      <c r="N234" s="23"/>
      <c r="O234" s="23"/>
      <c r="P234" s="23"/>
      <c r="Q234" s="23"/>
      <c r="R234" s="23"/>
      <c r="S234" s="23"/>
      <c r="T234" s="23"/>
    </row>
    <row r="235" spans="1:20" ht="99.75" x14ac:dyDescent="0.25">
      <c r="A235" s="20" t="s">
        <v>300</v>
      </c>
      <c r="B235" s="97">
        <v>52</v>
      </c>
      <c r="C235" s="97">
        <v>0</v>
      </c>
      <c r="D235" s="21" t="s">
        <v>80</v>
      </c>
      <c r="E235" s="97"/>
      <c r="F235" s="21"/>
      <c r="G235" s="21"/>
      <c r="H235" s="21"/>
      <c r="I235" s="21"/>
      <c r="J235" s="24">
        <f t="shared" ref="J235:L235" si="108">J236</f>
        <v>165529140.66</v>
      </c>
      <c r="K235" s="24">
        <f t="shared" si="108"/>
        <v>173822971.66</v>
      </c>
      <c r="L235" s="24">
        <f t="shared" si="108"/>
        <v>36591425.480000004</v>
      </c>
      <c r="M235" s="91">
        <f t="shared" si="95"/>
        <v>21.050972222229241</v>
      </c>
      <c r="N235" s="24"/>
      <c r="O235" s="24"/>
      <c r="P235" s="24"/>
      <c r="Q235" s="24"/>
      <c r="R235" s="24"/>
      <c r="S235" s="24"/>
      <c r="T235" s="24"/>
    </row>
    <row r="236" spans="1:20" ht="57" x14ac:dyDescent="0.25">
      <c r="A236" s="20" t="s">
        <v>145</v>
      </c>
      <c r="B236" s="97">
        <v>52</v>
      </c>
      <c r="C236" s="97">
        <v>0</v>
      </c>
      <c r="D236" s="26" t="s">
        <v>80</v>
      </c>
      <c r="E236" s="97">
        <v>852</v>
      </c>
      <c r="F236" s="4"/>
      <c r="G236" s="4"/>
      <c r="H236" s="4"/>
      <c r="I236" s="3"/>
      <c r="J236" s="24">
        <f>J237+J243+J240+J246+J249+J252+J255+J258+J265+J268+J271+J274+J280+J283+J286+J289+J292+J277</f>
        <v>165529140.66</v>
      </c>
      <c r="K236" s="24">
        <f t="shared" ref="K236:L236" si="109">K237+K243+K240+K246+K249+K252+K255+K258+K265+K268+K271+K274+K280+K283+K286+K289+K292+K277</f>
        <v>173822971.66</v>
      </c>
      <c r="L236" s="24">
        <f t="shared" si="109"/>
        <v>36591425.480000004</v>
      </c>
      <c r="M236" s="91">
        <f t="shared" si="95"/>
        <v>21.050972222229241</v>
      </c>
      <c r="N236" s="24" t="e">
        <f>N237+N243+N240+N246+N249+N252+N255+N258+#REF!+N265+N268+N271+N274+N280+N283+N286+N289+N292+N277</f>
        <v>#REF!</v>
      </c>
      <c r="O236" s="24" t="e">
        <f>O237+O243+O240+O246+O249+O252+O255+O258+#REF!+O265+O268+O271+O274+O280+O283+O286+O289+O292+O277</f>
        <v>#REF!</v>
      </c>
      <c r="P236" s="24" t="e">
        <f>P237+P243+P240+P246+P249+P252+P255+P258+#REF!+P265+P268+P271+P274+P280+P283+P286+P289+P292+P277</f>
        <v>#REF!</v>
      </c>
      <c r="Q236" s="24" t="e">
        <f>Q237+Q243+Q240+Q246+Q249+Q252+Q255+Q258+#REF!+Q265+Q268+Q271+Q274+Q280+Q283+Q286+Q289+Q292+Q277</f>
        <v>#REF!</v>
      </c>
      <c r="R236" s="24" t="e">
        <f>R237+R243+R240+R246+R249+R252+R255+R258+#REF!+R265+R268+R271+R274+R280+R283+R286+R289+R292+R277</f>
        <v>#REF!</v>
      </c>
      <c r="S236" s="24" t="e">
        <f>S237+S243+S240+S246+S249+S252+S255+S258+#REF!+S265+S268+S271+S274+S280+S283+S286+S289+S292+S277</f>
        <v>#REF!</v>
      </c>
      <c r="T236" s="24" t="e">
        <f>T237+T243+T240+T246+T249+T252+T255+T258+#REF!+T265+T268+T271+T274+T280+T283+T286+T289+T292+T277</f>
        <v>#REF!</v>
      </c>
    </row>
    <row r="237" spans="1:20" ht="195" x14ac:dyDescent="0.25">
      <c r="A237" s="81" t="s">
        <v>423</v>
      </c>
      <c r="B237" s="113">
        <v>52</v>
      </c>
      <c r="C237" s="113">
        <v>0</v>
      </c>
      <c r="D237" s="4" t="s">
        <v>80</v>
      </c>
      <c r="E237" s="113">
        <v>852</v>
      </c>
      <c r="F237" s="3" t="s">
        <v>97</v>
      </c>
      <c r="G237" s="3" t="s">
        <v>56</v>
      </c>
      <c r="H237" s="3" t="s">
        <v>424</v>
      </c>
      <c r="I237" s="3"/>
      <c r="J237" s="23">
        <f t="shared" ref="J237:L241" si="110">J238</f>
        <v>60671948</v>
      </c>
      <c r="K237" s="23">
        <f t="shared" si="110"/>
        <v>68771000</v>
      </c>
      <c r="L237" s="23">
        <f t="shared" si="110"/>
        <v>13733322</v>
      </c>
      <c r="M237" s="91">
        <f t="shared" si="95"/>
        <v>19.969641273211092</v>
      </c>
      <c r="N237" s="23"/>
      <c r="O237" s="23"/>
      <c r="P237" s="23"/>
      <c r="Q237" s="23"/>
      <c r="R237" s="23"/>
      <c r="S237" s="23"/>
      <c r="T237" s="23"/>
    </row>
    <row r="238" spans="1:20" ht="75" x14ac:dyDescent="0.25">
      <c r="A238" s="117" t="s">
        <v>53</v>
      </c>
      <c r="B238" s="113">
        <v>52</v>
      </c>
      <c r="C238" s="113">
        <v>0</v>
      </c>
      <c r="D238" s="3" t="s">
        <v>80</v>
      </c>
      <c r="E238" s="113">
        <v>852</v>
      </c>
      <c r="F238" s="3" t="s">
        <v>97</v>
      </c>
      <c r="G238" s="3" t="s">
        <v>56</v>
      </c>
      <c r="H238" s="3" t="s">
        <v>424</v>
      </c>
      <c r="I238" s="3" t="s">
        <v>103</v>
      </c>
      <c r="J238" s="23">
        <f t="shared" si="110"/>
        <v>60671948</v>
      </c>
      <c r="K238" s="23">
        <f t="shared" si="110"/>
        <v>68771000</v>
      </c>
      <c r="L238" s="23">
        <f t="shared" si="110"/>
        <v>13733322</v>
      </c>
      <c r="M238" s="91">
        <f t="shared" si="95"/>
        <v>19.969641273211092</v>
      </c>
      <c r="N238" s="23"/>
      <c r="O238" s="23"/>
      <c r="P238" s="23"/>
      <c r="Q238" s="23"/>
      <c r="R238" s="23"/>
      <c r="S238" s="23"/>
      <c r="T238" s="23"/>
    </row>
    <row r="239" spans="1:20" ht="30" x14ac:dyDescent="0.25">
      <c r="A239" s="117" t="s">
        <v>104</v>
      </c>
      <c r="B239" s="113">
        <v>52</v>
      </c>
      <c r="C239" s="113">
        <v>0</v>
      </c>
      <c r="D239" s="3" t="s">
        <v>80</v>
      </c>
      <c r="E239" s="113">
        <v>852</v>
      </c>
      <c r="F239" s="3" t="s">
        <v>97</v>
      </c>
      <c r="G239" s="3" t="s">
        <v>11</v>
      </c>
      <c r="H239" s="3" t="s">
        <v>424</v>
      </c>
      <c r="I239" s="3" t="s">
        <v>105</v>
      </c>
      <c r="J239" s="23">
        <f>'2.ВС'!J251</f>
        <v>60671948</v>
      </c>
      <c r="K239" s="23">
        <f>'2.ВС'!K251</f>
        <v>68771000</v>
      </c>
      <c r="L239" s="23">
        <f>'2.ВС'!L251</f>
        <v>13733322</v>
      </c>
      <c r="M239" s="91">
        <f t="shared" si="95"/>
        <v>19.969641273211092</v>
      </c>
      <c r="N239" s="23"/>
      <c r="O239" s="23"/>
      <c r="P239" s="23"/>
      <c r="Q239" s="23"/>
      <c r="R239" s="23"/>
      <c r="S239" s="23"/>
      <c r="T239" s="23"/>
    </row>
    <row r="240" spans="1:20" ht="386.25" customHeight="1" x14ac:dyDescent="0.25">
      <c r="A240" s="135" t="s">
        <v>418</v>
      </c>
      <c r="B240" s="113">
        <v>52</v>
      </c>
      <c r="C240" s="113">
        <v>0</v>
      </c>
      <c r="D240" s="3" t="s">
        <v>80</v>
      </c>
      <c r="E240" s="113">
        <v>852</v>
      </c>
      <c r="F240" s="3"/>
      <c r="G240" s="3"/>
      <c r="H240" s="3" t="s">
        <v>425</v>
      </c>
      <c r="I240" s="3"/>
      <c r="J240" s="23">
        <f t="shared" si="110"/>
        <v>26254056</v>
      </c>
      <c r="K240" s="23">
        <f t="shared" si="110"/>
        <v>26448835</v>
      </c>
      <c r="L240" s="23">
        <f t="shared" si="110"/>
        <v>5510912</v>
      </c>
      <c r="M240" s="91">
        <f t="shared" si="95"/>
        <v>20.836123783902014</v>
      </c>
      <c r="N240" s="23"/>
      <c r="O240" s="23"/>
      <c r="P240" s="23"/>
      <c r="Q240" s="23"/>
      <c r="R240" s="23"/>
      <c r="S240" s="23"/>
      <c r="T240" s="23"/>
    </row>
    <row r="241" spans="1:20" ht="75" x14ac:dyDescent="0.25">
      <c r="A241" s="117" t="s">
        <v>53</v>
      </c>
      <c r="B241" s="113">
        <v>52</v>
      </c>
      <c r="C241" s="113">
        <v>0</v>
      </c>
      <c r="D241" s="3" t="s">
        <v>80</v>
      </c>
      <c r="E241" s="113">
        <v>852</v>
      </c>
      <c r="F241" s="3"/>
      <c r="G241" s="3"/>
      <c r="H241" s="3" t="s">
        <v>425</v>
      </c>
      <c r="I241" s="3" t="s">
        <v>103</v>
      </c>
      <c r="J241" s="23">
        <f t="shared" si="110"/>
        <v>26254056</v>
      </c>
      <c r="K241" s="23">
        <f t="shared" si="110"/>
        <v>26448835</v>
      </c>
      <c r="L241" s="23">
        <f t="shared" si="110"/>
        <v>5510912</v>
      </c>
      <c r="M241" s="91">
        <f t="shared" si="95"/>
        <v>20.836123783902014</v>
      </c>
      <c r="N241" s="23"/>
      <c r="O241" s="23"/>
      <c r="P241" s="23"/>
      <c r="Q241" s="23"/>
      <c r="R241" s="23"/>
      <c r="S241" s="23"/>
      <c r="T241" s="23"/>
    </row>
    <row r="242" spans="1:20" ht="30" x14ac:dyDescent="0.25">
      <c r="A242" s="117" t="s">
        <v>104</v>
      </c>
      <c r="B242" s="113">
        <v>52</v>
      </c>
      <c r="C242" s="113">
        <v>0</v>
      </c>
      <c r="D242" s="3" t="s">
        <v>80</v>
      </c>
      <c r="E242" s="113">
        <v>852</v>
      </c>
      <c r="F242" s="3"/>
      <c r="G242" s="3"/>
      <c r="H242" s="3" t="s">
        <v>425</v>
      </c>
      <c r="I242" s="3" t="s">
        <v>105</v>
      </c>
      <c r="J242" s="23">
        <f>'2.ВС'!J235</f>
        <v>26254056</v>
      </c>
      <c r="K242" s="23">
        <f>'2.ВС'!K235</f>
        <v>26448835</v>
      </c>
      <c r="L242" s="23">
        <f>'2.ВС'!L235</f>
        <v>5510912</v>
      </c>
      <c r="M242" s="91">
        <f t="shared" si="95"/>
        <v>20.836123783902014</v>
      </c>
      <c r="N242" s="23"/>
      <c r="O242" s="23"/>
      <c r="P242" s="23"/>
      <c r="Q242" s="23"/>
      <c r="R242" s="23"/>
      <c r="S242" s="23"/>
      <c r="T242" s="23"/>
    </row>
    <row r="243" spans="1:20" ht="120" x14ac:dyDescent="0.25">
      <c r="A243" s="18" t="s">
        <v>171</v>
      </c>
      <c r="B243" s="113">
        <v>52</v>
      </c>
      <c r="C243" s="113">
        <v>0</v>
      </c>
      <c r="D243" s="3" t="s">
        <v>80</v>
      </c>
      <c r="E243" s="113">
        <v>852</v>
      </c>
      <c r="F243" s="3" t="s">
        <v>118</v>
      </c>
      <c r="G243" s="3" t="s">
        <v>13</v>
      </c>
      <c r="H243" s="3" t="s">
        <v>236</v>
      </c>
      <c r="I243" s="21"/>
      <c r="J243" s="23">
        <f t="shared" ref="J243:L244" si="111">J244</f>
        <v>922925</v>
      </c>
      <c r="K243" s="23">
        <f t="shared" si="111"/>
        <v>922925</v>
      </c>
      <c r="L243" s="23">
        <f t="shared" si="111"/>
        <v>134965.01999999999</v>
      </c>
      <c r="M243" s="91">
        <f t="shared" si="95"/>
        <v>14.623617303681231</v>
      </c>
      <c r="N243" s="23"/>
      <c r="O243" s="23"/>
      <c r="P243" s="23"/>
      <c r="Q243" s="23"/>
      <c r="R243" s="23"/>
      <c r="S243" s="23"/>
      <c r="T243" s="23"/>
    </row>
    <row r="244" spans="1:20" ht="30" x14ac:dyDescent="0.25">
      <c r="A244" s="115" t="s">
        <v>122</v>
      </c>
      <c r="B244" s="113">
        <v>52</v>
      </c>
      <c r="C244" s="113">
        <v>0</v>
      </c>
      <c r="D244" s="3" t="s">
        <v>80</v>
      </c>
      <c r="E244" s="113">
        <v>852</v>
      </c>
      <c r="F244" s="3" t="s">
        <v>118</v>
      </c>
      <c r="G244" s="3" t="s">
        <v>13</v>
      </c>
      <c r="H244" s="3" t="s">
        <v>236</v>
      </c>
      <c r="I244" s="3" t="s">
        <v>123</v>
      </c>
      <c r="J244" s="23">
        <f t="shared" si="111"/>
        <v>922925</v>
      </c>
      <c r="K244" s="23">
        <f t="shared" si="111"/>
        <v>922925</v>
      </c>
      <c r="L244" s="23">
        <f t="shared" si="111"/>
        <v>134965.01999999999</v>
      </c>
      <c r="M244" s="91">
        <f t="shared" si="95"/>
        <v>14.623617303681231</v>
      </c>
      <c r="N244" s="23"/>
      <c r="O244" s="23"/>
      <c r="P244" s="23"/>
      <c r="Q244" s="23"/>
      <c r="R244" s="23"/>
      <c r="S244" s="23"/>
      <c r="T244" s="23"/>
    </row>
    <row r="245" spans="1:20" ht="60" x14ac:dyDescent="0.25">
      <c r="A245" s="115" t="s">
        <v>124</v>
      </c>
      <c r="B245" s="113">
        <v>52</v>
      </c>
      <c r="C245" s="113">
        <v>0</v>
      </c>
      <c r="D245" s="3" t="s">
        <v>80</v>
      </c>
      <c r="E245" s="113">
        <v>852</v>
      </c>
      <c r="F245" s="3" t="s">
        <v>118</v>
      </c>
      <c r="G245" s="3" t="s">
        <v>13</v>
      </c>
      <c r="H245" s="3" t="s">
        <v>236</v>
      </c>
      <c r="I245" s="3" t="s">
        <v>125</v>
      </c>
      <c r="J245" s="23">
        <f>'2.ВС'!J332</f>
        <v>922925</v>
      </c>
      <c r="K245" s="23">
        <f>'2.ВС'!K332</f>
        <v>922925</v>
      </c>
      <c r="L245" s="23">
        <f>'2.ВС'!L332</f>
        <v>134965.01999999999</v>
      </c>
      <c r="M245" s="91">
        <f t="shared" si="95"/>
        <v>14.623617303681231</v>
      </c>
      <c r="N245" s="23"/>
      <c r="O245" s="23"/>
      <c r="P245" s="23"/>
      <c r="Q245" s="23"/>
      <c r="R245" s="23"/>
      <c r="S245" s="23"/>
      <c r="T245" s="23"/>
    </row>
    <row r="246" spans="1:20" ht="135" x14ac:dyDescent="0.25">
      <c r="A246" s="81" t="s">
        <v>441</v>
      </c>
      <c r="B246" s="113">
        <v>52</v>
      </c>
      <c r="C246" s="113">
        <v>0</v>
      </c>
      <c r="D246" s="3" t="s">
        <v>80</v>
      </c>
      <c r="E246" s="113">
        <v>852</v>
      </c>
      <c r="F246" s="3"/>
      <c r="G246" s="3"/>
      <c r="H246" s="3" t="s">
        <v>442</v>
      </c>
      <c r="I246" s="3"/>
      <c r="J246" s="23">
        <f t="shared" ref="J246:L247" si="112">J247</f>
        <v>7890120</v>
      </c>
      <c r="K246" s="23">
        <f t="shared" si="112"/>
        <v>7890120</v>
      </c>
      <c r="L246" s="23">
        <f t="shared" si="112"/>
        <v>1944073.35</v>
      </c>
      <c r="M246" s="91">
        <f t="shared" si="95"/>
        <v>24.639338184970573</v>
      </c>
      <c r="N246" s="23" t="e">
        <f t="shared" ref="N246:T247" si="113">N247</f>
        <v>#REF!</v>
      </c>
      <c r="O246" s="23" t="e">
        <f t="shared" si="113"/>
        <v>#REF!</v>
      </c>
      <c r="P246" s="23" t="e">
        <f t="shared" si="113"/>
        <v>#REF!</v>
      </c>
      <c r="Q246" s="23" t="e">
        <f t="shared" si="113"/>
        <v>#REF!</v>
      </c>
      <c r="R246" s="23" t="e">
        <f t="shared" si="113"/>
        <v>#REF!</v>
      </c>
      <c r="S246" s="23" t="e">
        <f t="shared" si="113"/>
        <v>#REF!</v>
      </c>
      <c r="T246" s="23" t="e">
        <f t="shared" si="113"/>
        <v>#REF!</v>
      </c>
    </row>
    <row r="247" spans="1:20" ht="75" x14ac:dyDescent="0.25">
      <c r="A247" s="81" t="s">
        <v>53</v>
      </c>
      <c r="B247" s="113">
        <v>52</v>
      </c>
      <c r="C247" s="113">
        <v>0</v>
      </c>
      <c r="D247" s="3" t="s">
        <v>80</v>
      </c>
      <c r="E247" s="113">
        <v>852</v>
      </c>
      <c r="F247" s="3"/>
      <c r="G247" s="3"/>
      <c r="H247" s="3" t="s">
        <v>442</v>
      </c>
      <c r="I247" s="3" t="s">
        <v>103</v>
      </c>
      <c r="J247" s="23">
        <f t="shared" si="112"/>
        <v>7890120</v>
      </c>
      <c r="K247" s="23">
        <f t="shared" si="112"/>
        <v>7890120</v>
      </c>
      <c r="L247" s="23">
        <f t="shared" si="112"/>
        <v>1944073.35</v>
      </c>
      <c r="M247" s="91">
        <f t="shared" si="95"/>
        <v>24.639338184970573</v>
      </c>
      <c r="N247" s="23" t="e">
        <f t="shared" si="113"/>
        <v>#REF!</v>
      </c>
      <c r="O247" s="23" t="e">
        <f t="shared" si="113"/>
        <v>#REF!</v>
      </c>
      <c r="P247" s="23" t="e">
        <f t="shared" si="113"/>
        <v>#REF!</v>
      </c>
      <c r="Q247" s="23" t="e">
        <f t="shared" si="113"/>
        <v>#REF!</v>
      </c>
      <c r="R247" s="23" t="e">
        <f t="shared" si="113"/>
        <v>#REF!</v>
      </c>
      <c r="S247" s="23" t="e">
        <f t="shared" si="113"/>
        <v>#REF!</v>
      </c>
      <c r="T247" s="23" t="e">
        <f t="shared" si="113"/>
        <v>#REF!</v>
      </c>
    </row>
    <row r="248" spans="1:20" ht="30" x14ac:dyDescent="0.25">
      <c r="A248" s="81" t="s">
        <v>104</v>
      </c>
      <c r="B248" s="113">
        <v>52</v>
      </c>
      <c r="C248" s="113">
        <v>0</v>
      </c>
      <c r="D248" s="3" t="s">
        <v>80</v>
      </c>
      <c r="E248" s="113">
        <v>852</v>
      </c>
      <c r="F248" s="3"/>
      <c r="G248" s="3"/>
      <c r="H248" s="3" t="s">
        <v>442</v>
      </c>
      <c r="I248" s="3" t="s">
        <v>105</v>
      </c>
      <c r="J248" s="23">
        <f>'2.ВС'!J254</f>
        <v>7890120</v>
      </c>
      <c r="K248" s="23">
        <f>'2.ВС'!K254</f>
        <v>7890120</v>
      </c>
      <c r="L248" s="23">
        <f>'2.ВС'!L254</f>
        <v>1944073.35</v>
      </c>
      <c r="M248" s="91">
        <f t="shared" si="95"/>
        <v>24.639338184970573</v>
      </c>
      <c r="N248" s="23" t="e">
        <f>'2.ВС'!#REF!</f>
        <v>#REF!</v>
      </c>
      <c r="O248" s="23" t="e">
        <f>'2.ВС'!#REF!</f>
        <v>#REF!</v>
      </c>
      <c r="P248" s="23" t="e">
        <f>'2.ВС'!#REF!</f>
        <v>#REF!</v>
      </c>
      <c r="Q248" s="23" t="e">
        <f>'2.ВС'!#REF!</f>
        <v>#REF!</v>
      </c>
      <c r="R248" s="23" t="e">
        <f>'2.ВС'!#REF!</f>
        <v>#REF!</v>
      </c>
      <c r="S248" s="23" t="e">
        <f>'2.ВС'!#REF!</f>
        <v>#REF!</v>
      </c>
      <c r="T248" s="23" t="e">
        <f>'2.ВС'!#REF!</f>
        <v>#REF!</v>
      </c>
    </row>
    <row r="249" spans="1:20" s="25" customFormat="1" ht="45" x14ac:dyDescent="0.25">
      <c r="A249" s="18" t="s">
        <v>147</v>
      </c>
      <c r="B249" s="113">
        <v>52</v>
      </c>
      <c r="C249" s="113">
        <v>0</v>
      </c>
      <c r="D249" s="4" t="s">
        <v>80</v>
      </c>
      <c r="E249" s="113">
        <v>852</v>
      </c>
      <c r="F249" s="4" t="s">
        <v>97</v>
      </c>
      <c r="G249" s="4" t="s">
        <v>11</v>
      </c>
      <c r="H249" s="4" t="s">
        <v>285</v>
      </c>
      <c r="I249" s="4"/>
      <c r="J249" s="7">
        <f t="shared" ref="J249:L250" si="114">J250</f>
        <v>8008100</v>
      </c>
      <c r="K249" s="7">
        <f t="shared" si="114"/>
        <v>8008100</v>
      </c>
      <c r="L249" s="7">
        <f t="shared" si="114"/>
        <v>2783939.75</v>
      </c>
      <c r="M249" s="91">
        <f t="shared" si="95"/>
        <v>34.764048276120427</v>
      </c>
      <c r="N249" s="7"/>
      <c r="O249" s="7"/>
      <c r="P249" s="7"/>
      <c r="Q249" s="7"/>
      <c r="R249" s="7"/>
      <c r="S249" s="7"/>
      <c r="T249" s="7"/>
    </row>
    <row r="250" spans="1:20" s="25" customFormat="1" ht="75" x14ac:dyDescent="0.25">
      <c r="A250" s="117" t="s">
        <v>53</v>
      </c>
      <c r="B250" s="113">
        <v>52</v>
      </c>
      <c r="C250" s="113">
        <v>0</v>
      </c>
      <c r="D250" s="4" t="s">
        <v>80</v>
      </c>
      <c r="E250" s="113">
        <v>852</v>
      </c>
      <c r="F250" s="4" t="s">
        <v>97</v>
      </c>
      <c r="G250" s="4" t="s">
        <v>11</v>
      </c>
      <c r="H250" s="4" t="s">
        <v>285</v>
      </c>
      <c r="I250" s="4" t="s">
        <v>103</v>
      </c>
      <c r="J250" s="23">
        <f t="shared" si="114"/>
        <v>8008100</v>
      </c>
      <c r="K250" s="23">
        <f t="shared" si="114"/>
        <v>8008100</v>
      </c>
      <c r="L250" s="23">
        <f t="shared" si="114"/>
        <v>2783939.75</v>
      </c>
      <c r="M250" s="91">
        <f t="shared" si="95"/>
        <v>34.764048276120427</v>
      </c>
      <c r="N250" s="23"/>
      <c r="O250" s="23"/>
      <c r="P250" s="23"/>
      <c r="Q250" s="23"/>
      <c r="R250" s="23"/>
      <c r="S250" s="23"/>
      <c r="T250" s="23"/>
    </row>
    <row r="251" spans="1:20" s="25" customFormat="1" ht="30" x14ac:dyDescent="0.25">
      <c r="A251" s="117" t="s">
        <v>104</v>
      </c>
      <c r="B251" s="113">
        <v>52</v>
      </c>
      <c r="C251" s="113">
        <v>0</v>
      </c>
      <c r="D251" s="3" t="s">
        <v>80</v>
      </c>
      <c r="E251" s="113">
        <v>852</v>
      </c>
      <c r="F251" s="3" t="s">
        <v>97</v>
      </c>
      <c r="G251" s="3" t="s">
        <v>11</v>
      </c>
      <c r="H251" s="3" t="s">
        <v>285</v>
      </c>
      <c r="I251" s="3" t="s">
        <v>105</v>
      </c>
      <c r="J251" s="23">
        <f>'2.ВС'!J238</f>
        <v>8008100</v>
      </c>
      <c r="K251" s="23">
        <f>'2.ВС'!K238</f>
        <v>8008100</v>
      </c>
      <c r="L251" s="23">
        <f>'2.ВС'!L238</f>
        <v>2783939.75</v>
      </c>
      <c r="M251" s="91">
        <f t="shared" si="95"/>
        <v>34.764048276120427</v>
      </c>
      <c r="N251" s="23"/>
      <c r="O251" s="23"/>
      <c r="P251" s="23"/>
      <c r="Q251" s="23"/>
      <c r="R251" s="23"/>
      <c r="S251" s="23"/>
      <c r="T251" s="23"/>
    </row>
    <row r="252" spans="1:20" s="25" customFormat="1" ht="30" x14ac:dyDescent="0.25">
      <c r="A252" s="18" t="s">
        <v>155</v>
      </c>
      <c r="B252" s="113">
        <v>52</v>
      </c>
      <c r="C252" s="113">
        <v>0</v>
      </c>
      <c r="D252" s="3" t="s">
        <v>80</v>
      </c>
      <c r="E252" s="113">
        <v>852</v>
      </c>
      <c r="F252" s="3" t="s">
        <v>97</v>
      </c>
      <c r="G252" s="3" t="s">
        <v>56</v>
      </c>
      <c r="H252" s="3" t="s">
        <v>289</v>
      </c>
      <c r="I252" s="3"/>
      <c r="J252" s="23">
        <f t="shared" ref="J252:L253" si="115">J253</f>
        <v>20644500</v>
      </c>
      <c r="K252" s="23">
        <f t="shared" si="115"/>
        <v>20644500</v>
      </c>
      <c r="L252" s="23">
        <f t="shared" si="115"/>
        <v>5982240.7999999998</v>
      </c>
      <c r="M252" s="91">
        <f t="shared" si="95"/>
        <v>28.97740705756981</v>
      </c>
      <c r="N252" s="23"/>
      <c r="O252" s="23"/>
      <c r="P252" s="23"/>
      <c r="Q252" s="23"/>
      <c r="R252" s="23"/>
      <c r="S252" s="23"/>
      <c r="T252" s="23"/>
    </row>
    <row r="253" spans="1:20" s="25" customFormat="1" ht="75" x14ac:dyDescent="0.25">
      <c r="A253" s="117" t="s">
        <v>53</v>
      </c>
      <c r="B253" s="113">
        <v>52</v>
      </c>
      <c r="C253" s="113">
        <v>0</v>
      </c>
      <c r="D253" s="4" t="s">
        <v>80</v>
      </c>
      <c r="E253" s="113">
        <v>852</v>
      </c>
      <c r="F253" s="3" t="s">
        <v>97</v>
      </c>
      <c r="G253" s="4" t="s">
        <v>56</v>
      </c>
      <c r="H253" s="3" t="s">
        <v>289</v>
      </c>
      <c r="I253" s="3" t="s">
        <v>103</v>
      </c>
      <c r="J253" s="23">
        <f t="shared" si="115"/>
        <v>20644500</v>
      </c>
      <c r="K253" s="23">
        <f t="shared" si="115"/>
        <v>20644500</v>
      </c>
      <c r="L253" s="23">
        <f t="shared" si="115"/>
        <v>5982240.7999999998</v>
      </c>
      <c r="M253" s="91">
        <f t="shared" si="95"/>
        <v>28.97740705756981</v>
      </c>
      <c r="N253" s="23"/>
      <c r="O253" s="23"/>
      <c r="P253" s="23"/>
      <c r="Q253" s="23"/>
      <c r="R253" s="23"/>
      <c r="S253" s="23"/>
      <c r="T253" s="23"/>
    </row>
    <row r="254" spans="1:20" s="25" customFormat="1" ht="30" x14ac:dyDescent="0.25">
      <c r="A254" s="117" t="s">
        <v>104</v>
      </c>
      <c r="B254" s="113">
        <v>52</v>
      </c>
      <c r="C254" s="113">
        <v>0</v>
      </c>
      <c r="D254" s="4" t="s">
        <v>80</v>
      </c>
      <c r="E254" s="113">
        <v>852</v>
      </c>
      <c r="F254" s="3" t="s">
        <v>97</v>
      </c>
      <c r="G254" s="4" t="s">
        <v>56</v>
      </c>
      <c r="H254" s="3" t="s">
        <v>289</v>
      </c>
      <c r="I254" s="3" t="s">
        <v>105</v>
      </c>
      <c r="J254" s="23">
        <f>'2.ВС'!J257</f>
        <v>20644500</v>
      </c>
      <c r="K254" s="23">
        <f>'2.ВС'!K257</f>
        <v>20644500</v>
      </c>
      <c r="L254" s="23">
        <f>'2.ВС'!L257</f>
        <v>5982240.7999999998</v>
      </c>
      <c r="M254" s="91">
        <f t="shared" si="95"/>
        <v>28.97740705756981</v>
      </c>
      <c r="N254" s="23"/>
      <c r="O254" s="23"/>
      <c r="P254" s="23"/>
      <c r="Q254" s="23"/>
      <c r="R254" s="23"/>
      <c r="S254" s="23"/>
      <c r="T254" s="23"/>
    </row>
    <row r="255" spans="1:20" s="25" customFormat="1" ht="45" x14ac:dyDescent="0.25">
      <c r="A255" s="18" t="s">
        <v>160</v>
      </c>
      <c r="B255" s="113">
        <v>52</v>
      </c>
      <c r="C255" s="113">
        <v>0</v>
      </c>
      <c r="D255" s="4" t="s">
        <v>80</v>
      </c>
      <c r="E255" s="113">
        <v>852</v>
      </c>
      <c r="F255" s="4" t="s">
        <v>97</v>
      </c>
      <c r="G255" s="4" t="s">
        <v>56</v>
      </c>
      <c r="H255" s="4" t="s">
        <v>290</v>
      </c>
      <c r="I255" s="3"/>
      <c r="J255" s="23">
        <f t="shared" ref="J255:L256" si="116">J256</f>
        <v>5329928</v>
      </c>
      <c r="K255" s="23">
        <f t="shared" si="116"/>
        <v>5329928</v>
      </c>
      <c r="L255" s="23">
        <f t="shared" si="116"/>
        <v>1273990.75</v>
      </c>
      <c r="M255" s="91">
        <f t="shared" si="95"/>
        <v>23.902588365171162</v>
      </c>
      <c r="N255" s="23"/>
      <c r="O255" s="23"/>
      <c r="P255" s="23"/>
      <c r="Q255" s="23"/>
      <c r="R255" s="23"/>
      <c r="S255" s="23"/>
      <c r="T255" s="23"/>
    </row>
    <row r="256" spans="1:20" s="25" customFormat="1" ht="75" x14ac:dyDescent="0.25">
      <c r="A256" s="117" t="s">
        <v>53</v>
      </c>
      <c r="B256" s="113">
        <v>52</v>
      </c>
      <c r="C256" s="113">
        <v>0</v>
      </c>
      <c r="D256" s="4" t="s">
        <v>80</v>
      </c>
      <c r="E256" s="113">
        <v>852</v>
      </c>
      <c r="F256" s="3" t="s">
        <v>97</v>
      </c>
      <c r="G256" s="4" t="s">
        <v>56</v>
      </c>
      <c r="H256" s="4" t="s">
        <v>290</v>
      </c>
      <c r="I256" s="3" t="s">
        <v>103</v>
      </c>
      <c r="J256" s="23">
        <f t="shared" si="116"/>
        <v>5329928</v>
      </c>
      <c r="K256" s="23">
        <f t="shared" si="116"/>
        <v>5329928</v>
      </c>
      <c r="L256" s="23">
        <f t="shared" si="116"/>
        <v>1273990.75</v>
      </c>
      <c r="M256" s="91">
        <f t="shared" si="95"/>
        <v>23.902588365171162</v>
      </c>
      <c r="N256" s="23"/>
      <c r="O256" s="23"/>
      <c r="P256" s="23"/>
      <c r="Q256" s="23"/>
      <c r="R256" s="23"/>
      <c r="S256" s="23"/>
      <c r="T256" s="23"/>
    </row>
    <row r="257" spans="1:20" s="25" customFormat="1" ht="30" x14ac:dyDescent="0.25">
      <c r="A257" s="117" t="s">
        <v>104</v>
      </c>
      <c r="B257" s="113">
        <v>52</v>
      </c>
      <c r="C257" s="113">
        <v>0</v>
      </c>
      <c r="D257" s="4" t="s">
        <v>80</v>
      </c>
      <c r="E257" s="113">
        <v>852</v>
      </c>
      <c r="F257" s="3" t="s">
        <v>97</v>
      </c>
      <c r="G257" s="4" t="s">
        <v>56</v>
      </c>
      <c r="H257" s="4" t="s">
        <v>290</v>
      </c>
      <c r="I257" s="3" t="s">
        <v>105</v>
      </c>
      <c r="J257" s="23">
        <f>'2.ВС'!J291</f>
        <v>5329928</v>
      </c>
      <c r="K257" s="23">
        <f>'2.ВС'!K291</f>
        <v>5329928</v>
      </c>
      <c r="L257" s="23">
        <f>'2.ВС'!L291</f>
        <v>1273990.75</v>
      </c>
      <c r="M257" s="91">
        <f t="shared" ref="M257:M317" si="117">L257/K257*100</f>
        <v>23.902588365171162</v>
      </c>
      <c r="N257" s="23"/>
      <c r="O257" s="23"/>
      <c r="P257" s="23"/>
      <c r="Q257" s="23"/>
      <c r="R257" s="23"/>
      <c r="S257" s="23"/>
      <c r="T257" s="23"/>
    </row>
    <row r="258" spans="1:20" ht="90" x14ac:dyDescent="0.25">
      <c r="A258" s="18" t="s">
        <v>167</v>
      </c>
      <c r="B258" s="113">
        <v>52</v>
      </c>
      <c r="C258" s="113">
        <v>0</v>
      </c>
      <c r="D258" s="3" t="s">
        <v>80</v>
      </c>
      <c r="E258" s="113">
        <v>852</v>
      </c>
      <c r="F258" s="3" t="s">
        <v>97</v>
      </c>
      <c r="G258" s="3" t="s">
        <v>63</v>
      </c>
      <c r="H258" s="3" t="s">
        <v>292</v>
      </c>
      <c r="I258" s="3"/>
      <c r="J258" s="23">
        <f t="shared" ref="J258" si="118">J259+J261+J263</f>
        <v>14566698</v>
      </c>
      <c r="K258" s="23">
        <f t="shared" ref="K258:L258" si="119">K259+K261+K263</f>
        <v>14566698</v>
      </c>
      <c r="L258" s="23">
        <f t="shared" si="119"/>
        <v>2764077.29</v>
      </c>
      <c r="M258" s="91">
        <f t="shared" si="117"/>
        <v>18.975318153777884</v>
      </c>
      <c r="N258" s="23"/>
      <c r="O258" s="23"/>
      <c r="P258" s="23"/>
      <c r="Q258" s="23"/>
      <c r="R258" s="23"/>
      <c r="S258" s="23"/>
      <c r="T258" s="23"/>
    </row>
    <row r="259" spans="1:20" ht="150" x14ac:dyDescent="0.25">
      <c r="A259" s="115" t="s">
        <v>16</v>
      </c>
      <c r="B259" s="113">
        <v>52</v>
      </c>
      <c r="C259" s="113">
        <v>0</v>
      </c>
      <c r="D259" s="3" t="s">
        <v>80</v>
      </c>
      <c r="E259" s="113">
        <v>852</v>
      </c>
      <c r="F259" s="3" t="s">
        <v>97</v>
      </c>
      <c r="G259" s="3" t="s">
        <v>63</v>
      </c>
      <c r="H259" s="3" t="s">
        <v>292</v>
      </c>
      <c r="I259" s="3" t="s">
        <v>18</v>
      </c>
      <c r="J259" s="23">
        <f t="shared" ref="J259:L259" si="120">J260</f>
        <v>13635300</v>
      </c>
      <c r="K259" s="23">
        <f t="shared" si="120"/>
        <v>13635300</v>
      </c>
      <c r="L259" s="23">
        <f t="shared" si="120"/>
        <v>2687176.63</v>
      </c>
      <c r="M259" s="91">
        <f t="shared" si="117"/>
        <v>19.707499138266119</v>
      </c>
      <c r="N259" s="23"/>
      <c r="O259" s="23"/>
      <c r="P259" s="23"/>
      <c r="Q259" s="23"/>
      <c r="R259" s="23"/>
      <c r="S259" s="23"/>
      <c r="T259" s="23"/>
    </row>
    <row r="260" spans="1:20" ht="60" x14ac:dyDescent="0.25">
      <c r="A260" s="115" t="s">
        <v>8</v>
      </c>
      <c r="B260" s="113">
        <v>52</v>
      </c>
      <c r="C260" s="113">
        <v>0</v>
      </c>
      <c r="D260" s="4" t="s">
        <v>80</v>
      </c>
      <c r="E260" s="113">
        <v>852</v>
      </c>
      <c r="F260" s="3" t="s">
        <v>97</v>
      </c>
      <c r="G260" s="3" t="s">
        <v>63</v>
      </c>
      <c r="H260" s="3" t="s">
        <v>292</v>
      </c>
      <c r="I260" s="3" t="s">
        <v>19</v>
      </c>
      <c r="J260" s="23">
        <f>'2.ВС'!J316</f>
        <v>13635300</v>
      </c>
      <c r="K260" s="23">
        <f>'2.ВС'!K316</f>
        <v>13635300</v>
      </c>
      <c r="L260" s="23">
        <f>'2.ВС'!L316</f>
        <v>2687176.63</v>
      </c>
      <c r="M260" s="91">
        <f t="shared" si="117"/>
        <v>19.707499138266119</v>
      </c>
      <c r="N260" s="23"/>
      <c r="O260" s="23"/>
      <c r="P260" s="23"/>
      <c r="Q260" s="23"/>
      <c r="R260" s="23"/>
      <c r="S260" s="23"/>
      <c r="T260" s="23"/>
    </row>
    <row r="261" spans="1:20" ht="60" x14ac:dyDescent="0.25">
      <c r="A261" s="117" t="s">
        <v>22</v>
      </c>
      <c r="B261" s="113">
        <v>52</v>
      </c>
      <c r="C261" s="113">
        <v>0</v>
      </c>
      <c r="D261" s="4" t="s">
        <v>80</v>
      </c>
      <c r="E261" s="113">
        <v>852</v>
      </c>
      <c r="F261" s="3" t="s">
        <v>97</v>
      </c>
      <c r="G261" s="3" t="s">
        <v>63</v>
      </c>
      <c r="H261" s="3" t="s">
        <v>292</v>
      </c>
      <c r="I261" s="3" t="s">
        <v>23</v>
      </c>
      <c r="J261" s="23">
        <f t="shared" ref="J261:L261" si="121">J262</f>
        <v>916700</v>
      </c>
      <c r="K261" s="23">
        <f t="shared" si="121"/>
        <v>916700</v>
      </c>
      <c r="L261" s="23">
        <f t="shared" si="121"/>
        <v>76900.66</v>
      </c>
      <c r="M261" s="91">
        <f t="shared" si="117"/>
        <v>8.388857859714193</v>
      </c>
      <c r="N261" s="23"/>
      <c r="O261" s="23"/>
      <c r="P261" s="23"/>
      <c r="Q261" s="23"/>
      <c r="R261" s="23"/>
      <c r="S261" s="23"/>
      <c r="T261" s="23"/>
    </row>
    <row r="262" spans="1:20" ht="75" x14ac:dyDescent="0.25">
      <c r="A262" s="117" t="s">
        <v>9</v>
      </c>
      <c r="B262" s="113">
        <v>52</v>
      </c>
      <c r="C262" s="113">
        <v>0</v>
      </c>
      <c r="D262" s="4" t="s">
        <v>80</v>
      </c>
      <c r="E262" s="113">
        <v>852</v>
      </c>
      <c r="F262" s="3" t="s">
        <v>97</v>
      </c>
      <c r="G262" s="3" t="s">
        <v>63</v>
      </c>
      <c r="H262" s="3" t="s">
        <v>292</v>
      </c>
      <c r="I262" s="3" t="s">
        <v>24</v>
      </c>
      <c r="J262" s="23">
        <f>'2.ВС'!J318</f>
        <v>916700</v>
      </c>
      <c r="K262" s="23">
        <f>'2.ВС'!K318</f>
        <v>916700</v>
      </c>
      <c r="L262" s="23">
        <f>'2.ВС'!L318</f>
        <v>76900.66</v>
      </c>
      <c r="M262" s="91">
        <f t="shared" si="117"/>
        <v>8.388857859714193</v>
      </c>
      <c r="N262" s="23"/>
      <c r="O262" s="23"/>
      <c r="P262" s="23"/>
      <c r="Q262" s="23"/>
      <c r="R262" s="23"/>
      <c r="S262" s="23"/>
      <c r="T262" s="23"/>
    </row>
    <row r="263" spans="1:20" ht="30" x14ac:dyDescent="0.25">
      <c r="A263" s="117" t="s">
        <v>25</v>
      </c>
      <c r="B263" s="113">
        <v>52</v>
      </c>
      <c r="C263" s="113">
        <v>0</v>
      </c>
      <c r="D263" s="3" t="s">
        <v>80</v>
      </c>
      <c r="E263" s="113">
        <v>852</v>
      </c>
      <c r="F263" s="3" t="s">
        <v>97</v>
      </c>
      <c r="G263" s="3" t="s">
        <v>63</v>
      </c>
      <c r="H263" s="3" t="s">
        <v>292</v>
      </c>
      <c r="I263" s="3" t="s">
        <v>26</v>
      </c>
      <c r="J263" s="23">
        <f t="shared" ref="J263:L263" si="122">J264</f>
        <v>14698</v>
      </c>
      <c r="K263" s="23">
        <f t="shared" si="122"/>
        <v>14698</v>
      </c>
      <c r="L263" s="23">
        <f t="shared" si="122"/>
        <v>0</v>
      </c>
      <c r="M263" s="91">
        <f t="shared" si="117"/>
        <v>0</v>
      </c>
      <c r="N263" s="23"/>
      <c r="O263" s="23"/>
      <c r="P263" s="23"/>
      <c r="Q263" s="23"/>
      <c r="R263" s="23"/>
      <c r="S263" s="23"/>
      <c r="T263" s="23"/>
    </row>
    <row r="264" spans="1:20" ht="30" x14ac:dyDescent="0.25">
      <c r="A264" s="117" t="s">
        <v>27</v>
      </c>
      <c r="B264" s="113">
        <v>52</v>
      </c>
      <c r="C264" s="113">
        <v>0</v>
      </c>
      <c r="D264" s="3" t="s">
        <v>80</v>
      </c>
      <c r="E264" s="113">
        <v>852</v>
      </c>
      <c r="F264" s="3" t="s">
        <v>97</v>
      </c>
      <c r="G264" s="3" t="s">
        <v>63</v>
      </c>
      <c r="H264" s="3" t="s">
        <v>292</v>
      </c>
      <c r="I264" s="3" t="s">
        <v>28</v>
      </c>
      <c r="J264" s="23">
        <f>'2.ВС'!J320</f>
        <v>14698</v>
      </c>
      <c r="K264" s="23">
        <f>'2.ВС'!K320</f>
        <v>14698</v>
      </c>
      <c r="L264" s="23">
        <f>'2.ВС'!L320</f>
        <v>0</v>
      </c>
      <c r="M264" s="91">
        <f t="shared" si="117"/>
        <v>0</v>
      </c>
      <c r="N264" s="23"/>
      <c r="O264" s="23"/>
      <c r="P264" s="23"/>
      <c r="Q264" s="23"/>
      <c r="R264" s="23"/>
      <c r="S264" s="23"/>
      <c r="T264" s="23"/>
    </row>
    <row r="265" spans="1:20" s="25" customFormat="1" ht="30" x14ac:dyDescent="0.25">
      <c r="A265" s="18" t="s">
        <v>287</v>
      </c>
      <c r="B265" s="113">
        <v>52</v>
      </c>
      <c r="C265" s="113">
        <v>0</v>
      </c>
      <c r="D265" s="3" t="s">
        <v>80</v>
      </c>
      <c r="E265" s="113">
        <v>852</v>
      </c>
      <c r="F265" s="4" t="s">
        <v>97</v>
      </c>
      <c r="G265" s="3" t="s">
        <v>11</v>
      </c>
      <c r="H265" s="3" t="s">
        <v>288</v>
      </c>
      <c r="I265" s="3"/>
      <c r="J265" s="23">
        <f t="shared" ref="J265:L266" si="123">J266</f>
        <v>290242</v>
      </c>
      <c r="K265" s="23">
        <f t="shared" si="123"/>
        <v>290242</v>
      </c>
      <c r="L265" s="23">
        <f t="shared" si="123"/>
        <v>33272</v>
      </c>
      <c r="M265" s="91">
        <f t="shared" si="117"/>
        <v>11.463537324026158</v>
      </c>
      <c r="N265" s="23"/>
      <c r="O265" s="23"/>
      <c r="P265" s="23"/>
      <c r="Q265" s="23"/>
      <c r="R265" s="23"/>
      <c r="S265" s="23"/>
      <c r="T265" s="23"/>
    </row>
    <row r="266" spans="1:20" ht="75" x14ac:dyDescent="0.25">
      <c r="A266" s="117" t="s">
        <v>53</v>
      </c>
      <c r="B266" s="113">
        <v>52</v>
      </c>
      <c r="C266" s="113">
        <v>0</v>
      </c>
      <c r="D266" s="3" t="s">
        <v>80</v>
      </c>
      <c r="E266" s="113">
        <v>852</v>
      </c>
      <c r="F266" s="3" t="s">
        <v>97</v>
      </c>
      <c r="G266" s="3" t="s">
        <v>11</v>
      </c>
      <c r="H266" s="3" t="s">
        <v>288</v>
      </c>
      <c r="I266" s="3" t="s">
        <v>103</v>
      </c>
      <c r="J266" s="23">
        <f t="shared" si="123"/>
        <v>290242</v>
      </c>
      <c r="K266" s="23">
        <f t="shared" si="123"/>
        <v>290242</v>
      </c>
      <c r="L266" s="23">
        <f t="shared" si="123"/>
        <v>33272</v>
      </c>
      <c r="M266" s="91">
        <f t="shared" si="117"/>
        <v>11.463537324026158</v>
      </c>
      <c r="N266" s="23"/>
      <c r="O266" s="23"/>
      <c r="P266" s="23"/>
      <c r="Q266" s="23"/>
      <c r="R266" s="23"/>
      <c r="S266" s="23"/>
      <c r="T266" s="23"/>
    </row>
    <row r="267" spans="1:20" s="25" customFormat="1" ht="30" x14ac:dyDescent="0.25">
      <c r="A267" s="117" t="s">
        <v>104</v>
      </c>
      <c r="B267" s="113">
        <v>52</v>
      </c>
      <c r="C267" s="113">
        <v>0</v>
      </c>
      <c r="D267" s="3" t="s">
        <v>80</v>
      </c>
      <c r="E267" s="113">
        <v>852</v>
      </c>
      <c r="F267" s="3" t="s">
        <v>97</v>
      </c>
      <c r="G267" s="3" t="s">
        <v>11</v>
      </c>
      <c r="H267" s="3" t="s">
        <v>288</v>
      </c>
      <c r="I267" s="3" t="s">
        <v>105</v>
      </c>
      <c r="J267" s="23">
        <f>'2.ВС'!J241+'2.ВС'!J260+'2.ВС'!J294</f>
        <v>290242</v>
      </c>
      <c r="K267" s="23">
        <f>'2.ВС'!K241+'2.ВС'!K260+'2.ВС'!K294</f>
        <v>290242</v>
      </c>
      <c r="L267" s="23">
        <f>'2.ВС'!L241+'2.ВС'!L260+'2.ВС'!L294</f>
        <v>33272</v>
      </c>
      <c r="M267" s="91">
        <f t="shared" si="117"/>
        <v>11.463537324026158</v>
      </c>
      <c r="N267" s="23"/>
      <c r="O267" s="23"/>
      <c r="P267" s="23"/>
      <c r="Q267" s="23"/>
      <c r="R267" s="23"/>
      <c r="S267" s="23"/>
      <c r="T267" s="23"/>
    </row>
    <row r="268" spans="1:20" ht="45" x14ac:dyDescent="0.25">
      <c r="A268" s="18" t="s">
        <v>149</v>
      </c>
      <c r="B268" s="113">
        <v>52</v>
      </c>
      <c r="C268" s="113">
        <v>0</v>
      </c>
      <c r="D268" s="3" t="s">
        <v>80</v>
      </c>
      <c r="E268" s="113">
        <v>852</v>
      </c>
      <c r="F268" s="3" t="s">
        <v>97</v>
      </c>
      <c r="G268" s="3" t="s">
        <v>56</v>
      </c>
      <c r="H268" s="3" t="s">
        <v>286</v>
      </c>
      <c r="I268" s="3"/>
      <c r="J268" s="23">
        <f t="shared" ref="J268:L278" si="124">J269</f>
        <v>4233600</v>
      </c>
      <c r="K268" s="23">
        <f t="shared" si="124"/>
        <v>4233600</v>
      </c>
      <c r="L268" s="23">
        <f t="shared" si="124"/>
        <v>1167167</v>
      </c>
      <c r="M268" s="91">
        <f t="shared" si="117"/>
        <v>27.569137377173092</v>
      </c>
      <c r="N268" s="23"/>
      <c r="O268" s="23"/>
      <c r="P268" s="23"/>
      <c r="Q268" s="23"/>
      <c r="R268" s="23"/>
      <c r="S268" s="23"/>
      <c r="T268" s="23"/>
    </row>
    <row r="269" spans="1:20" ht="75" x14ac:dyDescent="0.25">
      <c r="A269" s="117" t="s">
        <v>53</v>
      </c>
      <c r="B269" s="113">
        <v>52</v>
      </c>
      <c r="C269" s="113">
        <v>0</v>
      </c>
      <c r="D269" s="4" t="s">
        <v>80</v>
      </c>
      <c r="E269" s="113">
        <v>852</v>
      </c>
      <c r="F269" s="3" t="s">
        <v>97</v>
      </c>
      <c r="G269" s="4" t="s">
        <v>56</v>
      </c>
      <c r="H269" s="3" t="s">
        <v>286</v>
      </c>
      <c r="I269" s="3" t="s">
        <v>103</v>
      </c>
      <c r="J269" s="23">
        <f t="shared" si="124"/>
        <v>4233600</v>
      </c>
      <c r="K269" s="23">
        <f t="shared" si="124"/>
        <v>4233600</v>
      </c>
      <c r="L269" s="23">
        <f t="shared" si="124"/>
        <v>1167167</v>
      </c>
      <c r="M269" s="91">
        <f t="shared" si="117"/>
        <v>27.569137377173092</v>
      </c>
      <c r="N269" s="23"/>
      <c r="O269" s="23"/>
      <c r="P269" s="23"/>
      <c r="Q269" s="23"/>
      <c r="R269" s="23"/>
      <c r="S269" s="23"/>
      <c r="T269" s="23"/>
    </row>
    <row r="270" spans="1:20" ht="30" x14ac:dyDescent="0.25">
      <c r="A270" s="117" t="s">
        <v>104</v>
      </c>
      <c r="B270" s="113">
        <v>52</v>
      </c>
      <c r="C270" s="113">
        <v>0</v>
      </c>
      <c r="D270" s="4" t="s">
        <v>80</v>
      </c>
      <c r="E270" s="113">
        <v>852</v>
      </c>
      <c r="F270" s="3" t="s">
        <v>97</v>
      </c>
      <c r="G270" s="4" t="s">
        <v>56</v>
      </c>
      <c r="H270" s="3" t="s">
        <v>286</v>
      </c>
      <c r="I270" s="3" t="s">
        <v>105</v>
      </c>
      <c r="J270" s="23">
        <f>'2.ВС'!J244+'2.ВС'!J263</f>
        <v>4233600</v>
      </c>
      <c r="K270" s="23">
        <f>'2.ВС'!K244+'2.ВС'!K263</f>
        <v>4233600</v>
      </c>
      <c r="L270" s="23">
        <f>'2.ВС'!L244+'2.ВС'!L263</f>
        <v>1167167</v>
      </c>
      <c r="M270" s="91">
        <f t="shared" si="117"/>
        <v>27.569137377173092</v>
      </c>
      <c r="N270" s="23"/>
      <c r="O270" s="23"/>
      <c r="P270" s="23"/>
      <c r="Q270" s="23"/>
      <c r="R270" s="23"/>
      <c r="S270" s="23"/>
      <c r="T270" s="23"/>
    </row>
    <row r="271" spans="1:20" ht="60" x14ac:dyDescent="0.25">
      <c r="A271" s="81" t="s">
        <v>153</v>
      </c>
      <c r="B271" s="113">
        <v>52</v>
      </c>
      <c r="C271" s="113">
        <v>0</v>
      </c>
      <c r="D271" s="3" t="s">
        <v>80</v>
      </c>
      <c r="E271" s="113">
        <v>852</v>
      </c>
      <c r="F271" s="3" t="s">
        <v>97</v>
      </c>
      <c r="G271" s="3" t="s">
        <v>56</v>
      </c>
      <c r="H271" s="3" t="s">
        <v>427</v>
      </c>
      <c r="I271" s="3"/>
      <c r="J271" s="23">
        <f t="shared" si="124"/>
        <v>92066</v>
      </c>
      <c r="K271" s="23">
        <f t="shared" si="124"/>
        <v>92066</v>
      </c>
      <c r="L271" s="23">
        <f t="shared" si="124"/>
        <v>4000</v>
      </c>
      <c r="M271" s="91">
        <f t="shared" si="117"/>
        <v>4.3447092303347601</v>
      </c>
      <c r="N271" s="23"/>
      <c r="O271" s="23"/>
      <c r="P271" s="23"/>
      <c r="Q271" s="23"/>
      <c r="R271" s="23"/>
      <c r="S271" s="23"/>
      <c r="T271" s="23"/>
    </row>
    <row r="272" spans="1:20" ht="75" x14ac:dyDescent="0.25">
      <c r="A272" s="81" t="s">
        <v>53</v>
      </c>
      <c r="B272" s="113">
        <v>52</v>
      </c>
      <c r="C272" s="113">
        <v>0</v>
      </c>
      <c r="D272" s="4" t="s">
        <v>80</v>
      </c>
      <c r="E272" s="113">
        <v>852</v>
      </c>
      <c r="F272" s="3" t="s">
        <v>97</v>
      </c>
      <c r="G272" s="4" t="s">
        <v>56</v>
      </c>
      <c r="H272" s="3" t="s">
        <v>427</v>
      </c>
      <c r="I272" s="3" t="s">
        <v>103</v>
      </c>
      <c r="J272" s="23">
        <f t="shared" si="124"/>
        <v>92066</v>
      </c>
      <c r="K272" s="23">
        <f t="shared" si="124"/>
        <v>92066</v>
      </c>
      <c r="L272" s="23">
        <f t="shared" si="124"/>
        <v>4000</v>
      </c>
      <c r="M272" s="91">
        <f t="shared" si="117"/>
        <v>4.3447092303347601</v>
      </c>
      <c r="N272" s="23"/>
      <c r="O272" s="23"/>
      <c r="P272" s="23"/>
      <c r="Q272" s="23"/>
      <c r="R272" s="23"/>
      <c r="S272" s="23"/>
      <c r="T272" s="23"/>
    </row>
    <row r="273" spans="1:20" ht="30" x14ac:dyDescent="0.25">
      <c r="A273" s="81" t="s">
        <v>104</v>
      </c>
      <c r="B273" s="113">
        <v>52</v>
      </c>
      <c r="C273" s="113">
        <v>0</v>
      </c>
      <c r="D273" s="4" t="s">
        <v>80</v>
      </c>
      <c r="E273" s="113">
        <v>852</v>
      </c>
      <c r="F273" s="3" t="s">
        <v>97</v>
      </c>
      <c r="G273" s="4" t="s">
        <v>56</v>
      </c>
      <c r="H273" s="3" t="s">
        <v>427</v>
      </c>
      <c r="I273" s="3" t="s">
        <v>105</v>
      </c>
      <c r="J273" s="23">
        <f>'2.ВС'!J266</f>
        <v>92066</v>
      </c>
      <c r="K273" s="23">
        <f>'2.ВС'!K266</f>
        <v>92066</v>
      </c>
      <c r="L273" s="23">
        <f>'2.ВС'!L266</f>
        <v>4000</v>
      </c>
      <c r="M273" s="91">
        <f t="shared" si="117"/>
        <v>4.3447092303347601</v>
      </c>
      <c r="N273" s="23"/>
      <c r="O273" s="23"/>
      <c r="P273" s="23"/>
      <c r="Q273" s="23"/>
      <c r="R273" s="23"/>
      <c r="S273" s="23"/>
      <c r="T273" s="23"/>
    </row>
    <row r="274" spans="1:20" ht="90" x14ac:dyDescent="0.25">
      <c r="A274" s="117" t="s">
        <v>450</v>
      </c>
      <c r="B274" s="113">
        <v>52</v>
      </c>
      <c r="C274" s="113">
        <v>0</v>
      </c>
      <c r="D274" s="3" t="s">
        <v>80</v>
      </c>
      <c r="E274" s="113">
        <v>852</v>
      </c>
      <c r="F274" s="3" t="s">
        <v>97</v>
      </c>
      <c r="G274" s="3" t="s">
        <v>56</v>
      </c>
      <c r="H274" s="3" t="s">
        <v>451</v>
      </c>
      <c r="I274" s="3"/>
      <c r="J274" s="23">
        <f t="shared" ref="J274:L275" si="125">J275</f>
        <v>531072</v>
      </c>
      <c r="K274" s="23">
        <f t="shared" si="125"/>
        <v>531072</v>
      </c>
      <c r="L274" s="23">
        <f t="shared" si="125"/>
        <v>0</v>
      </c>
      <c r="M274" s="91">
        <f t="shared" si="117"/>
        <v>0</v>
      </c>
      <c r="N274" s="23" t="e">
        <f t="shared" ref="N274:T275" si="126">N275</f>
        <v>#REF!</v>
      </c>
      <c r="O274" s="23" t="e">
        <f t="shared" si="126"/>
        <v>#REF!</v>
      </c>
      <c r="P274" s="23" t="e">
        <f t="shared" si="126"/>
        <v>#REF!</v>
      </c>
      <c r="Q274" s="23" t="e">
        <f t="shared" si="126"/>
        <v>#REF!</v>
      </c>
      <c r="R274" s="23" t="e">
        <f t="shared" si="126"/>
        <v>#REF!</v>
      </c>
      <c r="S274" s="23" t="e">
        <f t="shared" si="126"/>
        <v>#REF!</v>
      </c>
      <c r="T274" s="23" t="e">
        <f t="shared" si="126"/>
        <v>#REF!</v>
      </c>
    </row>
    <row r="275" spans="1:20" ht="75" x14ac:dyDescent="0.25">
      <c r="A275" s="81" t="s">
        <v>53</v>
      </c>
      <c r="B275" s="113">
        <v>52</v>
      </c>
      <c r="C275" s="113">
        <v>0</v>
      </c>
      <c r="D275" s="4" t="s">
        <v>80</v>
      </c>
      <c r="E275" s="113">
        <v>852</v>
      </c>
      <c r="F275" s="3" t="s">
        <v>97</v>
      </c>
      <c r="G275" s="4" t="s">
        <v>56</v>
      </c>
      <c r="H275" s="3" t="s">
        <v>451</v>
      </c>
      <c r="I275" s="3" t="s">
        <v>103</v>
      </c>
      <c r="J275" s="23">
        <f t="shared" si="125"/>
        <v>531072</v>
      </c>
      <c r="K275" s="23">
        <f t="shared" si="125"/>
        <v>531072</v>
      </c>
      <c r="L275" s="23">
        <f t="shared" si="125"/>
        <v>0</v>
      </c>
      <c r="M275" s="91">
        <f t="shared" si="117"/>
        <v>0</v>
      </c>
      <c r="N275" s="23" t="e">
        <f t="shared" si="126"/>
        <v>#REF!</v>
      </c>
      <c r="O275" s="23" t="e">
        <f t="shared" si="126"/>
        <v>#REF!</v>
      </c>
      <c r="P275" s="23" t="e">
        <f t="shared" si="126"/>
        <v>#REF!</v>
      </c>
      <c r="Q275" s="23" t="e">
        <f t="shared" si="126"/>
        <v>#REF!</v>
      </c>
      <c r="R275" s="23" t="e">
        <f t="shared" si="126"/>
        <v>#REF!</v>
      </c>
      <c r="S275" s="23" t="e">
        <f t="shared" si="126"/>
        <v>#REF!</v>
      </c>
      <c r="T275" s="23" t="e">
        <f t="shared" si="126"/>
        <v>#REF!</v>
      </c>
    </row>
    <row r="276" spans="1:20" ht="30" x14ac:dyDescent="0.25">
      <c r="A276" s="95" t="s">
        <v>104</v>
      </c>
      <c r="B276" s="113">
        <v>52</v>
      </c>
      <c r="C276" s="113">
        <v>0</v>
      </c>
      <c r="D276" s="4" t="s">
        <v>80</v>
      </c>
      <c r="E276" s="113">
        <v>852</v>
      </c>
      <c r="F276" s="3" t="s">
        <v>97</v>
      </c>
      <c r="G276" s="4" t="s">
        <v>56</v>
      </c>
      <c r="H276" s="3" t="s">
        <v>451</v>
      </c>
      <c r="I276" s="3" t="s">
        <v>105</v>
      </c>
      <c r="J276" s="23">
        <f>'2.ВС'!J297</f>
        <v>531072</v>
      </c>
      <c r="K276" s="23">
        <f>'2.ВС'!K297</f>
        <v>531072</v>
      </c>
      <c r="L276" s="23">
        <f>'2.ВС'!L297</f>
        <v>0</v>
      </c>
      <c r="M276" s="91">
        <f t="shared" si="117"/>
        <v>0</v>
      </c>
      <c r="N276" s="23" t="e">
        <f>'2.ВС'!#REF!</f>
        <v>#REF!</v>
      </c>
      <c r="O276" s="23" t="e">
        <f>'2.ВС'!#REF!</f>
        <v>#REF!</v>
      </c>
      <c r="P276" s="23" t="e">
        <f>'2.ВС'!#REF!</f>
        <v>#REF!</v>
      </c>
      <c r="Q276" s="23" t="e">
        <f>'2.ВС'!#REF!</f>
        <v>#REF!</v>
      </c>
      <c r="R276" s="23" t="e">
        <f>'2.ВС'!#REF!</f>
        <v>#REF!</v>
      </c>
      <c r="S276" s="23" t="e">
        <f>'2.ВС'!#REF!</f>
        <v>#REF!</v>
      </c>
      <c r="T276" s="23" t="e">
        <f>'2.ВС'!#REF!</f>
        <v>#REF!</v>
      </c>
    </row>
    <row r="277" spans="1:20" ht="135" x14ac:dyDescent="0.25">
      <c r="A277" s="81" t="s">
        <v>443</v>
      </c>
      <c r="B277" s="113">
        <v>52</v>
      </c>
      <c r="C277" s="113">
        <v>0</v>
      </c>
      <c r="D277" s="3" t="s">
        <v>80</v>
      </c>
      <c r="E277" s="113">
        <v>852</v>
      </c>
      <c r="F277" s="3" t="s">
        <v>97</v>
      </c>
      <c r="G277" s="3" t="s">
        <v>56</v>
      </c>
      <c r="H277" s="3" t="s">
        <v>445</v>
      </c>
      <c r="I277" s="3"/>
      <c r="J277" s="23">
        <f t="shared" si="124"/>
        <v>5141327</v>
      </c>
      <c r="K277" s="23">
        <f t="shared" si="124"/>
        <v>5141327</v>
      </c>
      <c r="L277" s="23">
        <f t="shared" si="124"/>
        <v>1259465.52</v>
      </c>
      <c r="M277" s="91">
        <f t="shared" si="117"/>
        <v>24.496895840315155</v>
      </c>
      <c r="N277" s="23" t="e">
        <f t="shared" ref="N277:T277" si="127">N278</f>
        <v>#REF!</v>
      </c>
      <c r="O277" s="23" t="e">
        <f t="shared" si="127"/>
        <v>#REF!</v>
      </c>
      <c r="P277" s="23" t="e">
        <f t="shared" si="127"/>
        <v>#REF!</v>
      </c>
      <c r="Q277" s="23" t="e">
        <f t="shared" si="127"/>
        <v>#REF!</v>
      </c>
      <c r="R277" s="23" t="e">
        <f t="shared" si="127"/>
        <v>#REF!</v>
      </c>
      <c r="S277" s="23" t="e">
        <f t="shared" si="127"/>
        <v>#REF!</v>
      </c>
      <c r="T277" s="23" t="e">
        <f t="shared" si="127"/>
        <v>#REF!</v>
      </c>
    </row>
    <row r="278" spans="1:20" ht="75" x14ac:dyDescent="0.25">
      <c r="A278" s="81" t="s">
        <v>53</v>
      </c>
      <c r="B278" s="113">
        <v>52</v>
      </c>
      <c r="C278" s="113">
        <v>0</v>
      </c>
      <c r="D278" s="4" t="s">
        <v>80</v>
      </c>
      <c r="E278" s="113">
        <v>852</v>
      </c>
      <c r="F278" s="3" t="s">
        <v>97</v>
      </c>
      <c r="G278" s="4" t="s">
        <v>56</v>
      </c>
      <c r="H278" s="3" t="s">
        <v>445</v>
      </c>
      <c r="I278" s="3" t="s">
        <v>103</v>
      </c>
      <c r="J278" s="23">
        <f t="shared" si="124"/>
        <v>5141327</v>
      </c>
      <c r="K278" s="23">
        <f t="shared" si="124"/>
        <v>5141327</v>
      </c>
      <c r="L278" s="23">
        <f t="shared" si="124"/>
        <v>1259465.52</v>
      </c>
      <c r="M278" s="91">
        <f t="shared" si="117"/>
        <v>24.496895840315155</v>
      </c>
      <c r="N278" s="23" t="e">
        <f t="shared" ref="N278:T278" si="128">N279</f>
        <v>#REF!</v>
      </c>
      <c r="O278" s="23" t="e">
        <f t="shared" si="128"/>
        <v>#REF!</v>
      </c>
      <c r="P278" s="23" t="e">
        <f t="shared" si="128"/>
        <v>#REF!</v>
      </c>
      <c r="Q278" s="23" t="e">
        <f t="shared" si="128"/>
        <v>#REF!</v>
      </c>
      <c r="R278" s="23" t="e">
        <f t="shared" si="128"/>
        <v>#REF!</v>
      </c>
      <c r="S278" s="23" t="e">
        <f t="shared" si="128"/>
        <v>#REF!</v>
      </c>
      <c r="T278" s="23" t="e">
        <f t="shared" si="128"/>
        <v>#REF!</v>
      </c>
    </row>
    <row r="279" spans="1:20" ht="30" x14ac:dyDescent="0.25">
      <c r="A279" s="81" t="s">
        <v>104</v>
      </c>
      <c r="B279" s="113">
        <v>52</v>
      </c>
      <c r="C279" s="113">
        <v>0</v>
      </c>
      <c r="D279" s="4" t="s">
        <v>80</v>
      </c>
      <c r="E279" s="113">
        <v>852</v>
      </c>
      <c r="F279" s="3" t="s">
        <v>97</v>
      </c>
      <c r="G279" s="4" t="s">
        <v>56</v>
      </c>
      <c r="H279" s="3" t="s">
        <v>445</v>
      </c>
      <c r="I279" s="3" t="s">
        <v>105</v>
      </c>
      <c r="J279" s="23">
        <f>'2.ВС'!J269</f>
        <v>5141327</v>
      </c>
      <c r="K279" s="23">
        <f>'2.ВС'!K269</f>
        <v>5141327</v>
      </c>
      <c r="L279" s="23">
        <f>'2.ВС'!L269</f>
        <v>1259465.52</v>
      </c>
      <c r="M279" s="91">
        <f t="shared" si="117"/>
        <v>24.496895840315155</v>
      </c>
      <c r="N279" s="23" t="e">
        <f>'2.ВС'!#REF!</f>
        <v>#REF!</v>
      </c>
      <c r="O279" s="23" t="e">
        <f>'2.ВС'!#REF!</f>
        <v>#REF!</v>
      </c>
      <c r="P279" s="23" t="e">
        <f>'2.ВС'!#REF!</f>
        <v>#REF!</v>
      </c>
      <c r="Q279" s="23" t="e">
        <f>'2.ВС'!#REF!</f>
        <v>#REF!</v>
      </c>
      <c r="R279" s="23" t="e">
        <f>'2.ВС'!#REF!</f>
        <v>#REF!</v>
      </c>
      <c r="S279" s="23" t="e">
        <f>'2.ВС'!#REF!</f>
        <v>#REF!</v>
      </c>
      <c r="T279" s="23" t="e">
        <f>'2.ВС'!#REF!</f>
        <v>#REF!</v>
      </c>
    </row>
    <row r="280" spans="1:20" ht="75" x14ac:dyDescent="0.25">
      <c r="A280" s="9" t="s">
        <v>358</v>
      </c>
      <c r="B280" s="113">
        <v>52</v>
      </c>
      <c r="C280" s="113">
        <v>0</v>
      </c>
      <c r="D280" s="4" t="s">
        <v>80</v>
      </c>
      <c r="E280" s="113">
        <v>852</v>
      </c>
      <c r="F280" s="3"/>
      <c r="G280" s="3"/>
      <c r="H280" s="3" t="s">
        <v>359</v>
      </c>
      <c r="I280" s="3"/>
      <c r="J280" s="23">
        <f t="shared" ref="J280:L284" si="129">J281</f>
        <v>9000000</v>
      </c>
      <c r="K280" s="23">
        <f t="shared" si="129"/>
        <v>9000000</v>
      </c>
      <c r="L280" s="23">
        <f t="shared" si="129"/>
        <v>0</v>
      </c>
      <c r="M280" s="91">
        <f t="shared" si="117"/>
        <v>0</v>
      </c>
      <c r="N280" s="23"/>
      <c r="O280" s="23"/>
      <c r="P280" s="23"/>
      <c r="Q280" s="23"/>
      <c r="R280" s="23"/>
      <c r="S280" s="23"/>
      <c r="T280" s="23"/>
    </row>
    <row r="281" spans="1:20" ht="75" x14ac:dyDescent="0.25">
      <c r="A281" s="117" t="s">
        <v>53</v>
      </c>
      <c r="B281" s="113">
        <v>52</v>
      </c>
      <c r="C281" s="113">
        <v>0</v>
      </c>
      <c r="D281" s="3" t="s">
        <v>80</v>
      </c>
      <c r="E281" s="113">
        <v>852</v>
      </c>
      <c r="F281" s="3"/>
      <c r="G281" s="3"/>
      <c r="H281" s="3" t="s">
        <v>359</v>
      </c>
      <c r="I281" s="3" t="s">
        <v>103</v>
      </c>
      <c r="J281" s="23">
        <f t="shared" si="129"/>
        <v>9000000</v>
      </c>
      <c r="K281" s="23">
        <f t="shared" si="129"/>
        <v>9000000</v>
      </c>
      <c r="L281" s="23">
        <f t="shared" si="129"/>
        <v>0</v>
      </c>
      <c r="M281" s="91">
        <f t="shared" si="117"/>
        <v>0</v>
      </c>
      <c r="N281" s="23"/>
      <c r="O281" s="23"/>
      <c r="P281" s="23"/>
      <c r="Q281" s="23"/>
      <c r="R281" s="23"/>
      <c r="S281" s="23"/>
      <c r="T281" s="23"/>
    </row>
    <row r="282" spans="1:20" ht="30" x14ac:dyDescent="0.25">
      <c r="A282" s="117" t="s">
        <v>54</v>
      </c>
      <c r="B282" s="113">
        <v>52</v>
      </c>
      <c r="C282" s="113">
        <v>0</v>
      </c>
      <c r="D282" s="3" t="s">
        <v>80</v>
      </c>
      <c r="E282" s="113">
        <v>852</v>
      </c>
      <c r="F282" s="3"/>
      <c r="G282" s="3"/>
      <c r="H282" s="3" t="s">
        <v>359</v>
      </c>
      <c r="I282" s="3" t="s">
        <v>105</v>
      </c>
      <c r="J282" s="23">
        <f>'2.ВС'!J272</f>
        <v>9000000</v>
      </c>
      <c r="K282" s="23">
        <f>'2.ВС'!K272</f>
        <v>9000000</v>
      </c>
      <c r="L282" s="23">
        <f>'2.ВС'!L272</f>
        <v>0</v>
      </c>
      <c r="M282" s="91">
        <f t="shared" si="117"/>
        <v>0</v>
      </c>
      <c r="N282" s="23"/>
      <c r="O282" s="23"/>
      <c r="P282" s="23"/>
      <c r="Q282" s="23"/>
      <c r="R282" s="23"/>
      <c r="S282" s="23"/>
      <c r="T282" s="23"/>
    </row>
    <row r="283" spans="1:20" ht="75" x14ac:dyDescent="0.25">
      <c r="A283" s="9" t="s">
        <v>408</v>
      </c>
      <c r="B283" s="113">
        <v>52</v>
      </c>
      <c r="C283" s="113">
        <v>0</v>
      </c>
      <c r="D283" s="4" t="s">
        <v>80</v>
      </c>
      <c r="E283" s="113">
        <v>852</v>
      </c>
      <c r="F283" s="3"/>
      <c r="G283" s="3"/>
      <c r="H283" s="3" t="s">
        <v>426</v>
      </c>
      <c r="I283" s="3"/>
      <c r="J283" s="23">
        <f t="shared" si="129"/>
        <v>1535226</v>
      </c>
      <c r="K283" s="23">
        <f t="shared" si="129"/>
        <v>1535226</v>
      </c>
      <c r="L283" s="23">
        <f t="shared" si="129"/>
        <v>0</v>
      </c>
      <c r="M283" s="91">
        <f t="shared" si="117"/>
        <v>0</v>
      </c>
      <c r="N283" s="23"/>
      <c r="O283" s="23"/>
      <c r="P283" s="23"/>
      <c r="Q283" s="23"/>
      <c r="R283" s="23"/>
      <c r="S283" s="23"/>
      <c r="T283" s="23"/>
    </row>
    <row r="284" spans="1:20" ht="75" x14ac:dyDescent="0.25">
      <c r="A284" s="117" t="s">
        <v>53</v>
      </c>
      <c r="B284" s="113">
        <v>52</v>
      </c>
      <c r="C284" s="113">
        <v>0</v>
      </c>
      <c r="D284" s="3" t="s">
        <v>80</v>
      </c>
      <c r="E284" s="113">
        <v>852</v>
      </c>
      <c r="F284" s="3"/>
      <c r="G284" s="3"/>
      <c r="H284" s="3" t="s">
        <v>426</v>
      </c>
      <c r="I284" s="3" t="s">
        <v>103</v>
      </c>
      <c r="J284" s="23">
        <f t="shared" si="129"/>
        <v>1535226</v>
      </c>
      <c r="K284" s="23">
        <f t="shared" si="129"/>
        <v>1535226</v>
      </c>
      <c r="L284" s="23">
        <f t="shared" si="129"/>
        <v>0</v>
      </c>
      <c r="M284" s="91">
        <f t="shared" si="117"/>
        <v>0</v>
      </c>
      <c r="N284" s="23"/>
      <c r="O284" s="23"/>
      <c r="P284" s="23"/>
      <c r="Q284" s="23"/>
      <c r="R284" s="23"/>
      <c r="S284" s="23"/>
      <c r="T284" s="23"/>
    </row>
    <row r="285" spans="1:20" ht="30" x14ac:dyDescent="0.25">
      <c r="A285" s="117" t="s">
        <v>54</v>
      </c>
      <c r="B285" s="113">
        <v>52</v>
      </c>
      <c r="C285" s="113">
        <v>0</v>
      </c>
      <c r="D285" s="3" t="s">
        <v>80</v>
      </c>
      <c r="E285" s="113">
        <v>852</v>
      </c>
      <c r="F285" s="3"/>
      <c r="G285" s="3"/>
      <c r="H285" s="3" t="s">
        <v>426</v>
      </c>
      <c r="I285" s="3" t="s">
        <v>105</v>
      </c>
      <c r="J285" s="23">
        <f>'2.ВС'!J275</f>
        <v>1535226</v>
      </c>
      <c r="K285" s="23">
        <f>'2.ВС'!K275</f>
        <v>1535226</v>
      </c>
      <c r="L285" s="23">
        <f>'2.ВС'!L275</f>
        <v>0</v>
      </c>
      <c r="M285" s="91">
        <f t="shared" si="117"/>
        <v>0</v>
      </c>
      <c r="N285" s="23"/>
      <c r="O285" s="23"/>
      <c r="P285" s="23"/>
      <c r="Q285" s="23"/>
      <c r="R285" s="23"/>
      <c r="S285" s="23"/>
      <c r="T285" s="23"/>
    </row>
    <row r="286" spans="1:20" ht="124.5" customHeight="1" x14ac:dyDescent="0.25">
      <c r="A286" s="81" t="s">
        <v>435</v>
      </c>
      <c r="B286" s="113">
        <v>52</v>
      </c>
      <c r="C286" s="113">
        <v>0</v>
      </c>
      <c r="D286" s="4" t="s">
        <v>80</v>
      </c>
      <c r="E286" s="113">
        <v>852</v>
      </c>
      <c r="F286" s="3"/>
      <c r="G286" s="3"/>
      <c r="H286" s="3" t="s">
        <v>434</v>
      </c>
      <c r="I286" s="3"/>
      <c r="J286" s="23">
        <f>J287</f>
        <v>235790</v>
      </c>
      <c r="K286" s="23">
        <f t="shared" ref="K286:L287" si="130">K287</f>
        <v>235790</v>
      </c>
      <c r="L286" s="23">
        <f t="shared" si="130"/>
        <v>0</v>
      </c>
      <c r="M286" s="91">
        <f t="shared" si="117"/>
        <v>0</v>
      </c>
      <c r="N286" s="23" t="e">
        <f t="shared" ref="N286:T287" si="131">N287</f>
        <v>#REF!</v>
      </c>
      <c r="O286" s="23" t="e">
        <f t="shared" si="131"/>
        <v>#REF!</v>
      </c>
      <c r="P286" s="23" t="e">
        <f t="shared" si="131"/>
        <v>#REF!</v>
      </c>
      <c r="Q286" s="23" t="e">
        <f t="shared" si="131"/>
        <v>#REF!</v>
      </c>
      <c r="R286" s="23" t="e">
        <f t="shared" si="131"/>
        <v>#REF!</v>
      </c>
      <c r="S286" s="23" t="e">
        <f t="shared" si="131"/>
        <v>#REF!</v>
      </c>
      <c r="T286" s="23" t="e">
        <f t="shared" si="131"/>
        <v>#REF!</v>
      </c>
    </row>
    <row r="287" spans="1:20" ht="75" x14ac:dyDescent="0.25">
      <c r="A287" s="81" t="s">
        <v>53</v>
      </c>
      <c r="B287" s="113">
        <v>52</v>
      </c>
      <c r="C287" s="113">
        <v>0</v>
      </c>
      <c r="D287" s="4" t="s">
        <v>80</v>
      </c>
      <c r="E287" s="113">
        <v>852</v>
      </c>
      <c r="F287" s="3"/>
      <c r="G287" s="3"/>
      <c r="H287" s="3" t="s">
        <v>434</v>
      </c>
      <c r="I287" s="3" t="s">
        <v>103</v>
      </c>
      <c r="J287" s="23">
        <f>J288</f>
        <v>235790</v>
      </c>
      <c r="K287" s="23">
        <f t="shared" si="130"/>
        <v>235790</v>
      </c>
      <c r="L287" s="23">
        <f t="shared" si="130"/>
        <v>0</v>
      </c>
      <c r="M287" s="91">
        <f t="shared" si="117"/>
        <v>0</v>
      </c>
      <c r="N287" s="23" t="e">
        <f t="shared" si="131"/>
        <v>#REF!</v>
      </c>
      <c r="O287" s="23" t="e">
        <f t="shared" si="131"/>
        <v>#REF!</v>
      </c>
      <c r="P287" s="23" t="e">
        <f t="shared" si="131"/>
        <v>#REF!</v>
      </c>
      <c r="Q287" s="23" t="e">
        <f t="shared" si="131"/>
        <v>#REF!</v>
      </c>
      <c r="R287" s="23" t="e">
        <f t="shared" si="131"/>
        <v>#REF!</v>
      </c>
      <c r="S287" s="23" t="e">
        <f t="shared" si="131"/>
        <v>#REF!</v>
      </c>
      <c r="T287" s="23" t="e">
        <f t="shared" si="131"/>
        <v>#REF!</v>
      </c>
    </row>
    <row r="288" spans="1:20" ht="30" x14ac:dyDescent="0.25">
      <c r="A288" s="81" t="s">
        <v>104</v>
      </c>
      <c r="B288" s="113">
        <v>52</v>
      </c>
      <c r="C288" s="113">
        <v>0</v>
      </c>
      <c r="D288" s="4" t="s">
        <v>80</v>
      </c>
      <c r="E288" s="113">
        <v>852</v>
      </c>
      <c r="F288" s="3"/>
      <c r="G288" s="3"/>
      <c r="H288" s="3" t="s">
        <v>434</v>
      </c>
      <c r="I288" s="3" t="s">
        <v>105</v>
      </c>
      <c r="J288" s="23">
        <f>'2.ВС'!J278</f>
        <v>235790</v>
      </c>
      <c r="K288" s="23">
        <f>'2.ВС'!K278</f>
        <v>235790</v>
      </c>
      <c r="L288" s="23">
        <f>'2.ВС'!L278</f>
        <v>0</v>
      </c>
      <c r="M288" s="91">
        <f t="shared" si="117"/>
        <v>0</v>
      </c>
      <c r="N288" s="23" t="e">
        <f>'2.ВС'!#REF!</f>
        <v>#REF!</v>
      </c>
      <c r="O288" s="23" t="e">
        <f>'2.ВС'!#REF!</f>
        <v>#REF!</v>
      </c>
      <c r="P288" s="23" t="e">
        <f>'2.ВС'!#REF!</f>
        <v>#REF!</v>
      </c>
      <c r="Q288" s="23" t="e">
        <f>'2.ВС'!#REF!</f>
        <v>#REF!</v>
      </c>
      <c r="R288" s="23" t="e">
        <f>'2.ВС'!#REF!</f>
        <v>#REF!</v>
      </c>
      <c r="S288" s="23" t="e">
        <f>'2.ВС'!#REF!</f>
        <v>#REF!</v>
      </c>
      <c r="T288" s="23" t="e">
        <f>'2.ВС'!#REF!</f>
        <v>#REF!</v>
      </c>
    </row>
    <row r="289" spans="1:20" ht="90" x14ac:dyDescent="0.25">
      <c r="A289" s="81" t="s">
        <v>463</v>
      </c>
      <c r="B289" s="113">
        <v>52</v>
      </c>
      <c r="C289" s="113">
        <v>0</v>
      </c>
      <c r="D289" s="4" t="s">
        <v>80</v>
      </c>
      <c r="E289" s="113">
        <v>852</v>
      </c>
      <c r="F289" s="3"/>
      <c r="G289" s="3"/>
      <c r="H289" s="3" t="s">
        <v>432</v>
      </c>
      <c r="I289" s="3"/>
      <c r="J289" s="23">
        <f>J290</f>
        <v>170882.66</v>
      </c>
      <c r="K289" s="23">
        <f t="shared" ref="K289:L290" si="132">K290</f>
        <v>170882.66</v>
      </c>
      <c r="L289" s="23">
        <f t="shared" si="132"/>
        <v>0</v>
      </c>
      <c r="M289" s="91">
        <f t="shared" si="117"/>
        <v>0</v>
      </c>
      <c r="N289" s="23" t="e">
        <f t="shared" ref="N289:T290" si="133">N290</f>
        <v>#REF!</v>
      </c>
      <c r="O289" s="23" t="e">
        <f t="shared" si="133"/>
        <v>#REF!</v>
      </c>
      <c r="P289" s="23" t="e">
        <f t="shared" si="133"/>
        <v>#REF!</v>
      </c>
      <c r="Q289" s="23" t="e">
        <f t="shared" si="133"/>
        <v>#REF!</v>
      </c>
      <c r="R289" s="23" t="e">
        <f t="shared" si="133"/>
        <v>#REF!</v>
      </c>
      <c r="S289" s="23" t="e">
        <f t="shared" si="133"/>
        <v>#REF!</v>
      </c>
      <c r="T289" s="23" t="e">
        <f t="shared" si="133"/>
        <v>#REF!</v>
      </c>
    </row>
    <row r="290" spans="1:20" ht="75" x14ac:dyDescent="0.25">
      <c r="A290" s="81" t="s">
        <v>53</v>
      </c>
      <c r="B290" s="113">
        <v>52</v>
      </c>
      <c r="C290" s="113">
        <v>0</v>
      </c>
      <c r="D290" s="3" t="s">
        <v>80</v>
      </c>
      <c r="E290" s="113">
        <v>852</v>
      </c>
      <c r="F290" s="3"/>
      <c r="G290" s="3"/>
      <c r="H290" s="3" t="s">
        <v>432</v>
      </c>
      <c r="I290" s="3" t="s">
        <v>103</v>
      </c>
      <c r="J290" s="23">
        <f>J291</f>
        <v>170882.66</v>
      </c>
      <c r="K290" s="23">
        <f t="shared" si="132"/>
        <v>170882.66</v>
      </c>
      <c r="L290" s="23">
        <f t="shared" si="132"/>
        <v>0</v>
      </c>
      <c r="M290" s="91">
        <f t="shared" si="117"/>
        <v>0</v>
      </c>
      <c r="N290" s="23" t="e">
        <f t="shared" si="133"/>
        <v>#REF!</v>
      </c>
      <c r="O290" s="23" t="e">
        <f t="shared" si="133"/>
        <v>#REF!</v>
      </c>
      <c r="P290" s="23" t="e">
        <f t="shared" si="133"/>
        <v>#REF!</v>
      </c>
      <c r="Q290" s="23" t="e">
        <f t="shared" si="133"/>
        <v>#REF!</v>
      </c>
      <c r="R290" s="23" t="e">
        <f t="shared" si="133"/>
        <v>#REF!</v>
      </c>
      <c r="S290" s="23" t="e">
        <f t="shared" si="133"/>
        <v>#REF!</v>
      </c>
      <c r="T290" s="23" t="e">
        <f t="shared" si="133"/>
        <v>#REF!</v>
      </c>
    </row>
    <row r="291" spans="1:20" ht="30" x14ac:dyDescent="0.25">
      <c r="A291" s="81" t="s">
        <v>104</v>
      </c>
      <c r="B291" s="113">
        <v>52</v>
      </c>
      <c r="C291" s="113">
        <v>0</v>
      </c>
      <c r="D291" s="3" t="s">
        <v>80</v>
      </c>
      <c r="E291" s="113">
        <v>852</v>
      </c>
      <c r="F291" s="3"/>
      <c r="G291" s="3"/>
      <c r="H291" s="3" t="s">
        <v>432</v>
      </c>
      <c r="I291" s="3" t="s">
        <v>105</v>
      </c>
      <c r="J291" s="23">
        <f>'2.ВС'!J281</f>
        <v>170882.66</v>
      </c>
      <c r="K291" s="23">
        <f>'2.ВС'!K281</f>
        <v>170882.66</v>
      </c>
      <c r="L291" s="23">
        <f>'2.ВС'!L281</f>
        <v>0</v>
      </c>
      <c r="M291" s="91">
        <f t="shared" si="117"/>
        <v>0</v>
      </c>
      <c r="N291" s="23" t="e">
        <f>'2.ВС'!#REF!</f>
        <v>#REF!</v>
      </c>
      <c r="O291" s="23" t="e">
        <f>'2.ВС'!#REF!</f>
        <v>#REF!</v>
      </c>
      <c r="P291" s="23" t="e">
        <f>'2.ВС'!#REF!</f>
        <v>#REF!</v>
      </c>
      <c r="Q291" s="23" t="e">
        <f>'2.ВС'!#REF!</f>
        <v>#REF!</v>
      </c>
      <c r="R291" s="23" t="e">
        <f>'2.ВС'!#REF!</f>
        <v>#REF!</v>
      </c>
      <c r="S291" s="23" t="e">
        <f>'2.ВС'!#REF!</f>
        <v>#REF!</v>
      </c>
      <c r="T291" s="23" t="e">
        <f>'2.ВС'!#REF!</f>
        <v>#REF!</v>
      </c>
    </row>
    <row r="292" spans="1:20" ht="30" x14ac:dyDescent="0.25">
      <c r="A292" s="9" t="s">
        <v>428</v>
      </c>
      <c r="B292" s="113">
        <v>52</v>
      </c>
      <c r="C292" s="113">
        <v>0</v>
      </c>
      <c r="D292" s="4" t="s">
        <v>80</v>
      </c>
      <c r="E292" s="113">
        <v>852</v>
      </c>
      <c r="F292" s="3"/>
      <c r="G292" s="3"/>
      <c r="H292" s="3" t="s">
        <v>430</v>
      </c>
      <c r="I292" s="3"/>
      <c r="J292" s="23">
        <f>J293</f>
        <v>10660</v>
      </c>
      <c r="K292" s="23">
        <f t="shared" ref="K292:L293" si="134">K293</f>
        <v>10660</v>
      </c>
      <c r="L292" s="23">
        <f t="shared" si="134"/>
        <v>0</v>
      </c>
      <c r="M292" s="91">
        <f t="shared" si="117"/>
        <v>0</v>
      </c>
      <c r="N292" s="23"/>
      <c r="O292" s="23"/>
      <c r="P292" s="23"/>
      <c r="Q292" s="23"/>
      <c r="R292" s="23"/>
      <c r="S292" s="23"/>
      <c r="T292" s="23"/>
    </row>
    <row r="293" spans="1:20" ht="75" x14ac:dyDescent="0.25">
      <c r="A293" s="117" t="s">
        <v>53</v>
      </c>
      <c r="B293" s="113">
        <v>52</v>
      </c>
      <c r="C293" s="113">
        <v>0</v>
      </c>
      <c r="D293" s="3" t="s">
        <v>80</v>
      </c>
      <c r="E293" s="113">
        <v>852</v>
      </c>
      <c r="F293" s="3"/>
      <c r="G293" s="3"/>
      <c r="H293" s="3" t="s">
        <v>430</v>
      </c>
      <c r="I293" s="3" t="s">
        <v>103</v>
      </c>
      <c r="J293" s="23">
        <f>J294</f>
        <v>10660</v>
      </c>
      <c r="K293" s="23">
        <f t="shared" si="134"/>
        <v>10660</v>
      </c>
      <c r="L293" s="23">
        <f t="shared" si="134"/>
        <v>0</v>
      </c>
      <c r="M293" s="91">
        <f t="shared" si="117"/>
        <v>0</v>
      </c>
      <c r="N293" s="23"/>
      <c r="O293" s="23"/>
      <c r="P293" s="23"/>
      <c r="Q293" s="23"/>
      <c r="R293" s="23"/>
      <c r="S293" s="23"/>
      <c r="T293" s="23"/>
    </row>
    <row r="294" spans="1:20" ht="30" x14ac:dyDescent="0.25">
      <c r="A294" s="117" t="s">
        <v>104</v>
      </c>
      <c r="B294" s="113">
        <v>52</v>
      </c>
      <c r="C294" s="113">
        <v>0</v>
      </c>
      <c r="D294" s="3" t="s">
        <v>80</v>
      </c>
      <c r="E294" s="113">
        <v>852</v>
      </c>
      <c r="F294" s="3"/>
      <c r="G294" s="3"/>
      <c r="H294" s="3" t="s">
        <v>430</v>
      </c>
      <c r="I294" s="3" t="s">
        <v>105</v>
      </c>
      <c r="J294" s="23">
        <f>'2.ВС'!J300</f>
        <v>10660</v>
      </c>
      <c r="K294" s="23">
        <f>'2.ВС'!K300</f>
        <v>10660</v>
      </c>
      <c r="L294" s="23">
        <f>'2.ВС'!L300</f>
        <v>0</v>
      </c>
      <c r="M294" s="91">
        <f t="shared" si="117"/>
        <v>0</v>
      </c>
      <c r="N294" s="23"/>
      <c r="O294" s="23"/>
      <c r="P294" s="23"/>
      <c r="Q294" s="23"/>
      <c r="R294" s="23"/>
      <c r="S294" s="23"/>
      <c r="T294" s="23"/>
    </row>
    <row r="295" spans="1:20" ht="57" x14ac:dyDescent="0.25">
      <c r="A295" s="20" t="s">
        <v>237</v>
      </c>
      <c r="B295" s="97">
        <v>52</v>
      </c>
      <c r="C295" s="97">
        <v>0</v>
      </c>
      <c r="D295" s="21" t="s">
        <v>39</v>
      </c>
      <c r="E295" s="97"/>
      <c r="F295" s="21"/>
      <c r="G295" s="21"/>
      <c r="H295" s="21"/>
      <c r="I295" s="21"/>
      <c r="J295" s="24">
        <f t="shared" ref="J295:L296" si="135">J296</f>
        <v>3873600</v>
      </c>
      <c r="K295" s="24">
        <f t="shared" si="135"/>
        <v>3873600</v>
      </c>
      <c r="L295" s="24">
        <f t="shared" si="135"/>
        <v>935700</v>
      </c>
      <c r="M295" s="91">
        <f t="shared" si="117"/>
        <v>24.155824039653037</v>
      </c>
      <c r="N295" s="24"/>
      <c r="O295" s="24"/>
      <c r="P295" s="24"/>
      <c r="Q295" s="24"/>
      <c r="R295" s="24"/>
      <c r="S295" s="24"/>
      <c r="T295" s="24"/>
    </row>
    <row r="296" spans="1:20" s="25" customFormat="1" ht="57" x14ac:dyDescent="0.25">
      <c r="A296" s="20" t="s">
        <v>145</v>
      </c>
      <c r="B296" s="97">
        <v>52</v>
      </c>
      <c r="C296" s="97">
        <v>0</v>
      </c>
      <c r="D296" s="26" t="s">
        <v>39</v>
      </c>
      <c r="E296" s="97">
        <v>852</v>
      </c>
      <c r="F296" s="4"/>
      <c r="G296" s="4"/>
      <c r="H296" s="4"/>
      <c r="I296" s="3"/>
      <c r="J296" s="24">
        <f t="shared" si="135"/>
        <v>3873600</v>
      </c>
      <c r="K296" s="24">
        <f t="shared" si="135"/>
        <v>3873600</v>
      </c>
      <c r="L296" s="24">
        <f t="shared" si="135"/>
        <v>935700</v>
      </c>
      <c r="M296" s="91">
        <f t="shared" si="117"/>
        <v>24.155824039653037</v>
      </c>
      <c r="N296" s="24"/>
      <c r="O296" s="24"/>
      <c r="P296" s="24"/>
      <c r="Q296" s="24"/>
      <c r="R296" s="24"/>
      <c r="S296" s="24"/>
      <c r="T296" s="24"/>
    </row>
    <row r="297" spans="1:20" ht="270" x14ac:dyDescent="0.25">
      <c r="A297" s="81" t="s">
        <v>420</v>
      </c>
      <c r="B297" s="113">
        <v>52</v>
      </c>
      <c r="C297" s="113">
        <v>0</v>
      </c>
      <c r="D297" s="3" t="s">
        <v>39</v>
      </c>
      <c r="E297" s="113">
        <v>852</v>
      </c>
      <c r="F297" s="3" t="s">
        <v>97</v>
      </c>
      <c r="G297" s="3" t="s">
        <v>238</v>
      </c>
      <c r="H297" s="3" t="s">
        <v>448</v>
      </c>
      <c r="I297" s="3"/>
      <c r="J297" s="23">
        <f t="shared" ref="J297" si="136">J298+J300</f>
        <v>3873600</v>
      </c>
      <c r="K297" s="23">
        <f t="shared" ref="K297:L297" si="137">K298+K300</f>
        <v>3873600</v>
      </c>
      <c r="L297" s="23">
        <f t="shared" si="137"/>
        <v>935700</v>
      </c>
      <c r="M297" s="91">
        <f t="shared" si="117"/>
        <v>24.155824039653037</v>
      </c>
      <c r="N297" s="23"/>
      <c r="O297" s="23"/>
      <c r="P297" s="23"/>
      <c r="Q297" s="23"/>
      <c r="R297" s="23"/>
      <c r="S297" s="23"/>
      <c r="T297" s="23"/>
    </row>
    <row r="298" spans="1:20" ht="75" x14ac:dyDescent="0.25">
      <c r="A298" s="117" t="s">
        <v>53</v>
      </c>
      <c r="B298" s="113">
        <v>52</v>
      </c>
      <c r="C298" s="113">
        <v>0</v>
      </c>
      <c r="D298" s="4" t="s">
        <v>39</v>
      </c>
      <c r="E298" s="113">
        <v>852</v>
      </c>
      <c r="F298" s="3" t="s">
        <v>97</v>
      </c>
      <c r="G298" s="3" t="s">
        <v>238</v>
      </c>
      <c r="H298" s="3" t="s">
        <v>448</v>
      </c>
      <c r="I298" s="3" t="s">
        <v>103</v>
      </c>
      <c r="J298" s="23">
        <f t="shared" ref="J298:L298" si="138">J299</f>
        <v>2470800</v>
      </c>
      <c r="K298" s="23">
        <f t="shared" si="138"/>
        <v>2470800</v>
      </c>
      <c r="L298" s="23">
        <f t="shared" si="138"/>
        <v>599700</v>
      </c>
      <c r="M298" s="91">
        <f t="shared" si="117"/>
        <v>24.271491015055851</v>
      </c>
      <c r="N298" s="23"/>
      <c r="O298" s="23"/>
      <c r="P298" s="23"/>
      <c r="Q298" s="23"/>
      <c r="R298" s="23"/>
      <c r="S298" s="23"/>
      <c r="T298" s="23"/>
    </row>
    <row r="299" spans="1:20" ht="30" x14ac:dyDescent="0.25">
      <c r="A299" s="117" t="s">
        <v>104</v>
      </c>
      <c r="B299" s="113">
        <v>52</v>
      </c>
      <c r="C299" s="113">
        <v>0</v>
      </c>
      <c r="D299" s="3" t="s">
        <v>39</v>
      </c>
      <c r="E299" s="113">
        <v>852</v>
      </c>
      <c r="F299" s="3" t="s">
        <v>97</v>
      </c>
      <c r="G299" s="3" t="s">
        <v>11</v>
      </c>
      <c r="H299" s="3" t="s">
        <v>448</v>
      </c>
      <c r="I299" s="3" t="s">
        <v>105</v>
      </c>
      <c r="J299" s="23">
        <f>'2.ВС'!J303+'2.ВС'!J284+'2.ВС'!J247</f>
        <v>2470800</v>
      </c>
      <c r="K299" s="23">
        <f>'2.ВС'!K303+'2.ВС'!K284+'2.ВС'!K247</f>
        <v>2470800</v>
      </c>
      <c r="L299" s="23">
        <f>'2.ВС'!L303+'2.ВС'!L284+'2.ВС'!L247</f>
        <v>599700</v>
      </c>
      <c r="M299" s="91">
        <f t="shared" si="117"/>
        <v>24.271491015055851</v>
      </c>
      <c r="N299" s="23"/>
      <c r="O299" s="23"/>
      <c r="P299" s="23"/>
      <c r="Q299" s="23"/>
      <c r="R299" s="23"/>
      <c r="S299" s="23"/>
      <c r="T299" s="23"/>
    </row>
    <row r="300" spans="1:20" ht="30" x14ac:dyDescent="0.25">
      <c r="A300" s="115" t="s">
        <v>122</v>
      </c>
      <c r="B300" s="113">
        <v>52</v>
      </c>
      <c r="C300" s="113">
        <v>0</v>
      </c>
      <c r="D300" s="3" t="s">
        <v>39</v>
      </c>
      <c r="E300" s="113">
        <v>852</v>
      </c>
      <c r="F300" s="3" t="s">
        <v>97</v>
      </c>
      <c r="G300" s="3" t="s">
        <v>63</v>
      </c>
      <c r="H300" s="3" t="s">
        <v>448</v>
      </c>
      <c r="I300" s="3" t="s">
        <v>123</v>
      </c>
      <c r="J300" s="23">
        <f t="shared" ref="J300:L300" si="139">J301</f>
        <v>1402800</v>
      </c>
      <c r="K300" s="23">
        <f t="shared" si="139"/>
        <v>1402800</v>
      </c>
      <c r="L300" s="23">
        <f t="shared" si="139"/>
        <v>336000</v>
      </c>
      <c r="M300" s="91">
        <f t="shared" si="117"/>
        <v>23.952095808383234</v>
      </c>
      <c r="N300" s="23"/>
      <c r="O300" s="23"/>
      <c r="P300" s="23"/>
      <c r="Q300" s="23"/>
      <c r="R300" s="23"/>
      <c r="S300" s="23"/>
      <c r="T300" s="23"/>
    </row>
    <row r="301" spans="1:20" ht="60" x14ac:dyDescent="0.25">
      <c r="A301" s="115" t="s">
        <v>124</v>
      </c>
      <c r="B301" s="113">
        <v>52</v>
      </c>
      <c r="C301" s="113">
        <v>0</v>
      </c>
      <c r="D301" s="3" t="s">
        <v>39</v>
      </c>
      <c r="E301" s="113">
        <v>852</v>
      </c>
      <c r="F301" s="3" t="s">
        <v>118</v>
      </c>
      <c r="G301" s="3" t="s">
        <v>58</v>
      </c>
      <c r="H301" s="3" t="s">
        <v>448</v>
      </c>
      <c r="I301" s="3" t="s">
        <v>125</v>
      </c>
      <c r="J301" s="23">
        <f>'2.ВС'!J323</f>
        <v>1402800</v>
      </c>
      <c r="K301" s="23">
        <f>'2.ВС'!K323</f>
        <v>1402800</v>
      </c>
      <c r="L301" s="23">
        <f>'2.ВС'!L323</f>
        <v>336000</v>
      </c>
      <c r="M301" s="91">
        <f t="shared" si="117"/>
        <v>23.952095808383234</v>
      </c>
      <c r="N301" s="23"/>
      <c r="O301" s="23"/>
      <c r="P301" s="23"/>
      <c r="Q301" s="23"/>
      <c r="R301" s="23"/>
      <c r="S301" s="23"/>
      <c r="T301" s="23"/>
    </row>
    <row r="302" spans="1:20" ht="99.75" x14ac:dyDescent="0.25">
      <c r="A302" s="20" t="s">
        <v>231</v>
      </c>
      <c r="B302" s="97">
        <v>52</v>
      </c>
      <c r="C302" s="97">
        <v>0</v>
      </c>
      <c r="D302" s="21" t="s">
        <v>213</v>
      </c>
      <c r="E302" s="97"/>
      <c r="F302" s="21"/>
      <c r="G302" s="21"/>
      <c r="H302" s="21"/>
      <c r="I302" s="21"/>
      <c r="J302" s="24">
        <f t="shared" ref="J302:L302" si="140">J303</f>
        <v>10667500</v>
      </c>
      <c r="K302" s="24">
        <f t="shared" si="140"/>
        <v>10667500</v>
      </c>
      <c r="L302" s="24">
        <f t="shared" si="140"/>
        <v>1690455.4500000002</v>
      </c>
      <c r="M302" s="91">
        <f t="shared" si="117"/>
        <v>15.84678181392079</v>
      </c>
      <c r="N302" s="24"/>
      <c r="O302" s="24"/>
      <c r="P302" s="24"/>
      <c r="Q302" s="24"/>
      <c r="R302" s="24"/>
      <c r="S302" s="24"/>
      <c r="T302" s="24"/>
    </row>
    <row r="303" spans="1:20" s="25" customFormat="1" ht="57" x14ac:dyDescent="0.25">
      <c r="A303" s="20" t="s">
        <v>145</v>
      </c>
      <c r="B303" s="97">
        <v>52</v>
      </c>
      <c r="C303" s="97">
        <v>0</v>
      </c>
      <c r="D303" s="26" t="s">
        <v>213</v>
      </c>
      <c r="E303" s="97">
        <v>852</v>
      </c>
      <c r="F303" s="4"/>
      <c r="G303" s="4"/>
      <c r="H303" s="4"/>
      <c r="I303" s="3"/>
      <c r="J303" s="24">
        <f>J304+J307+J312+J315</f>
        <v>10667500</v>
      </c>
      <c r="K303" s="24">
        <f t="shared" ref="K303:L303" si="141">K304+K307+K312+K315</f>
        <v>10667500</v>
      </c>
      <c r="L303" s="24">
        <f t="shared" si="141"/>
        <v>1690455.4500000002</v>
      </c>
      <c r="M303" s="91">
        <f t="shared" si="117"/>
        <v>15.84678181392079</v>
      </c>
      <c r="N303" s="24"/>
      <c r="O303" s="24"/>
      <c r="P303" s="24"/>
      <c r="Q303" s="24"/>
      <c r="R303" s="24"/>
      <c r="S303" s="24"/>
      <c r="T303" s="24"/>
    </row>
    <row r="304" spans="1:20" ht="90" x14ac:dyDescent="0.25">
      <c r="A304" s="18" t="s">
        <v>169</v>
      </c>
      <c r="B304" s="113">
        <v>52</v>
      </c>
      <c r="C304" s="113">
        <v>0</v>
      </c>
      <c r="D304" s="3" t="s">
        <v>213</v>
      </c>
      <c r="E304" s="113">
        <v>852</v>
      </c>
      <c r="F304" s="3" t="s">
        <v>118</v>
      </c>
      <c r="G304" s="3" t="s">
        <v>58</v>
      </c>
      <c r="H304" s="3" t="s">
        <v>239</v>
      </c>
      <c r="I304" s="21"/>
      <c r="J304" s="23">
        <f t="shared" ref="J304:L305" si="142">J305</f>
        <v>164800</v>
      </c>
      <c r="K304" s="23">
        <f t="shared" si="142"/>
        <v>164800</v>
      </c>
      <c r="L304" s="23">
        <f t="shared" si="142"/>
        <v>10500</v>
      </c>
      <c r="M304" s="91">
        <f t="shared" si="117"/>
        <v>6.3713592233009706</v>
      </c>
      <c r="N304" s="23"/>
      <c r="O304" s="23"/>
      <c r="P304" s="23"/>
      <c r="Q304" s="23"/>
      <c r="R304" s="23"/>
      <c r="S304" s="23"/>
      <c r="T304" s="23"/>
    </row>
    <row r="305" spans="1:20" ht="30" x14ac:dyDescent="0.25">
      <c r="A305" s="115" t="s">
        <v>122</v>
      </c>
      <c r="B305" s="113">
        <v>52</v>
      </c>
      <c r="C305" s="113">
        <v>0</v>
      </c>
      <c r="D305" s="3" t="s">
        <v>213</v>
      </c>
      <c r="E305" s="113">
        <v>852</v>
      </c>
      <c r="F305" s="3" t="s">
        <v>118</v>
      </c>
      <c r="G305" s="3" t="s">
        <v>58</v>
      </c>
      <c r="H305" s="3" t="s">
        <v>239</v>
      </c>
      <c r="I305" s="3" t="s">
        <v>123</v>
      </c>
      <c r="J305" s="23">
        <f t="shared" si="142"/>
        <v>164800</v>
      </c>
      <c r="K305" s="23">
        <f t="shared" si="142"/>
        <v>164800</v>
      </c>
      <c r="L305" s="23">
        <f t="shared" si="142"/>
        <v>10500</v>
      </c>
      <c r="M305" s="91">
        <f t="shared" si="117"/>
        <v>6.3713592233009706</v>
      </c>
      <c r="N305" s="23"/>
      <c r="O305" s="23"/>
      <c r="P305" s="23"/>
      <c r="Q305" s="23"/>
      <c r="R305" s="23"/>
      <c r="S305" s="23"/>
      <c r="T305" s="23"/>
    </row>
    <row r="306" spans="1:20" ht="60" x14ac:dyDescent="0.25">
      <c r="A306" s="115" t="s">
        <v>124</v>
      </c>
      <c r="B306" s="113">
        <v>52</v>
      </c>
      <c r="C306" s="113">
        <v>0</v>
      </c>
      <c r="D306" s="3" t="s">
        <v>213</v>
      </c>
      <c r="E306" s="113">
        <v>852</v>
      </c>
      <c r="F306" s="3" t="s">
        <v>118</v>
      </c>
      <c r="G306" s="3" t="s">
        <v>58</v>
      </c>
      <c r="H306" s="3" t="s">
        <v>239</v>
      </c>
      <c r="I306" s="3" t="s">
        <v>125</v>
      </c>
      <c r="J306" s="23">
        <f>'2.ВС'!J328</f>
        <v>164800</v>
      </c>
      <c r="K306" s="23">
        <f>'2.ВС'!K328</f>
        <v>164800</v>
      </c>
      <c r="L306" s="23">
        <f>'2.ВС'!L328</f>
        <v>10500</v>
      </c>
      <c r="M306" s="91">
        <f t="shared" si="117"/>
        <v>6.3713592233009706</v>
      </c>
      <c r="N306" s="23"/>
      <c r="O306" s="23"/>
      <c r="P306" s="23"/>
      <c r="Q306" s="23"/>
      <c r="R306" s="23"/>
      <c r="S306" s="23"/>
      <c r="T306" s="23"/>
    </row>
    <row r="307" spans="1:20" ht="300" x14ac:dyDescent="0.25">
      <c r="A307" s="18" t="s">
        <v>316</v>
      </c>
      <c r="B307" s="113">
        <v>52</v>
      </c>
      <c r="C307" s="113">
        <v>0</v>
      </c>
      <c r="D307" s="3" t="s">
        <v>213</v>
      </c>
      <c r="E307" s="113">
        <v>852</v>
      </c>
      <c r="F307" s="3"/>
      <c r="G307" s="3"/>
      <c r="H307" s="3" t="s">
        <v>321</v>
      </c>
      <c r="I307" s="3"/>
      <c r="J307" s="23">
        <f t="shared" ref="J307" si="143">J308+J310</f>
        <v>955520</v>
      </c>
      <c r="K307" s="23">
        <f t="shared" ref="K307:L307" si="144">K308+K310</f>
        <v>955520</v>
      </c>
      <c r="L307" s="23">
        <f t="shared" si="144"/>
        <v>102872.75</v>
      </c>
      <c r="M307" s="91">
        <f t="shared" si="117"/>
        <v>10.766153508037508</v>
      </c>
      <c r="N307" s="23"/>
      <c r="O307" s="23"/>
      <c r="P307" s="23"/>
      <c r="Q307" s="23"/>
      <c r="R307" s="23"/>
      <c r="S307" s="23"/>
      <c r="T307" s="23"/>
    </row>
    <row r="308" spans="1:20" ht="150" x14ac:dyDescent="0.25">
      <c r="A308" s="115" t="s">
        <v>16</v>
      </c>
      <c r="B308" s="113">
        <v>52</v>
      </c>
      <c r="C308" s="113">
        <v>0</v>
      </c>
      <c r="D308" s="3" t="s">
        <v>213</v>
      </c>
      <c r="E308" s="113">
        <v>852</v>
      </c>
      <c r="F308" s="4" t="s">
        <v>118</v>
      </c>
      <c r="G308" s="4" t="s">
        <v>131</v>
      </c>
      <c r="H308" s="3" t="s">
        <v>321</v>
      </c>
      <c r="I308" s="3" t="s">
        <v>18</v>
      </c>
      <c r="J308" s="23">
        <f t="shared" ref="J308:L308" si="145">J309</f>
        <v>566900</v>
      </c>
      <c r="K308" s="23">
        <f t="shared" si="145"/>
        <v>566900</v>
      </c>
      <c r="L308" s="23">
        <f t="shared" si="145"/>
        <v>96608.91</v>
      </c>
      <c r="M308" s="91">
        <f t="shared" si="117"/>
        <v>17.041614041277121</v>
      </c>
      <c r="N308" s="23"/>
      <c r="O308" s="23"/>
      <c r="P308" s="23"/>
      <c r="Q308" s="23"/>
      <c r="R308" s="23"/>
      <c r="S308" s="23"/>
      <c r="T308" s="23"/>
    </row>
    <row r="309" spans="1:20" ht="60" x14ac:dyDescent="0.25">
      <c r="A309" s="115" t="s">
        <v>8</v>
      </c>
      <c r="B309" s="113">
        <v>52</v>
      </c>
      <c r="C309" s="113">
        <v>0</v>
      </c>
      <c r="D309" s="3" t="s">
        <v>213</v>
      </c>
      <c r="E309" s="113">
        <v>852</v>
      </c>
      <c r="F309" s="4" t="s">
        <v>118</v>
      </c>
      <c r="G309" s="4" t="s">
        <v>131</v>
      </c>
      <c r="H309" s="3" t="s">
        <v>321</v>
      </c>
      <c r="I309" s="3" t="s">
        <v>19</v>
      </c>
      <c r="J309" s="23">
        <f>'2.ВС'!J343</f>
        <v>566900</v>
      </c>
      <c r="K309" s="23">
        <f>'2.ВС'!K343</f>
        <v>566900</v>
      </c>
      <c r="L309" s="23">
        <f>'2.ВС'!L343</f>
        <v>96608.91</v>
      </c>
      <c r="M309" s="91">
        <f t="shared" si="117"/>
        <v>17.041614041277121</v>
      </c>
      <c r="N309" s="23"/>
      <c r="O309" s="23"/>
      <c r="P309" s="23"/>
      <c r="Q309" s="23"/>
      <c r="R309" s="23"/>
      <c r="S309" s="23"/>
      <c r="T309" s="23"/>
    </row>
    <row r="310" spans="1:20" ht="60" x14ac:dyDescent="0.25">
      <c r="A310" s="117" t="s">
        <v>22</v>
      </c>
      <c r="B310" s="113">
        <v>52</v>
      </c>
      <c r="C310" s="113">
        <v>0</v>
      </c>
      <c r="D310" s="3" t="s">
        <v>213</v>
      </c>
      <c r="E310" s="113">
        <v>852</v>
      </c>
      <c r="F310" s="4" t="s">
        <v>118</v>
      </c>
      <c r="G310" s="4" t="s">
        <v>131</v>
      </c>
      <c r="H310" s="3" t="s">
        <v>321</v>
      </c>
      <c r="I310" s="3" t="s">
        <v>23</v>
      </c>
      <c r="J310" s="23">
        <f t="shared" ref="J310:L310" si="146">J311</f>
        <v>388620</v>
      </c>
      <c r="K310" s="23">
        <f t="shared" si="146"/>
        <v>388620</v>
      </c>
      <c r="L310" s="23">
        <f t="shared" si="146"/>
        <v>6263.84</v>
      </c>
      <c r="M310" s="91">
        <f t="shared" si="117"/>
        <v>1.6118161700375691</v>
      </c>
      <c r="N310" s="23"/>
      <c r="O310" s="23"/>
      <c r="P310" s="23"/>
      <c r="Q310" s="23"/>
      <c r="R310" s="23"/>
      <c r="S310" s="23"/>
      <c r="T310" s="23"/>
    </row>
    <row r="311" spans="1:20" s="25" customFormat="1" ht="75" x14ac:dyDescent="0.25">
      <c r="A311" s="117" t="s">
        <v>9</v>
      </c>
      <c r="B311" s="113">
        <v>52</v>
      </c>
      <c r="C311" s="113">
        <v>0</v>
      </c>
      <c r="D311" s="3" t="s">
        <v>213</v>
      </c>
      <c r="E311" s="113">
        <v>852</v>
      </c>
      <c r="F311" s="4" t="s">
        <v>118</v>
      </c>
      <c r="G311" s="4" t="s">
        <v>131</v>
      </c>
      <c r="H311" s="3" t="s">
        <v>321</v>
      </c>
      <c r="I311" s="3" t="s">
        <v>24</v>
      </c>
      <c r="J311" s="23">
        <f>'2.ВС'!J345</f>
        <v>388620</v>
      </c>
      <c r="K311" s="23">
        <f>'2.ВС'!K345</f>
        <v>388620</v>
      </c>
      <c r="L311" s="23">
        <f>'2.ВС'!L345</f>
        <v>6263.84</v>
      </c>
      <c r="M311" s="91">
        <f t="shared" si="117"/>
        <v>1.6118161700375691</v>
      </c>
      <c r="N311" s="23"/>
      <c r="O311" s="23"/>
      <c r="P311" s="23"/>
      <c r="Q311" s="23"/>
      <c r="R311" s="23"/>
      <c r="S311" s="23"/>
      <c r="T311" s="23"/>
    </row>
    <row r="312" spans="1:20" ht="315" x14ac:dyDescent="0.25">
      <c r="A312" s="18" t="s">
        <v>326</v>
      </c>
      <c r="B312" s="113">
        <v>52</v>
      </c>
      <c r="C312" s="113">
        <v>0</v>
      </c>
      <c r="D312" s="3" t="s">
        <v>213</v>
      </c>
      <c r="E312" s="113">
        <v>852</v>
      </c>
      <c r="F312" s="3"/>
      <c r="G312" s="3"/>
      <c r="H312" s="3" t="s">
        <v>322</v>
      </c>
      <c r="I312" s="3"/>
      <c r="J312" s="23">
        <f t="shared" ref="J312:L313" si="147">J313</f>
        <v>43000</v>
      </c>
      <c r="K312" s="23">
        <f t="shared" si="147"/>
        <v>43000</v>
      </c>
      <c r="L312" s="23">
        <f t="shared" si="147"/>
        <v>7000</v>
      </c>
      <c r="M312" s="91">
        <f t="shared" si="117"/>
        <v>16.279069767441861</v>
      </c>
      <c r="N312" s="23"/>
      <c r="O312" s="23"/>
      <c r="P312" s="23"/>
      <c r="Q312" s="23"/>
      <c r="R312" s="23"/>
      <c r="S312" s="23"/>
      <c r="T312" s="23"/>
    </row>
    <row r="313" spans="1:20" ht="60" x14ac:dyDescent="0.25">
      <c r="A313" s="117" t="s">
        <v>22</v>
      </c>
      <c r="B313" s="113">
        <v>52</v>
      </c>
      <c r="C313" s="113">
        <v>0</v>
      </c>
      <c r="D313" s="3" t="s">
        <v>213</v>
      </c>
      <c r="E313" s="113">
        <v>852</v>
      </c>
      <c r="F313" s="4" t="s">
        <v>118</v>
      </c>
      <c r="G313" s="4" t="s">
        <v>131</v>
      </c>
      <c r="H313" s="3" t="s">
        <v>322</v>
      </c>
      <c r="I313" s="3" t="s">
        <v>23</v>
      </c>
      <c r="J313" s="23">
        <f t="shared" si="147"/>
        <v>43000</v>
      </c>
      <c r="K313" s="23">
        <f t="shared" si="147"/>
        <v>43000</v>
      </c>
      <c r="L313" s="23">
        <f t="shared" si="147"/>
        <v>7000</v>
      </c>
      <c r="M313" s="91">
        <f t="shared" si="117"/>
        <v>16.279069767441861</v>
      </c>
      <c r="N313" s="23"/>
      <c r="O313" s="23"/>
      <c r="P313" s="23"/>
      <c r="Q313" s="23"/>
      <c r="R313" s="23"/>
      <c r="S313" s="23"/>
      <c r="T313" s="23"/>
    </row>
    <row r="314" spans="1:20" s="25" customFormat="1" ht="75" x14ac:dyDescent="0.25">
      <c r="A314" s="117" t="s">
        <v>9</v>
      </c>
      <c r="B314" s="113">
        <v>52</v>
      </c>
      <c r="C314" s="113">
        <v>0</v>
      </c>
      <c r="D314" s="3" t="s">
        <v>213</v>
      </c>
      <c r="E314" s="113">
        <v>852</v>
      </c>
      <c r="F314" s="4" t="s">
        <v>118</v>
      </c>
      <c r="G314" s="4" t="s">
        <v>131</v>
      </c>
      <c r="H314" s="3" t="s">
        <v>322</v>
      </c>
      <c r="I314" s="3" t="s">
        <v>24</v>
      </c>
      <c r="J314" s="23">
        <f>'2.ВС'!J348</f>
        <v>43000</v>
      </c>
      <c r="K314" s="23">
        <f>'2.ВС'!K348</f>
        <v>43000</v>
      </c>
      <c r="L314" s="23">
        <f>'2.ВС'!L348</f>
        <v>7000</v>
      </c>
      <c r="M314" s="91">
        <f t="shared" si="117"/>
        <v>16.279069767441861</v>
      </c>
      <c r="N314" s="23"/>
      <c r="O314" s="23"/>
      <c r="P314" s="23"/>
      <c r="Q314" s="23"/>
      <c r="R314" s="23"/>
      <c r="S314" s="23"/>
      <c r="T314" s="23"/>
    </row>
    <row r="315" spans="1:20" s="25" customFormat="1" ht="375" x14ac:dyDescent="0.25">
      <c r="A315" s="117" t="s">
        <v>325</v>
      </c>
      <c r="B315" s="113">
        <v>52</v>
      </c>
      <c r="C315" s="113">
        <v>0</v>
      </c>
      <c r="D315" s="3" t="s">
        <v>213</v>
      </c>
      <c r="E315" s="113">
        <v>852</v>
      </c>
      <c r="F315" s="3" t="s">
        <v>118</v>
      </c>
      <c r="G315" s="3" t="s">
        <v>13</v>
      </c>
      <c r="H315" s="3" t="s">
        <v>323</v>
      </c>
      <c r="I315" s="3"/>
      <c r="J315" s="23">
        <f t="shared" ref="J315:L315" si="148">J316</f>
        <v>9504180</v>
      </c>
      <c r="K315" s="23">
        <f t="shared" si="148"/>
        <v>9504180</v>
      </c>
      <c r="L315" s="23">
        <f t="shared" si="148"/>
        <v>1570082.7000000002</v>
      </c>
      <c r="M315" s="91">
        <f t="shared" si="117"/>
        <v>16.519917552066566</v>
      </c>
      <c r="N315" s="23"/>
      <c r="O315" s="23"/>
      <c r="P315" s="23"/>
      <c r="Q315" s="23"/>
      <c r="R315" s="23"/>
      <c r="S315" s="23"/>
      <c r="T315" s="23"/>
    </row>
    <row r="316" spans="1:20" ht="30" x14ac:dyDescent="0.25">
      <c r="A316" s="115" t="s">
        <v>122</v>
      </c>
      <c r="B316" s="113">
        <v>52</v>
      </c>
      <c r="C316" s="113">
        <v>0</v>
      </c>
      <c r="D316" s="3" t="s">
        <v>213</v>
      </c>
      <c r="E316" s="113">
        <v>852</v>
      </c>
      <c r="F316" s="3" t="s">
        <v>118</v>
      </c>
      <c r="G316" s="3" t="s">
        <v>13</v>
      </c>
      <c r="H316" s="3" t="s">
        <v>323</v>
      </c>
      <c r="I316" s="3" t="s">
        <v>123</v>
      </c>
      <c r="J316" s="23">
        <f t="shared" ref="J316" si="149">J317+J318</f>
        <v>9504180</v>
      </c>
      <c r="K316" s="23">
        <f t="shared" ref="K316:L316" si="150">K317+K318</f>
        <v>9504180</v>
      </c>
      <c r="L316" s="23">
        <f t="shared" si="150"/>
        <v>1570082.7000000002</v>
      </c>
      <c r="M316" s="91">
        <f t="shared" si="117"/>
        <v>16.519917552066566</v>
      </c>
      <c r="N316" s="23"/>
      <c r="O316" s="23"/>
      <c r="P316" s="23"/>
      <c r="Q316" s="23"/>
      <c r="R316" s="23"/>
      <c r="S316" s="23"/>
      <c r="T316" s="23"/>
    </row>
    <row r="317" spans="1:20" ht="45" x14ac:dyDescent="0.25">
      <c r="A317" s="115" t="s">
        <v>132</v>
      </c>
      <c r="B317" s="113">
        <v>52</v>
      </c>
      <c r="C317" s="113">
        <v>0</v>
      </c>
      <c r="D317" s="3" t="s">
        <v>213</v>
      </c>
      <c r="E317" s="113">
        <v>852</v>
      </c>
      <c r="F317" s="3" t="s">
        <v>118</v>
      </c>
      <c r="G317" s="3" t="s">
        <v>13</v>
      </c>
      <c r="H317" s="3" t="s">
        <v>323</v>
      </c>
      <c r="I317" s="3" t="s">
        <v>133</v>
      </c>
      <c r="J317" s="23">
        <f>'2.ВС'!J335</f>
        <v>7539180</v>
      </c>
      <c r="K317" s="23">
        <f>'2.ВС'!K335</f>
        <v>7539180</v>
      </c>
      <c r="L317" s="23">
        <f>'2.ВС'!L335</f>
        <v>1176189.8400000001</v>
      </c>
      <c r="M317" s="91">
        <f t="shared" si="117"/>
        <v>15.601031411904215</v>
      </c>
      <c r="N317" s="23"/>
      <c r="O317" s="23"/>
      <c r="P317" s="23"/>
      <c r="Q317" s="23"/>
      <c r="R317" s="23"/>
      <c r="S317" s="23"/>
      <c r="T317" s="23"/>
    </row>
    <row r="318" spans="1:20" ht="60" x14ac:dyDescent="0.25">
      <c r="A318" s="115" t="s">
        <v>124</v>
      </c>
      <c r="B318" s="113">
        <v>52</v>
      </c>
      <c r="C318" s="113">
        <v>0</v>
      </c>
      <c r="D318" s="3" t="s">
        <v>213</v>
      </c>
      <c r="E318" s="113">
        <v>852</v>
      </c>
      <c r="F318" s="3" t="s">
        <v>118</v>
      </c>
      <c r="G318" s="3" t="s">
        <v>58</v>
      </c>
      <c r="H318" s="3" t="s">
        <v>323</v>
      </c>
      <c r="I318" s="3" t="s">
        <v>125</v>
      </c>
      <c r="J318" s="23">
        <f>'2.ВС'!J336</f>
        <v>1965000</v>
      </c>
      <c r="K318" s="23">
        <f>'2.ВС'!K336</f>
        <v>1965000</v>
      </c>
      <c r="L318" s="23">
        <f>'2.ВС'!L336</f>
        <v>393892.86</v>
      </c>
      <c r="M318" s="91">
        <f t="shared" ref="M318:M376" si="151">L318/K318*100</f>
        <v>20.045438167938929</v>
      </c>
      <c r="N318" s="23"/>
      <c r="O318" s="23"/>
      <c r="P318" s="23"/>
      <c r="Q318" s="23"/>
      <c r="R318" s="23"/>
      <c r="S318" s="23"/>
      <c r="T318" s="23"/>
    </row>
    <row r="319" spans="1:20" ht="99.75" x14ac:dyDescent="0.25">
      <c r="A319" s="20" t="s">
        <v>240</v>
      </c>
      <c r="B319" s="97">
        <v>52</v>
      </c>
      <c r="C319" s="97">
        <v>0</v>
      </c>
      <c r="D319" s="21" t="s">
        <v>241</v>
      </c>
      <c r="E319" s="97"/>
      <c r="F319" s="21"/>
      <c r="G319" s="21"/>
      <c r="H319" s="21"/>
      <c r="I319" s="21"/>
      <c r="J319" s="24">
        <f t="shared" ref="J319:L322" si="152">J320</f>
        <v>238528.6</v>
      </c>
      <c r="K319" s="24">
        <f t="shared" si="152"/>
        <v>238738.48</v>
      </c>
      <c r="L319" s="24">
        <f t="shared" si="152"/>
        <v>18886.32</v>
      </c>
      <c r="M319" s="91">
        <f t="shared" si="151"/>
        <v>7.9108822339825569</v>
      </c>
      <c r="N319" s="24"/>
      <c r="O319" s="24"/>
      <c r="P319" s="24"/>
      <c r="Q319" s="24"/>
      <c r="R319" s="24"/>
      <c r="S319" s="24"/>
      <c r="T319" s="24"/>
    </row>
    <row r="320" spans="1:20" ht="57" x14ac:dyDescent="0.25">
      <c r="A320" s="20" t="s">
        <v>145</v>
      </c>
      <c r="B320" s="97">
        <v>52</v>
      </c>
      <c r="C320" s="97">
        <v>0</v>
      </c>
      <c r="D320" s="26" t="s">
        <v>241</v>
      </c>
      <c r="E320" s="97">
        <v>852</v>
      </c>
      <c r="F320" s="4"/>
      <c r="G320" s="4"/>
      <c r="H320" s="4"/>
      <c r="I320" s="3"/>
      <c r="J320" s="24">
        <f t="shared" si="152"/>
        <v>238528.6</v>
      </c>
      <c r="K320" s="24">
        <f t="shared" si="152"/>
        <v>238738.48</v>
      </c>
      <c r="L320" s="24">
        <f t="shared" si="152"/>
        <v>18886.32</v>
      </c>
      <c r="M320" s="91">
        <f t="shared" si="151"/>
        <v>7.9108822339825569</v>
      </c>
      <c r="N320" s="24"/>
      <c r="O320" s="24"/>
      <c r="P320" s="24"/>
      <c r="Q320" s="24"/>
      <c r="R320" s="24"/>
      <c r="S320" s="24"/>
      <c r="T320" s="24"/>
    </row>
    <row r="321" spans="1:20" ht="75" x14ac:dyDescent="0.25">
      <c r="A321" s="18" t="s">
        <v>242</v>
      </c>
      <c r="B321" s="113">
        <v>52</v>
      </c>
      <c r="C321" s="113">
        <v>0</v>
      </c>
      <c r="D321" s="3" t="s">
        <v>241</v>
      </c>
      <c r="E321" s="113">
        <v>852</v>
      </c>
      <c r="F321" s="3" t="s">
        <v>118</v>
      </c>
      <c r="G321" s="3" t="s">
        <v>13</v>
      </c>
      <c r="H321" s="3" t="s">
        <v>243</v>
      </c>
      <c r="I321" s="3"/>
      <c r="J321" s="23">
        <f t="shared" si="152"/>
        <v>238528.6</v>
      </c>
      <c r="K321" s="23">
        <f t="shared" si="152"/>
        <v>238738.48</v>
      </c>
      <c r="L321" s="23">
        <f t="shared" si="152"/>
        <v>18886.32</v>
      </c>
      <c r="M321" s="91">
        <f t="shared" si="151"/>
        <v>7.9108822339825569</v>
      </c>
      <c r="N321" s="23"/>
      <c r="O321" s="23"/>
      <c r="P321" s="23"/>
      <c r="Q321" s="23"/>
      <c r="R321" s="23"/>
      <c r="S321" s="23"/>
      <c r="T321" s="23"/>
    </row>
    <row r="322" spans="1:20" ht="30" x14ac:dyDescent="0.25">
      <c r="A322" s="115" t="s">
        <v>122</v>
      </c>
      <c r="B322" s="113">
        <v>52</v>
      </c>
      <c r="C322" s="113">
        <v>0</v>
      </c>
      <c r="D322" s="3" t="s">
        <v>241</v>
      </c>
      <c r="E322" s="113">
        <v>852</v>
      </c>
      <c r="F322" s="3" t="s">
        <v>118</v>
      </c>
      <c r="G322" s="3" t="s">
        <v>13</v>
      </c>
      <c r="H322" s="3" t="s">
        <v>243</v>
      </c>
      <c r="I322" s="3" t="s">
        <v>123</v>
      </c>
      <c r="J322" s="23">
        <f t="shared" si="152"/>
        <v>238528.6</v>
      </c>
      <c r="K322" s="23">
        <f t="shared" si="152"/>
        <v>238738.48</v>
      </c>
      <c r="L322" s="23">
        <f t="shared" si="152"/>
        <v>18886.32</v>
      </c>
      <c r="M322" s="91">
        <f t="shared" si="151"/>
        <v>7.9108822339825569</v>
      </c>
      <c r="N322" s="23"/>
      <c r="O322" s="23"/>
      <c r="P322" s="23"/>
      <c r="Q322" s="23"/>
      <c r="R322" s="23"/>
      <c r="S322" s="23"/>
      <c r="T322" s="23"/>
    </row>
    <row r="323" spans="1:20" ht="45" x14ac:dyDescent="0.25">
      <c r="A323" s="115" t="s">
        <v>132</v>
      </c>
      <c r="B323" s="113">
        <v>52</v>
      </c>
      <c r="C323" s="113">
        <v>0</v>
      </c>
      <c r="D323" s="3" t="s">
        <v>241</v>
      </c>
      <c r="E323" s="113">
        <v>852</v>
      </c>
      <c r="F323" s="3" t="s">
        <v>118</v>
      </c>
      <c r="G323" s="3" t="s">
        <v>13</v>
      </c>
      <c r="H323" s="3" t="s">
        <v>243</v>
      </c>
      <c r="I323" s="3" t="s">
        <v>133</v>
      </c>
      <c r="J323" s="23">
        <f>'2.ВС'!J339</f>
        <v>238528.6</v>
      </c>
      <c r="K323" s="23">
        <f>'2.ВС'!K339</f>
        <v>238738.48</v>
      </c>
      <c r="L323" s="23">
        <f>'2.ВС'!L339</f>
        <v>18886.32</v>
      </c>
      <c r="M323" s="91">
        <f t="shared" si="151"/>
        <v>7.9108822339825569</v>
      </c>
      <c r="N323" s="23"/>
      <c r="O323" s="23"/>
      <c r="P323" s="23"/>
      <c r="Q323" s="23"/>
      <c r="R323" s="23"/>
      <c r="S323" s="23"/>
      <c r="T323" s="23"/>
    </row>
    <row r="324" spans="1:20" ht="57" x14ac:dyDescent="0.25">
      <c r="A324" s="20" t="s">
        <v>244</v>
      </c>
      <c r="B324" s="97">
        <v>52</v>
      </c>
      <c r="C324" s="97">
        <v>0</v>
      </c>
      <c r="D324" s="21" t="s">
        <v>216</v>
      </c>
      <c r="E324" s="97"/>
      <c r="F324" s="21"/>
      <c r="G324" s="21"/>
      <c r="H324" s="21"/>
      <c r="I324" s="21"/>
      <c r="J324" s="24">
        <f t="shared" ref="J324:L329" si="153">J325</f>
        <v>123400</v>
      </c>
      <c r="K324" s="24">
        <f t="shared" si="153"/>
        <v>123400</v>
      </c>
      <c r="L324" s="24">
        <f t="shared" si="153"/>
        <v>0</v>
      </c>
      <c r="M324" s="91">
        <f t="shared" si="151"/>
        <v>0</v>
      </c>
      <c r="N324" s="24"/>
      <c r="O324" s="24"/>
      <c r="P324" s="24"/>
      <c r="Q324" s="24"/>
      <c r="R324" s="24"/>
      <c r="S324" s="24"/>
      <c r="T324" s="24"/>
    </row>
    <row r="325" spans="1:20" ht="57" x14ac:dyDescent="0.25">
      <c r="A325" s="20" t="s">
        <v>145</v>
      </c>
      <c r="B325" s="97">
        <v>52</v>
      </c>
      <c r="C325" s="97">
        <v>0</v>
      </c>
      <c r="D325" s="26" t="s">
        <v>216</v>
      </c>
      <c r="E325" s="97">
        <v>852</v>
      </c>
      <c r="F325" s="4"/>
      <c r="G325" s="4"/>
      <c r="H325" s="4"/>
      <c r="I325" s="3"/>
      <c r="J325" s="24">
        <f t="shared" si="153"/>
        <v>123400</v>
      </c>
      <c r="K325" s="24">
        <f t="shared" si="153"/>
        <v>123400</v>
      </c>
      <c r="L325" s="24">
        <f t="shared" si="153"/>
        <v>0</v>
      </c>
      <c r="M325" s="91">
        <f t="shared" si="151"/>
        <v>0</v>
      </c>
      <c r="N325" s="24"/>
      <c r="O325" s="24"/>
      <c r="P325" s="24"/>
      <c r="Q325" s="24"/>
      <c r="R325" s="24"/>
      <c r="S325" s="24"/>
      <c r="T325" s="24"/>
    </row>
    <row r="326" spans="1:20" ht="45" x14ac:dyDescent="0.25">
      <c r="A326" s="18" t="s">
        <v>163</v>
      </c>
      <c r="B326" s="113">
        <v>52</v>
      </c>
      <c r="C326" s="113">
        <v>0</v>
      </c>
      <c r="D326" s="3" t="s">
        <v>216</v>
      </c>
      <c r="E326" s="113">
        <v>852</v>
      </c>
      <c r="F326" s="3" t="s">
        <v>97</v>
      </c>
      <c r="G326" s="3" t="s">
        <v>97</v>
      </c>
      <c r="H326" s="3" t="s">
        <v>291</v>
      </c>
      <c r="I326" s="3"/>
      <c r="J326" s="23">
        <f t="shared" ref="J326" si="154">J327+J329</f>
        <v>123400</v>
      </c>
      <c r="K326" s="23">
        <f t="shared" ref="K326:L326" si="155">K327+K329</f>
        <v>123400</v>
      </c>
      <c r="L326" s="23">
        <f t="shared" si="155"/>
        <v>0</v>
      </c>
      <c r="M326" s="91">
        <f t="shared" si="151"/>
        <v>0</v>
      </c>
      <c r="N326" s="23"/>
      <c r="O326" s="23"/>
      <c r="P326" s="23"/>
      <c r="Q326" s="23"/>
      <c r="R326" s="23"/>
      <c r="S326" s="23"/>
      <c r="T326" s="23"/>
    </row>
    <row r="327" spans="1:20" ht="150" x14ac:dyDescent="0.25">
      <c r="A327" s="115" t="s">
        <v>16</v>
      </c>
      <c r="B327" s="113">
        <v>52</v>
      </c>
      <c r="C327" s="113">
        <v>0</v>
      </c>
      <c r="D327" s="3" t="s">
        <v>216</v>
      </c>
      <c r="E327" s="113">
        <v>852</v>
      </c>
      <c r="F327" s="3" t="s">
        <v>97</v>
      </c>
      <c r="G327" s="3" t="s">
        <v>97</v>
      </c>
      <c r="H327" s="3" t="s">
        <v>291</v>
      </c>
      <c r="I327" s="3" t="s">
        <v>18</v>
      </c>
      <c r="J327" s="23">
        <f t="shared" ref="J327:L327" si="156">J328</f>
        <v>16900</v>
      </c>
      <c r="K327" s="23">
        <f t="shared" si="156"/>
        <v>16900</v>
      </c>
      <c r="L327" s="23">
        <f t="shared" si="156"/>
        <v>0</v>
      </c>
      <c r="M327" s="91">
        <f t="shared" si="151"/>
        <v>0</v>
      </c>
      <c r="N327" s="23"/>
      <c r="O327" s="23"/>
      <c r="P327" s="23"/>
      <c r="Q327" s="23"/>
      <c r="R327" s="23"/>
      <c r="S327" s="23"/>
      <c r="T327" s="23"/>
    </row>
    <row r="328" spans="1:20" ht="45" x14ac:dyDescent="0.25">
      <c r="A328" s="117" t="s">
        <v>7</v>
      </c>
      <c r="B328" s="113">
        <v>52</v>
      </c>
      <c r="C328" s="113">
        <v>0</v>
      </c>
      <c r="D328" s="3" t="s">
        <v>216</v>
      </c>
      <c r="E328" s="113">
        <v>852</v>
      </c>
      <c r="F328" s="3" t="s">
        <v>97</v>
      </c>
      <c r="G328" s="3" t="s">
        <v>97</v>
      </c>
      <c r="H328" s="3" t="s">
        <v>291</v>
      </c>
      <c r="I328" s="3" t="s">
        <v>66</v>
      </c>
      <c r="J328" s="23">
        <f>'2.ВС'!J307</f>
        <v>16900</v>
      </c>
      <c r="K328" s="23">
        <f>'2.ВС'!K307</f>
        <v>16900</v>
      </c>
      <c r="L328" s="23">
        <f>'2.ВС'!L307</f>
        <v>0</v>
      </c>
      <c r="M328" s="91">
        <f t="shared" si="151"/>
        <v>0</v>
      </c>
      <c r="N328" s="23"/>
      <c r="O328" s="23"/>
      <c r="P328" s="23"/>
      <c r="Q328" s="23"/>
      <c r="R328" s="23"/>
      <c r="S328" s="23"/>
      <c r="T328" s="23"/>
    </row>
    <row r="329" spans="1:20" ht="60" x14ac:dyDescent="0.25">
      <c r="A329" s="117" t="s">
        <v>22</v>
      </c>
      <c r="B329" s="113">
        <v>52</v>
      </c>
      <c r="C329" s="113">
        <v>0</v>
      </c>
      <c r="D329" s="3" t="s">
        <v>216</v>
      </c>
      <c r="E329" s="113">
        <v>852</v>
      </c>
      <c r="F329" s="3" t="s">
        <v>97</v>
      </c>
      <c r="G329" s="3" t="s">
        <v>97</v>
      </c>
      <c r="H329" s="3" t="s">
        <v>291</v>
      </c>
      <c r="I329" s="3" t="s">
        <v>23</v>
      </c>
      <c r="J329" s="23">
        <f t="shared" si="153"/>
        <v>106500</v>
      </c>
      <c r="K329" s="23">
        <f t="shared" si="153"/>
        <v>106500</v>
      </c>
      <c r="L329" s="23">
        <f t="shared" si="153"/>
        <v>0</v>
      </c>
      <c r="M329" s="91">
        <f t="shared" si="151"/>
        <v>0</v>
      </c>
      <c r="N329" s="23"/>
      <c r="O329" s="23"/>
      <c r="P329" s="23"/>
      <c r="Q329" s="23"/>
      <c r="R329" s="23"/>
      <c r="S329" s="23"/>
      <c r="T329" s="23"/>
    </row>
    <row r="330" spans="1:20" ht="75" x14ac:dyDescent="0.25">
      <c r="A330" s="117" t="s">
        <v>9</v>
      </c>
      <c r="B330" s="113">
        <v>52</v>
      </c>
      <c r="C330" s="113">
        <v>0</v>
      </c>
      <c r="D330" s="3" t="s">
        <v>216</v>
      </c>
      <c r="E330" s="113">
        <v>852</v>
      </c>
      <c r="F330" s="3" t="s">
        <v>97</v>
      </c>
      <c r="G330" s="3" t="s">
        <v>97</v>
      </c>
      <c r="H330" s="3" t="s">
        <v>291</v>
      </c>
      <c r="I330" s="3" t="s">
        <v>24</v>
      </c>
      <c r="J330" s="23">
        <f>'2.ВС'!J309</f>
        <v>106500</v>
      </c>
      <c r="K330" s="23">
        <f>'2.ВС'!K309</f>
        <v>106500</v>
      </c>
      <c r="L330" s="23">
        <f>'2.ВС'!L309</f>
        <v>0</v>
      </c>
      <c r="M330" s="91">
        <f t="shared" si="151"/>
        <v>0</v>
      </c>
      <c r="N330" s="23"/>
      <c r="O330" s="23"/>
      <c r="P330" s="23"/>
      <c r="Q330" s="23"/>
      <c r="R330" s="23"/>
      <c r="S330" s="23"/>
      <c r="T330" s="23"/>
    </row>
    <row r="331" spans="1:20" ht="57" x14ac:dyDescent="0.25">
      <c r="A331" s="20" t="s">
        <v>245</v>
      </c>
      <c r="B331" s="97">
        <v>52</v>
      </c>
      <c r="C331" s="97">
        <v>0</v>
      </c>
      <c r="D331" s="21" t="s">
        <v>246</v>
      </c>
      <c r="E331" s="97"/>
      <c r="F331" s="21"/>
      <c r="G331" s="21"/>
      <c r="H331" s="21"/>
      <c r="I331" s="21"/>
      <c r="J331" s="24">
        <f t="shared" ref="J331:L334" si="157">J332</f>
        <v>523980</v>
      </c>
      <c r="K331" s="24">
        <f t="shared" si="157"/>
        <v>523980</v>
      </c>
      <c r="L331" s="24">
        <f t="shared" si="157"/>
        <v>0</v>
      </c>
      <c r="M331" s="91">
        <f t="shared" si="151"/>
        <v>0</v>
      </c>
      <c r="N331" s="24"/>
      <c r="O331" s="24"/>
      <c r="P331" s="24"/>
      <c r="Q331" s="24"/>
      <c r="R331" s="24"/>
      <c r="S331" s="24"/>
      <c r="T331" s="24"/>
    </row>
    <row r="332" spans="1:20" s="64" customFormat="1" ht="57" x14ac:dyDescent="0.25">
      <c r="A332" s="20" t="s">
        <v>145</v>
      </c>
      <c r="B332" s="97">
        <v>52</v>
      </c>
      <c r="C332" s="97">
        <v>0</v>
      </c>
      <c r="D332" s="26" t="s">
        <v>246</v>
      </c>
      <c r="E332" s="97">
        <v>852</v>
      </c>
      <c r="F332" s="4"/>
      <c r="G332" s="4"/>
      <c r="H332" s="4"/>
      <c r="I332" s="3"/>
      <c r="J332" s="24">
        <f t="shared" si="157"/>
        <v>523980</v>
      </c>
      <c r="K332" s="24">
        <f t="shared" si="157"/>
        <v>523980</v>
      </c>
      <c r="L332" s="24">
        <f t="shared" si="157"/>
        <v>0</v>
      </c>
      <c r="M332" s="91">
        <f t="shared" si="151"/>
        <v>0</v>
      </c>
      <c r="N332" s="24"/>
      <c r="O332" s="24"/>
      <c r="P332" s="24"/>
      <c r="Q332" s="24"/>
      <c r="R332" s="24"/>
      <c r="S332" s="24"/>
      <c r="T332" s="24"/>
    </row>
    <row r="333" spans="1:20" ht="60" x14ac:dyDescent="0.25">
      <c r="A333" s="18" t="s">
        <v>157</v>
      </c>
      <c r="B333" s="113">
        <v>52</v>
      </c>
      <c r="C333" s="113">
        <v>0</v>
      </c>
      <c r="D333" s="3" t="s">
        <v>246</v>
      </c>
      <c r="E333" s="113">
        <v>852</v>
      </c>
      <c r="F333" s="3" t="s">
        <v>97</v>
      </c>
      <c r="G333" s="3" t="s">
        <v>56</v>
      </c>
      <c r="H333" s="3" t="s">
        <v>247</v>
      </c>
      <c r="I333" s="3"/>
      <c r="J333" s="23">
        <f t="shared" si="157"/>
        <v>523980</v>
      </c>
      <c r="K333" s="23">
        <f t="shared" si="157"/>
        <v>523980</v>
      </c>
      <c r="L333" s="23">
        <f t="shared" si="157"/>
        <v>0</v>
      </c>
      <c r="M333" s="91">
        <f t="shared" si="151"/>
        <v>0</v>
      </c>
      <c r="N333" s="23"/>
      <c r="O333" s="23"/>
      <c r="P333" s="23"/>
      <c r="Q333" s="23"/>
      <c r="R333" s="23"/>
      <c r="S333" s="23"/>
      <c r="T333" s="23"/>
    </row>
    <row r="334" spans="1:20" ht="75" x14ac:dyDescent="0.25">
      <c r="A334" s="117" t="s">
        <v>53</v>
      </c>
      <c r="B334" s="113">
        <v>52</v>
      </c>
      <c r="C334" s="113">
        <v>0</v>
      </c>
      <c r="D334" s="3" t="s">
        <v>246</v>
      </c>
      <c r="E334" s="113">
        <v>852</v>
      </c>
      <c r="F334" s="3" t="s">
        <v>97</v>
      </c>
      <c r="G334" s="3" t="s">
        <v>56</v>
      </c>
      <c r="H334" s="3" t="s">
        <v>247</v>
      </c>
      <c r="I334" s="3" t="s">
        <v>103</v>
      </c>
      <c r="J334" s="23">
        <f t="shared" si="157"/>
        <v>523980</v>
      </c>
      <c r="K334" s="23">
        <f t="shared" si="157"/>
        <v>523980</v>
      </c>
      <c r="L334" s="23">
        <f t="shared" si="157"/>
        <v>0</v>
      </c>
      <c r="M334" s="91">
        <f t="shared" si="151"/>
        <v>0</v>
      </c>
      <c r="N334" s="23"/>
      <c r="O334" s="23"/>
      <c r="P334" s="23"/>
      <c r="Q334" s="23"/>
      <c r="R334" s="23"/>
      <c r="S334" s="23"/>
      <c r="T334" s="23"/>
    </row>
    <row r="335" spans="1:20" ht="30" x14ac:dyDescent="0.25">
      <c r="A335" s="117" t="s">
        <v>104</v>
      </c>
      <c r="B335" s="113">
        <v>52</v>
      </c>
      <c r="C335" s="113">
        <v>0</v>
      </c>
      <c r="D335" s="3" t="s">
        <v>246</v>
      </c>
      <c r="E335" s="113">
        <v>852</v>
      </c>
      <c r="F335" s="3" t="s">
        <v>97</v>
      </c>
      <c r="G335" s="3" t="s">
        <v>56</v>
      </c>
      <c r="H335" s="3" t="s">
        <v>247</v>
      </c>
      <c r="I335" s="3" t="s">
        <v>105</v>
      </c>
      <c r="J335" s="23">
        <f>'2.ВС'!J287</f>
        <v>523980</v>
      </c>
      <c r="K335" s="23">
        <f>'2.ВС'!K287</f>
        <v>523980</v>
      </c>
      <c r="L335" s="23">
        <f>'2.ВС'!L287</f>
        <v>0</v>
      </c>
      <c r="M335" s="91">
        <f t="shared" si="151"/>
        <v>0</v>
      </c>
      <c r="N335" s="23"/>
      <c r="O335" s="23"/>
      <c r="P335" s="23"/>
      <c r="Q335" s="23"/>
      <c r="R335" s="23"/>
      <c r="S335" s="23"/>
      <c r="T335" s="23"/>
    </row>
    <row r="336" spans="1:20" ht="99.75" x14ac:dyDescent="0.25">
      <c r="A336" s="20" t="s">
        <v>348</v>
      </c>
      <c r="B336" s="97">
        <v>53</v>
      </c>
      <c r="C336" s="113"/>
      <c r="D336" s="26"/>
      <c r="E336" s="97"/>
      <c r="F336" s="26"/>
      <c r="G336" s="26"/>
      <c r="H336" s="26"/>
      <c r="I336" s="21"/>
      <c r="J336" s="24">
        <f t="shared" ref="J336" si="158">J337+J347</f>
        <v>8098400</v>
      </c>
      <c r="K336" s="24">
        <f t="shared" ref="K336:L336" si="159">K337+K347</f>
        <v>8098400</v>
      </c>
      <c r="L336" s="24">
        <f t="shared" si="159"/>
        <v>1881931.54</v>
      </c>
      <c r="M336" s="91">
        <f t="shared" si="151"/>
        <v>23.238313000098785</v>
      </c>
      <c r="N336" s="24"/>
      <c r="O336" s="24"/>
      <c r="P336" s="24"/>
      <c r="Q336" s="24"/>
      <c r="R336" s="24"/>
      <c r="S336" s="24"/>
      <c r="T336" s="24"/>
    </row>
    <row r="337" spans="1:20" ht="114" x14ac:dyDescent="0.25">
      <c r="A337" s="20" t="s">
        <v>248</v>
      </c>
      <c r="B337" s="97">
        <v>53</v>
      </c>
      <c r="C337" s="113">
        <v>0</v>
      </c>
      <c r="D337" s="26" t="s">
        <v>135</v>
      </c>
      <c r="E337" s="97"/>
      <c r="F337" s="26"/>
      <c r="G337" s="26"/>
      <c r="H337" s="26"/>
      <c r="I337" s="21"/>
      <c r="J337" s="24">
        <f t="shared" ref="J337:L337" si="160">J338</f>
        <v>5765400</v>
      </c>
      <c r="K337" s="24">
        <f t="shared" si="160"/>
        <v>5765400</v>
      </c>
      <c r="L337" s="24">
        <f t="shared" si="160"/>
        <v>1298680.54</v>
      </c>
      <c r="M337" s="91">
        <f t="shared" si="151"/>
        <v>22.525419571929095</v>
      </c>
      <c r="N337" s="24"/>
      <c r="O337" s="24"/>
      <c r="P337" s="24"/>
      <c r="Q337" s="24"/>
      <c r="R337" s="24"/>
      <c r="S337" s="24"/>
      <c r="T337" s="24"/>
    </row>
    <row r="338" spans="1:20" ht="42.75" x14ac:dyDescent="0.25">
      <c r="A338" s="20" t="s">
        <v>175</v>
      </c>
      <c r="B338" s="97">
        <v>53</v>
      </c>
      <c r="C338" s="97">
        <v>0</v>
      </c>
      <c r="D338" s="3" t="s">
        <v>135</v>
      </c>
      <c r="E338" s="97">
        <v>853</v>
      </c>
      <c r="F338" s="3"/>
      <c r="G338" s="3"/>
      <c r="H338" s="3"/>
      <c r="I338" s="3"/>
      <c r="J338" s="24">
        <f t="shared" ref="J338" si="161">J339+J344</f>
        <v>5765400</v>
      </c>
      <c r="K338" s="24">
        <f t="shared" ref="K338:L338" si="162">K339+K344</f>
        <v>5765400</v>
      </c>
      <c r="L338" s="24">
        <f t="shared" si="162"/>
        <v>1298680.54</v>
      </c>
      <c r="M338" s="91">
        <f t="shared" si="151"/>
        <v>22.525419571929095</v>
      </c>
      <c r="N338" s="24"/>
      <c r="O338" s="24"/>
      <c r="P338" s="24"/>
      <c r="Q338" s="24"/>
      <c r="R338" s="24"/>
      <c r="S338" s="24"/>
      <c r="T338" s="24"/>
    </row>
    <row r="339" spans="1:20" ht="60" x14ac:dyDescent="0.25">
      <c r="A339" s="18" t="s">
        <v>20</v>
      </c>
      <c r="B339" s="113">
        <v>53</v>
      </c>
      <c r="C339" s="113">
        <v>0</v>
      </c>
      <c r="D339" s="3" t="s">
        <v>135</v>
      </c>
      <c r="E339" s="5">
        <v>853</v>
      </c>
      <c r="F339" s="3" t="s">
        <v>17</v>
      </c>
      <c r="G339" s="3" t="s">
        <v>131</v>
      </c>
      <c r="H339" s="3" t="s">
        <v>254</v>
      </c>
      <c r="I339" s="3"/>
      <c r="J339" s="23">
        <f t="shared" ref="J339" si="163">J340+J342</f>
        <v>5763000</v>
      </c>
      <c r="K339" s="23">
        <f t="shared" ref="K339:L339" si="164">K340+K342</f>
        <v>5763000</v>
      </c>
      <c r="L339" s="23">
        <f t="shared" si="164"/>
        <v>1298680.54</v>
      </c>
      <c r="M339" s="91">
        <f t="shared" si="151"/>
        <v>22.534800277633178</v>
      </c>
      <c r="N339" s="23"/>
      <c r="O339" s="23"/>
      <c r="P339" s="23"/>
      <c r="Q339" s="23"/>
      <c r="R339" s="23"/>
      <c r="S339" s="23"/>
      <c r="T339" s="23"/>
    </row>
    <row r="340" spans="1:20" ht="150" x14ac:dyDescent="0.25">
      <c r="A340" s="115" t="s">
        <v>16</v>
      </c>
      <c r="B340" s="113">
        <v>53</v>
      </c>
      <c r="C340" s="113">
        <v>0</v>
      </c>
      <c r="D340" s="3" t="s">
        <v>135</v>
      </c>
      <c r="E340" s="5">
        <v>853</v>
      </c>
      <c r="F340" s="3" t="s">
        <v>11</v>
      </c>
      <c r="G340" s="3" t="s">
        <v>131</v>
      </c>
      <c r="H340" s="3" t="s">
        <v>254</v>
      </c>
      <c r="I340" s="3" t="s">
        <v>18</v>
      </c>
      <c r="J340" s="23">
        <f t="shared" ref="J340:L340" si="165">J341</f>
        <v>5460700</v>
      </c>
      <c r="K340" s="23">
        <f t="shared" si="165"/>
        <v>5460700</v>
      </c>
      <c r="L340" s="23">
        <f t="shared" si="165"/>
        <v>1237855.76</v>
      </c>
      <c r="M340" s="91">
        <f t="shared" si="151"/>
        <v>22.668444704891314</v>
      </c>
      <c r="N340" s="23"/>
      <c r="O340" s="23"/>
      <c r="P340" s="23"/>
      <c r="Q340" s="23"/>
      <c r="R340" s="23"/>
      <c r="S340" s="23"/>
      <c r="T340" s="23"/>
    </row>
    <row r="341" spans="1:20" ht="60" x14ac:dyDescent="0.25">
      <c r="A341" s="115" t="s">
        <v>8</v>
      </c>
      <c r="B341" s="113">
        <v>53</v>
      </c>
      <c r="C341" s="113">
        <v>0</v>
      </c>
      <c r="D341" s="3" t="s">
        <v>135</v>
      </c>
      <c r="E341" s="5">
        <v>853</v>
      </c>
      <c r="F341" s="3" t="s">
        <v>11</v>
      </c>
      <c r="G341" s="3" t="s">
        <v>131</v>
      </c>
      <c r="H341" s="3" t="s">
        <v>254</v>
      </c>
      <c r="I341" s="3" t="s">
        <v>19</v>
      </c>
      <c r="J341" s="23">
        <f>'2.ВС'!J354</f>
        <v>5460700</v>
      </c>
      <c r="K341" s="23">
        <f>'2.ВС'!K354</f>
        <v>5460700</v>
      </c>
      <c r="L341" s="23">
        <f>'2.ВС'!L354</f>
        <v>1237855.76</v>
      </c>
      <c r="M341" s="91">
        <f t="shared" si="151"/>
        <v>22.668444704891314</v>
      </c>
      <c r="N341" s="23"/>
      <c r="O341" s="23"/>
      <c r="P341" s="23"/>
      <c r="Q341" s="23"/>
      <c r="R341" s="23"/>
      <c r="S341" s="23"/>
      <c r="T341" s="23"/>
    </row>
    <row r="342" spans="1:20" s="2" customFormat="1" ht="60" x14ac:dyDescent="0.25">
      <c r="A342" s="117" t="s">
        <v>22</v>
      </c>
      <c r="B342" s="113">
        <v>53</v>
      </c>
      <c r="C342" s="113">
        <v>0</v>
      </c>
      <c r="D342" s="3" t="s">
        <v>135</v>
      </c>
      <c r="E342" s="5">
        <v>853</v>
      </c>
      <c r="F342" s="3" t="s">
        <v>11</v>
      </c>
      <c r="G342" s="3" t="s">
        <v>131</v>
      </c>
      <c r="H342" s="3" t="s">
        <v>254</v>
      </c>
      <c r="I342" s="3" t="s">
        <v>23</v>
      </c>
      <c r="J342" s="60">
        <f t="shared" ref="J342:L342" si="166">J343</f>
        <v>302300</v>
      </c>
      <c r="K342" s="60">
        <f t="shared" si="166"/>
        <v>302300</v>
      </c>
      <c r="L342" s="60">
        <f t="shared" si="166"/>
        <v>60824.78</v>
      </c>
      <c r="M342" s="91">
        <f t="shared" si="151"/>
        <v>20.120668210387034</v>
      </c>
      <c r="N342" s="60"/>
      <c r="O342" s="60"/>
      <c r="P342" s="60"/>
      <c r="Q342" s="60"/>
      <c r="R342" s="60"/>
      <c r="S342" s="60"/>
      <c r="T342" s="60"/>
    </row>
    <row r="343" spans="1:20" s="2" customFormat="1" ht="75" x14ac:dyDescent="0.25">
      <c r="A343" s="117" t="s">
        <v>9</v>
      </c>
      <c r="B343" s="113">
        <v>53</v>
      </c>
      <c r="C343" s="113">
        <v>0</v>
      </c>
      <c r="D343" s="3" t="s">
        <v>135</v>
      </c>
      <c r="E343" s="5">
        <v>853</v>
      </c>
      <c r="F343" s="3" t="s">
        <v>11</v>
      </c>
      <c r="G343" s="3" t="s">
        <v>131</v>
      </c>
      <c r="H343" s="3" t="s">
        <v>254</v>
      </c>
      <c r="I343" s="3" t="s">
        <v>24</v>
      </c>
      <c r="J343" s="60">
        <f>'2.ВС'!J356</f>
        <v>302300</v>
      </c>
      <c r="K343" s="60">
        <f>'2.ВС'!K356</f>
        <v>302300</v>
      </c>
      <c r="L343" s="60">
        <f>'2.ВС'!L356</f>
        <v>60824.78</v>
      </c>
      <c r="M343" s="91">
        <f t="shared" si="151"/>
        <v>20.120668210387034</v>
      </c>
      <c r="N343" s="60"/>
      <c r="O343" s="60"/>
      <c r="P343" s="60"/>
      <c r="Q343" s="60"/>
      <c r="R343" s="60"/>
      <c r="S343" s="60"/>
      <c r="T343" s="60"/>
    </row>
    <row r="344" spans="1:20" s="25" customFormat="1" ht="165" x14ac:dyDescent="0.25">
      <c r="A344" s="9" t="s">
        <v>344</v>
      </c>
      <c r="B344" s="113">
        <v>53</v>
      </c>
      <c r="C344" s="113">
        <v>0</v>
      </c>
      <c r="D344" s="3" t="s">
        <v>135</v>
      </c>
      <c r="E344" s="5">
        <v>853</v>
      </c>
      <c r="F344" s="3"/>
      <c r="G344" s="3"/>
      <c r="H344" s="3" t="s">
        <v>345</v>
      </c>
      <c r="I344" s="3"/>
      <c r="J344" s="23">
        <f t="shared" ref="J344:L345" si="167">J345</f>
        <v>2400</v>
      </c>
      <c r="K344" s="23">
        <f t="shared" si="167"/>
        <v>2400</v>
      </c>
      <c r="L344" s="23">
        <f t="shared" si="167"/>
        <v>0</v>
      </c>
      <c r="M344" s="91">
        <f t="shared" si="151"/>
        <v>0</v>
      </c>
      <c r="N344" s="23"/>
      <c r="O344" s="23"/>
      <c r="P344" s="23"/>
      <c r="Q344" s="23"/>
      <c r="R344" s="23"/>
      <c r="S344" s="23"/>
      <c r="T344" s="23"/>
    </row>
    <row r="345" spans="1:20" s="25" customFormat="1" ht="60" x14ac:dyDescent="0.25">
      <c r="A345" s="117" t="s">
        <v>22</v>
      </c>
      <c r="B345" s="113">
        <v>53</v>
      </c>
      <c r="C345" s="113">
        <v>0</v>
      </c>
      <c r="D345" s="3" t="s">
        <v>135</v>
      </c>
      <c r="E345" s="5">
        <v>853</v>
      </c>
      <c r="F345" s="3"/>
      <c r="G345" s="3"/>
      <c r="H345" s="3" t="s">
        <v>345</v>
      </c>
      <c r="I345" s="3" t="s">
        <v>23</v>
      </c>
      <c r="J345" s="23">
        <f t="shared" si="167"/>
        <v>2400</v>
      </c>
      <c r="K345" s="23">
        <f t="shared" si="167"/>
        <v>2400</v>
      </c>
      <c r="L345" s="23">
        <f t="shared" si="167"/>
        <v>0</v>
      </c>
      <c r="M345" s="91">
        <f t="shared" si="151"/>
        <v>0</v>
      </c>
      <c r="N345" s="23"/>
      <c r="O345" s="23"/>
      <c r="P345" s="23"/>
      <c r="Q345" s="23"/>
      <c r="R345" s="23"/>
      <c r="S345" s="23"/>
      <c r="T345" s="23"/>
    </row>
    <row r="346" spans="1:20" s="25" customFormat="1" ht="75" x14ac:dyDescent="0.25">
      <c r="A346" s="117" t="s">
        <v>9</v>
      </c>
      <c r="B346" s="113">
        <v>53</v>
      </c>
      <c r="C346" s="113">
        <v>0</v>
      </c>
      <c r="D346" s="3" t="s">
        <v>135</v>
      </c>
      <c r="E346" s="5">
        <v>853</v>
      </c>
      <c r="F346" s="3"/>
      <c r="G346" s="3"/>
      <c r="H346" s="3" t="s">
        <v>345</v>
      </c>
      <c r="I346" s="3" t="s">
        <v>24</v>
      </c>
      <c r="J346" s="23">
        <f>'2.ВС'!J359</f>
        <v>2400</v>
      </c>
      <c r="K346" s="23">
        <f>'2.ВС'!K359</f>
        <v>2400</v>
      </c>
      <c r="L346" s="23">
        <f>'2.ВС'!L359</f>
        <v>0</v>
      </c>
      <c r="M346" s="91">
        <f t="shared" si="151"/>
        <v>0</v>
      </c>
      <c r="N346" s="23"/>
      <c r="O346" s="23"/>
      <c r="P346" s="23"/>
      <c r="Q346" s="23"/>
      <c r="R346" s="23"/>
      <c r="S346" s="23"/>
      <c r="T346" s="23"/>
    </row>
    <row r="347" spans="1:20" s="25" customFormat="1" ht="85.5" x14ac:dyDescent="0.25">
      <c r="A347" s="20" t="s">
        <v>249</v>
      </c>
      <c r="B347" s="97">
        <v>53</v>
      </c>
      <c r="C347" s="97">
        <v>0</v>
      </c>
      <c r="D347" s="26" t="s">
        <v>80</v>
      </c>
      <c r="E347" s="97"/>
      <c r="F347" s="26"/>
      <c r="G347" s="26"/>
      <c r="H347" s="26"/>
      <c r="I347" s="26"/>
      <c r="J347" s="24">
        <f t="shared" ref="J347:L347" si="168">J348</f>
        <v>2333000</v>
      </c>
      <c r="K347" s="24">
        <f t="shared" si="168"/>
        <v>2333000</v>
      </c>
      <c r="L347" s="24">
        <f t="shared" si="168"/>
        <v>583251</v>
      </c>
      <c r="M347" s="91">
        <f t="shared" si="151"/>
        <v>25.000042863266181</v>
      </c>
      <c r="N347" s="24"/>
      <c r="O347" s="24"/>
      <c r="P347" s="24"/>
      <c r="Q347" s="24"/>
      <c r="R347" s="24"/>
      <c r="S347" s="24"/>
      <c r="T347" s="24"/>
    </row>
    <row r="348" spans="1:20" s="25" customFormat="1" ht="42.75" x14ac:dyDescent="0.25">
      <c r="A348" s="20" t="s">
        <v>175</v>
      </c>
      <c r="B348" s="97">
        <v>53</v>
      </c>
      <c r="C348" s="97">
        <v>0</v>
      </c>
      <c r="D348" s="21" t="s">
        <v>80</v>
      </c>
      <c r="E348" s="97">
        <v>853</v>
      </c>
      <c r="F348" s="3"/>
      <c r="G348" s="3"/>
      <c r="H348" s="3"/>
      <c r="I348" s="3"/>
      <c r="J348" s="24">
        <f>J349+J352</f>
        <v>2333000</v>
      </c>
      <c r="K348" s="24">
        <f t="shared" ref="K348:L348" si="169">K349+K352</f>
        <v>2333000</v>
      </c>
      <c r="L348" s="24">
        <f t="shared" si="169"/>
        <v>583251</v>
      </c>
      <c r="M348" s="91">
        <f t="shared" si="151"/>
        <v>25.000042863266181</v>
      </c>
      <c r="N348" s="24"/>
      <c r="O348" s="24"/>
      <c r="P348" s="24"/>
      <c r="Q348" s="24"/>
      <c r="R348" s="24"/>
      <c r="S348" s="24"/>
      <c r="T348" s="24"/>
    </row>
    <row r="349" spans="1:20" ht="30" x14ac:dyDescent="0.25">
      <c r="A349" s="18" t="s">
        <v>298</v>
      </c>
      <c r="B349" s="113">
        <v>53</v>
      </c>
      <c r="C349" s="113">
        <v>0</v>
      </c>
      <c r="D349" s="4" t="s">
        <v>80</v>
      </c>
      <c r="E349" s="5">
        <v>853</v>
      </c>
      <c r="F349" s="4" t="s">
        <v>182</v>
      </c>
      <c r="G349" s="4" t="s">
        <v>11</v>
      </c>
      <c r="H349" s="4" t="s">
        <v>250</v>
      </c>
      <c r="I349" s="26"/>
      <c r="J349" s="23">
        <f t="shared" ref="J349:L350" si="170">J350</f>
        <v>833000</v>
      </c>
      <c r="K349" s="23">
        <f t="shared" si="170"/>
        <v>833000</v>
      </c>
      <c r="L349" s="23">
        <f t="shared" si="170"/>
        <v>208251</v>
      </c>
      <c r="M349" s="91">
        <f t="shared" si="151"/>
        <v>25.000120048019209</v>
      </c>
      <c r="N349" s="23"/>
      <c r="O349" s="23"/>
      <c r="P349" s="23"/>
      <c r="Q349" s="23"/>
      <c r="R349" s="23"/>
      <c r="S349" s="23"/>
      <c r="T349" s="23"/>
    </row>
    <row r="350" spans="1:20" ht="30" x14ac:dyDescent="0.25">
      <c r="A350" s="115" t="s">
        <v>42</v>
      </c>
      <c r="B350" s="113">
        <v>53</v>
      </c>
      <c r="C350" s="113">
        <v>0</v>
      </c>
      <c r="D350" s="3" t="s">
        <v>80</v>
      </c>
      <c r="E350" s="5">
        <v>853</v>
      </c>
      <c r="F350" s="3" t="s">
        <v>182</v>
      </c>
      <c r="G350" s="3" t="s">
        <v>11</v>
      </c>
      <c r="H350" s="3" t="s">
        <v>250</v>
      </c>
      <c r="I350" s="3" t="s">
        <v>43</v>
      </c>
      <c r="J350" s="23">
        <f t="shared" si="170"/>
        <v>833000</v>
      </c>
      <c r="K350" s="23">
        <f t="shared" si="170"/>
        <v>833000</v>
      </c>
      <c r="L350" s="23">
        <f t="shared" si="170"/>
        <v>208251</v>
      </c>
      <c r="M350" s="91">
        <f t="shared" si="151"/>
        <v>25.000120048019209</v>
      </c>
      <c r="N350" s="23"/>
      <c r="O350" s="23"/>
      <c r="P350" s="23"/>
      <c r="Q350" s="23"/>
      <c r="R350" s="23"/>
      <c r="S350" s="23"/>
      <c r="T350" s="23"/>
    </row>
    <row r="351" spans="1:20" x14ac:dyDescent="0.25">
      <c r="A351" s="115" t="s">
        <v>185</v>
      </c>
      <c r="B351" s="113">
        <v>53</v>
      </c>
      <c r="C351" s="113">
        <v>0</v>
      </c>
      <c r="D351" s="3" t="s">
        <v>80</v>
      </c>
      <c r="E351" s="5">
        <v>853</v>
      </c>
      <c r="F351" s="3" t="s">
        <v>182</v>
      </c>
      <c r="G351" s="3" t="s">
        <v>11</v>
      </c>
      <c r="H351" s="4" t="s">
        <v>250</v>
      </c>
      <c r="I351" s="3" t="s">
        <v>186</v>
      </c>
      <c r="J351" s="23">
        <f>'2.ВС'!J368</f>
        <v>833000</v>
      </c>
      <c r="K351" s="23">
        <f>'2.ВС'!K368</f>
        <v>833000</v>
      </c>
      <c r="L351" s="23">
        <f>'2.ВС'!L368</f>
        <v>208251</v>
      </c>
      <c r="M351" s="91">
        <f t="shared" si="151"/>
        <v>25.000120048019209</v>
      </c>
      <c r="N351" s="23"/>
      <c r="O351" s="23"/>
      <c r="P351" s="23"/>
      <c r="Q351" s="23"/>
      <c r="R351" s="23"/>
      <c r="S351" s="23"/>
      <c r="T351" s="23"/>
    </row>
    <row r="352" spans="1:20" ht="60" x14ac:dyDescent="0.25">
      <c r="A352" s="18" t="s">
        <v>251</v>
      </c>
      <c r="B352" s="113">
        <v>53</v>
      </c>
      <c r="C352" s="113">
        <v>0</v>
      </c>
      <c r="D352" s="3" t="s">
        <v>80</v>
      </c>
      <c r="E352" s="5">
        <v>853</v>
      </c>
      <c r="F352" s="3" t="s">
        <v>182</v>
      </c>
      <c r="G352" s="3" t="s">
        <v>56</v>
      </c>
      <c r="H352" s="4" t="s">
        <v>295</v>
      </c>
      <c r="I352" s="3"/>
      <c r="J352" s="23">
        <f t="shared" ref="J352:L353" si="171">J353</f>
        <v>1500000</v>
      </c>
      <c r="K352" s="23">
        <f t="shared" si="171"/>
        <v>1500000</v>
      </c>
      <c r="L352" s="23">
        <f t="shared" si="171"/>
        <v>375000</v>
      </c>
      <c r="M352" s="91">
        <f t="shared" si="151"/>
        <v>25</v>
      </c>
      <c r="N352" s="23"/>
      <c r="O352" s="23"/>
      <c r="P352" s="23"/>
      <c r="Q352" s="23"/>
      <c r="R352" s="23"/>
      <c r="S352" s="23"/>
      <c r="T352" s="23"/>
    </row>
    <row r="353" spans="1:20" s="25" customFormat="1" ht="30" x14ac:dyDescent="0.25">
      <c r="A353" s="115" t="s">
        <v>42</v>
      </c>
      <c r="B353" s="113">
        <v>53</v>
      </c>
      <c r="C353" s="113">
        <v>0</v>
      </c>
      <c r="D353" s="3" t="s">
        <v>80</v>
      </c>
      <c r="E353" s="5">
        <v>853</v>
      </c>
      <c r="F353" s="3" t="s">
        <v>182</v>
      </c>
      <c r="G353" s="3" t="s">
        <v>56</v>
      </c>
      <c r="H353" s="4" t="s">
        <v>295</v>
      </c>
      <c r="I353" s="3" t="s">
        <v>43</v>
      </c>
      <c r="J353" s="23">
        <f t="shared" si="171"/>
        <v>1500000</v>
      </c>
      <c r="K353" s="23">
        <f t="shared" si="171"/>
        <v>1500000</v>
      </c>
      <c r="L353" s="23">
        <f t="shared" si="171"/>
        <v>375000</v>
      </c>
      <c r="M353" s="91">
        <f t="shared" si="151"/>
        <v>25</v>
      </c>
      <c r="N353" s="23"/>
      <c r="O353" s="23"/>
      <c r="P353" s="23"/>
      <c r="Q353" s="23"/>
      <c r="R353" s="23"/>
      <c r="S353" s="23"/>
      <c r="T353" s="23"/>
    </row>
    <row r="354" spans="1:20" x14ac:dyDescent="0.25">
      <c r="A354" s="115" t="s">
        <v>185</v>
      </c>
      <c r="B354" s="113">
        <v>53</v>
      </c>
      <c r="C354" s="113">
        <v>0</v>
      </c>
      <c r="D354" s="3" t="s">
        <v>80</v>
      </c>
      <c r="E354" s="5">
        <v>853</v>
      </c>
      <c r="F354" s="3" t="s">
        <v>182</v>
      </c>
      <c r="G354" s="3" t="s">
        <v>56</v>
      </c>
      <c r="H354" s="4" t="s">
        <v>295</v>
      </c>
      <c r="I354" s="3" t="s">
        <v>186</v>
      </c>
      <c r="J354" s="23">
        <f>'2.ВС'!J372</f>
        <v>1500000</v>
      </c>
      <c r="K354" s="23">
        <f>'2.ВС'!K372</f>
        <v>1500000</v>
      </c>
      <c r="L354" s="23">
        <f>'2.ВС'!L372</f>
        <v>375000</v>
      </c>
      <c r="M354" s="91">
        <f t="shared" si="151"/>
        <v>25</v>
      </c>
      <c r="N354" s="23"/>
      <c r="O354" s="23"/>
      <c r="P354" s="23"/>
      <c r="Q354" s="23"/>
      <c r="R354" s="23"/>
      <c r="S354" s="23"/>
      <c r="T354" s="23"/>
    </row>
    <row r="355" spans="1:20" ht="28.5" x14ac:dyDescent="0.25">
      <c r="A355" s="20" t="s">
        <v>252</v>
      </c>
      <c r="B355" s="97">
        <v>70</v>
      </c>
      <c r="C355" s="113"/>
      <c r="D355" s="3"/>
      <c r="E355" s="5"/>
      <c r="F355" s="3"/>
      <c r="G355" s="3"/>
      <c r="H355" s="3"/>
      <c r="I355" s="3"/>
      <c r="J355" s="24">
        <f>J356+J360+J364+J370</f>
        <v>1174600</v>
      </c>
      <c r="K355" s="24">
        <f>K356+K360+K364+K370</f>
        <v>1174600</v>
      </c>
      <c r="L355" s="24">
        <f>L356+L360+L364+L370</f>
        <v>184781.7</v>
      </c>
      <c r="M355" s="91">
        <f t="shared" si="151"/>
        <v>15.731457517452752</v>
      </c>
      <c r="N355" s="24"/>
      <c r="O355" s="24"/>
      <c r="P355" s="24"/>
      <c r="Q355" s="24"/>
      <c r="R355" s="24"/>
      <c r="S355" s="24"/>
      <c r="T355" s="24"/>
    </row>
    <row r="356" spans="1:20" ht="28.5" x14ac:dyDescent="0.25">
      <c r="A356" s="20" t="s">
        <v>6</v>
      </c>
      <c r="B356" s="97">
        <v>70</v>
      </c>
      <c r="C356" s="97">
        <v>0</v>
      </c>
      <c r="D356" s="3" t="s">
        <v>238</v>
      </c>
      <c r="E356" s="63">
        <v>851</v>
      </c>
      <c r="F356" s="21"/>
      <c r="G356" s="21"/>
      <c r="H356" s="21"/>
      <c r="I356" s="21"/>
      <c r="J356" s="24">
        <f>J357</f>
        <v>0</v>
      </c>
      <c r="K356" s="24">
        <f t="shared" ref="K356:L356" si="172">K357</f>
        <v>7000</v>
      </c>
      <c r="L356" s="24">
        <f t="shared" si="172"/>
        <v>7000</v>
      </c>
      <c r="M356" s="91">
        <f t="shared" si="151"/>
        <v>100</v>
      </c>
      <c r="N356" s="24" t="e">
        <f>N357+#REF!</f>
        <v>#REF!</v>
      </c>
      <c r="O356" s="24" t="e">
        <f>O357+#REF!</f>
        <v>#REF!</v>
      </c>
      <c r="P356" s="24" t="e">
        <f>P357+#REF!</f>
        <v>#REF!</v>
      </c>
      <c r="Q356" s="24" t="e">
        <f>Q357+#REF!</f>
        <v>#REF!</v>
      </c>
      <c r="R356" s="24" t="e">
        <f>R357+#REF!</f>
        <v>#REF!</v>
      </c>
      <c r="S356" s="24" t="e">
        <f>S357+#REF!</f>
        <v>#REF!</v>
      </c>
      <c r="T356" s="24" t="e">
        <f>T357+#REF!</f>
        <v>#REF!</v>
      </c>
    </row>
    <row r="357" spans="1:20" ht="30" x14ac:dyDescent="0.25">
      <c r="A357" s="18" t="s">
        <v>127</v>
      </c>
      <c r="B357" s="113">
        <v>70</v>
      </c>
      <c r="C357" s="113">
        <v>0</v>
      </c>
      <c r="D357" s="3" t="s">
        <v>238</v>
      </c>
      <c r="E357" s="113">
        <v>851</v>
      </c>
      <c r="F357" s="3" t="s">
        <v>11</v>
      </c>
      <c r="G357" s="3" t="s">
        <v>135</v>
      </c>
      <c r="H357" s="3" t="s">
        <v>342</v>
      </c>
      <c r="I357" s="3"/>
      <c r="J357" s="23">
        <f t="shared" ref="J357:L358" si="173">J358</f>
        <v>0</v>
      </c>
      <c r="K357" s="23">
        <f t="shared" si="173"/>
        <v>7000</v>
      </c>
      <c r="L357" s="23">
        <f t="shared" si="173"/>
        <v>7000</v>
      </c>
      <c r="M357" s="91">
        <f t="shared" si="151"/>
        <v>100</v>
      </c>
      <c r="N357" s="23"/>
      <c r="O357" s="23"/>
      <c r="P357" s="23"/>
      <c r="Q357" s="23"/>
      <c r="R357" s="23"/>
      <c r="S357" s="23"/>
      <c r="T357" s="23"/>
    </row>
    <row r="358" spans="1:20" ht="30" x14ac:dyDescent="0.25">
      <c r="A358" s="115" t="s">
        <v>122</v>
      </c>
      <c r="B358" s="113">
        <v>70</v>
      </c>
      <c r="C358" s="113">
        <v>0</v>
      </c>
      <c r="D358" s="3" t="s">
        <v>238</v>
      </c>
      <c r="E358" s="113">
        <v>851</v>
      </c>
      <c r="F358" s="3" t="s">
        <v>11</v>
      </c>
      <c r="G358" s="3" t="s">
        <v>135</v>
      </c>
      <c r="H358" s="3" t="s">
        <v>342</v>
      </c>
      <c r="I358" s="3" t="s">
        <v>123</v>
      </c>
      <c r="J358" s="23">
        <f t="shared" si="173"/>
        <v>0</v>
      </c>
      <c r="K358" s="23">
        <f t="shared" si="173"/>
        <v>7000</v>
      </c>
      <c r="L358" s="23">
        <f t="shared" si="173"/>
        <v>7000</v>
      </c>
      <c r="M358" s="91">
        <f t="shared" si="151"/>
        <v>100</v>
      </c>
      <c r="N358" s="23"/>
      <c r="O358" s="23"/>
      <c r="P358" s="23"/>
      <c r="Q358" s="23"/>
      <c r="R358" s="23"/>
      <c r="S358" s="23"/>
      <c r="T358" s="23"/>
    </row>
    <row r="359" spans="1:20" ht="60" x14ac:dyDescent="0.25">
      <c r="A359" s="115" t="s">
        <v>124</v>
      </c>
      <c r="B359" s="113">
        <v>70</v>
      </c>
      <c r="C359" s="113">
        <v>0</v>
      </c>
      <c r="D359" s="3" t="s">
        <v>238</v>
      </c>
      <c r="E359" s="113">
        <v>851</v>
      </c>
      <c r="F359" s="3" t="s">
        <v>11</v>
      </c>
      <c r="G359" s="3" t="s">
        <v>135</v>
      </c>
      <c r="H359" s="3" t="s">
        <v>342</v>
      </c>
      <c r="I359" s="3" t="s">
        <v>125</v>
      </c>
      <c r="J359" s="23">
        <f>'2.ВС'!J183+'2.ВС'!J199</f>
        <v>0</v>
      </c>
      <c r="K359" s="23">
        <f>'2.ВС'!K183+'2.ВС'!K199</f>
        <v>7000</v>
      </c>
      <c r="L359" s="23">
        <f>'2.ВС'!L183+'2.ВС'!L199</f>
        <v>7000</v>
      </c>
      <c r="M359" s="91">
        <f t="shared" si="151"/>
        <v>100</v>
      </c>
      <c r="N359" s="23" t="e">
        <f>'2.ВС'!#REF!+'2.ВС'!#REF!</f>
        <v>#REF!</v>
      </c>
      <c r="O359" s="23" t="e">
        <f>'2.ВС'!#REF!+'2.ВС'!#REF!</f>
        <v>#REF!</v>
      </c>
      <c r="P359" s="23" t="e">
        <f>'2.ВС'!#REF!+'2.ВС'!#REF!</f>
        <v>#REF!</v>
      </c>
      <c r="Q359" s="23" t="e">
        <f>'2.ВС'!#REF!+'2.ВС'!#REF!</f>
        <v>#REF!</v>
      </c>
      <c r="R359" s="23" t="e">
        <f>'2.ВС'!#REF!+'2.ВС'!#REF!</f>
        <v>#REF!</v>
      </c>
      <c r="S359" s="23" t="e">
        <f>'2.ВС'!#REF!+'2.ВС'!#REF!</f>
        <v>#REF!</v>
      </c>
      <c r="T359" s="23" t="e">
        <f>'2.ВС'!#REF!+'2.ВС'!#REF!</f>
        <v>#REF!</v>
      </c>
    </row>
    <row r="360" spans="1:20" s="25" customFormat="1" ht="42.75" x14ac:dyDescent="0.25">
      <c r="A360" s="20" t="s">
        <v>175</v>
      </c>
      <c r="B360" s="97">
        <v>70</v>
      </c>
      <c r="C360" s="97">
        <v>0</v>
      </c>
      <c r="D360" s="21" t="s">
        <v>238</v>
      </c>
      <c r="E360" s="63">
        <v>853</v>
      </c>
      <c r="F360" s="21"/>
      <c r="G360" s="21"/>
      <c r="H360" s="21"/>
      <c r="I360" s="21"/>
      <c r="J360" s="24">
        <f>J361</f>
        <v>100000</v>
      </c>
      <c r="K360" s="24">
        <f t="shared" ref="K360:L360" si="174">K361</f>
        <v>93000</v>
      </c>
      <c r="L360" s="24">
        <f t="shared" si="174"/>
        <v>0</v>
      </c>
      <c r="M360" s="91">
        <f t="shared" si="151"/>
        <v>0</v>
      </c>
      <c r="N360" s="24"/>
      <c r="O360" s="24"/>
      <c r="P360" s="24"/>
      <c r="Q360" s="24"/>
      <c r="R360" s="24"/>
      <c r="S360" s="24"/>
      <c r="T360" s="24"/>
    </row>
    <row r="361" spans="1:20" ht="30" x14ac:dyDescent="0.25">
      <c r="A361" s="18" t="s">
        <v>127</v>
      </c>
      <c r="B361" s="113">
        <v>70</v>
      </c>
      <c r="C361" s="113">
        <v>0</v>
      </c>
      <c r="D361" s="3" t="s">
        <v>238</v>
      </c>
      <c r="E361" s="113">
        <v>853</v>
      </c>
      <c r="F361" s="3" t="s">
        <v>11</v>
      </c>
      <c r="G361" s="3" t="s">
        <v>135</v>
      </c>
      <c r="H361" s="3" t="s">
        <v>342</v>
      </c>
      <c r="I361" s="3"/>
      <c r="J361" s="23">
        <f t="shared" ref="J361:L362" si="175">J362</f>
        <v>100000</v>
      </c>
      <c r="K361" s="23">
        <f t="shared" si="175"/>
        <v>93000</v>
      </c>
      <c r="L361" s="23">
        <f t="shared" si="175"/>
        <v>0</v>
      </c>
      <c r="M361" s="91">
        <f t="shared" si="151"/>
        <v>0</v>
      </c>
      <c r="N361" s="23"/>
      <c r="O361" s="23"/>
      <c r="P361" s="23"/>
      <c r="Q361" s="23"/>
      <c r="R361" s="23"/>
      <c r="S361" s="23"/>
      <c r="T361" s="23"/>
    </row>
    <row r="362" spans="1:20" ht="30" x14ac:dyDescent="0.25">
      <c r="A362" s="117" t="s">
        <v>25</v>
      </c>
      <c r="B362" s="113">
        <v>70</v>
      </c>
      <c r="C362" s="113">
        <v>0</v>
      </c>
      <c r="D362" s="3" t="s">
        <v>238</v>
      </c>
      <c r="E362" s="113">
        <v>853</v>
      </c>
      <c r="F362" s="3" t="s">
        <v>11</v>
      </c>
      <c r="G362" s="3" t="s">
        <v>135</v>
      </c>
      <c r="H362" s="3" t="s">
        <v>342</v>
      </c>
      <c r="I362" s="3" t="s">
        <v>26</v>
      </c>
      <c r="J362" s="23">
        <f t="shared" si="175"/>
        <v>100000</v>
      </c>
      <c r="K362" s="23">
        <f t="shared" si="175"/>
        <v>93000</v>
      </c>
      <c r="L362" s="23">
        <f t="shared" si="175"/>
        <v>0</v>
      </c>
      <c r="M362" s="91">
        <f t="shared" si="151"/>
        <v>0</v>
      </c>
      <c r="N362" s="23"/>
      <c r="O362" s="23"/>
      <c r="P362" s="23"/>
      <c r="Q362" s="23"/>
      <c r="R362" s="23"/>
      <c r="S362" s="23"/>
      <c r="T362" s="23"/>
    </row>
    <row r="363" spans="1:20" x14ac:dyDescent="0.25">
      <c r="A363" s="115" t="s">
        <v>179</v>
      </c>
      <c r="B363" s="113">
        <v>70</v>
      </c>
      <c r="C363" s="113">
        <v>0</v>
      </c>
      <c r="D363" s="3" t="s">
        <v>238</v>
      </c>
      <c r="E363" s="113">
        <v>853</v>
      </c>
      <c r="F363" s="3" t="s">
        <v>11</v>
      </c>
      <c r="G363" s="3" t="s">
        <v>135</v>
      </c>
      <c r="H363" s="3" t="s">
        <v>342</v>
      </c>
      <c r="I363" s="3" t="s">
        <v>180</v>
      </c>
      <c r="J363" s="23">
        <f>'2.ВС'!J363</f>
        <v>100000</v>
      </c>
      <c r="K363" s="23">
        <f>'2.ВС'!K363</f>
        <v>93000</v>
      </c>
      <c r="L363" s="23">
        <f>'2.ВС'!L363</f>
        <v>0</v>
      </c>
      <c r="M363" s="91">
        <f t="shared" si="151"/>
        <v>0</v>
      </c>
      <c r="N363" s="23"/>
      <c r="O363" s="23"/>
      <c r="P363" s="23"/>
      <c r="Q363" s="23"/>
      <c r="R363" s="23"/>
      <c r="S363" s="23"/>
      <c r="T363" s="23"/>
    </row>
    <row r="364" spans="1:20" ht="42.75" x14ac:dyDescent="0.25">
      <c r="A364" s="20" t="s">
        <v>190</v>
      </c>
      <c r="B364" s="63">
        <v>70</v>
      </c>
      <c r="C364" s="63">
        <v>0</v>
      </c>
      <c r="D364" s="3" t="s">
        <v>238</v>
      </c>
      <c r="E364" s="63">
        <v>854</v>
      </c>
      <c r="F364" s="63"/>
      <c r="G364" s="21"/>
      <c r="H364" s="21"/>
      <c r="I364" s="21"/>
      <c r="J364" s="24">
        <f t="shared" ref="J364:L364" si="176">J365</f>
        <v>354200</v>
      </c>
      <c r="K364" s="24">
        <f t="shared" si="176"/>
        <v>354200</v>
      </c>
      <c r="L364" s="24">
        <f t="shared" si="176"/>
        <v>68170.09</v>
      </c>
      <c r="M364" s="91">
        <f t="shared" si="151"/>
        <v>19.246214003387916</v>
      </c>
      <c r="N364" s="24"/>
      <c r="O364" s="24"/>
      <c r="P364" s="24"/>
      <c r="Q364" s="24"/>
      <c r="R364" s="24"/>
      <c r="S364" s="24"/>
      <c r="T364" s="24"/>
    </row>
    <row r="365" spans="1:20" ht="60" x14ac:dyDescent="0.25">
      <c r="A365" s="18" t="s">
        <v>20</v>
      </c>
      <c r="B365" s="113">
        <v>70</v>
      </c>
      <c r="C365" s="113">
        <v>0</v>
      </c>
      <c r="D365" s="3" t="s">
        <v>238</v>
      </c>
      <c r="E365" s="113">
        <v>854</v>
      </c>
      <c r="F365" s="3" t="s">
        <v>17</v>
      </c>
      <c r="G365" s="3" t="s">
        <v>58</v>
      </c>
      <c r="H365" s="3" t="s">
        <v>254</v>
      </c>
      <c r="I365" s="3"/>
      <c r="J365" s="23">
        <f t="shared" ref="J365" si="177">J366+J369</f>
        <v>354200</v>
      </c>
      <c r="K365" s="23">
        <f t="shared" ref="K365:L365" si="178">K366+K369</f>
        <v>354200</v>
      </c>
      <c r="L365" s="23">
        <f t="shared" si="178"/>
        <v>68170.09</v>
      </c>
      <c r="M365" s="91">
        <f t="shared" si="151"/>
        <v>19.246214003387916</v>
      </c>
      <c r="N365" s="23"/>
      <c r="O365" s="23"/>
      <c r="P365" s="23"/>
      <c r="Q365" s="23"/>
      <c r="R365" s="23"/>
      <c r="S365" s="23"/>
      <c r="T365" s="23"/>
    </row>
    <row r="366" spans="1:20" ht="150" x14ac:dyDescent="0.25">
      <c r="A366" s="115" t="s">
        <v>16</v>
      </c>
      <c r="B366" s="113">
        <v>70</v>
      </c>
      <c r="C366" s="113">
        <v>0</v>
      </c>
      <c r="D366" s="3" t="s">
        <v>238</v>
      </c>
      <c r="E366" s="113">
        <v>854</v>
      </c>
      <c r="F366" s="3" t="s">
        <v>11</v>
      </c>
      <c r="G366" s="3" t="s">
        <v>58</v>
      </c>
      <c r="H366" s="3" t="s">
        <v>254</v>
      </c>
      <c r="I366" s="3" t="s">
        <v>18</v>
      </c>
      <c r="J366" s="23">
        <f t="shared" ref="J366:L366" si="179">J367</f>
        <v>298300</v>
      </c>
      <c r="K366" s="23">
        <f t="shared" si="179"/>
        <v>298300</v>
      </c>
      <c r="L366" s="23">
        <f t="shared" si="179"/>
        <v>59973.950000000004</v>
      </c>
      <c r="M366" s="91">
        <f t="shared" si="151"/>
        <v>20.105246396245391</v>
      </c>
      <c r="N366" s="23"/>
      <c r="O366" s="23"/>
      <c r="P366" s="23"/>
      <c r="Q366" s="23"/>
      <c r="R366" s="23"/>
      <c r="S366" s="23"/>
      <c r="T366" s="23"/>
    </row>
    <row r="367" spans="1:20" ht="60" x14ac:dyDescent="0.25">
      <c r="A367" s="115" t="s">
        <v>8</v>
      </c>
      <c r="B367" s="113">
        <v>70</v>
      </c>
      <c r="C367" s="113">
        <v>0</v>
      </c>
      <c r="D367" s="3" t="s">
        <v>238</v>
      </c>
      <c r="E367" s="113">
        <v>854</v>
      </c>
      <c r="F367" s="3" t="s">
        <v>11</v>
      </c>
      <c r="G367" s="3" t="s">
        <v>58</v>
      </c>
      <c r="H367" s="3" t="s">
        <v>254</v>
      </c>
      <c r="I367" s="3" t="s">
        <v>19</v>
      </c>
      <c r="J367" s="23">
        <f>'2.ВС'!J378</f>
        <v>298300</v>
      </c>
      <c r="K367" s="23">
        <f>'2.ВС'!K378</f>
        <v>298300</v>
      </c>
      <c r="L367" s="23">
        <f>'2.ВС'!L378</f>
        <v>59973.950000000004</v>
      </c>
      <c r="M367" s="91">
        <f t="shared" si="151"/>
        <v>20.105246396245391</v>
      </c>
      <c r="N367" s="23"/>
      <c r="O367" s="23"/>
      <c r="P367" s="23"/>
      <c r="Q367" s="23"/>
      <c r="R367" s="23"/>
      <c r="S367" s="23"/>
      <c r="T367" s="23"/>
    </row>
    <row r="368" spans="1:20" ht="60" x14ac:dyDescent="0.25">
      <c r="A368" s="117" t="s">
        <v>22</v>
      </c>
      <c r="B368" s="113">
        <v>70</v>
      </c>
      <c r="C368" s="113">
        <v>0</v>
      </c>
      <c r="D368" s="3" t="s">
        <v>238</v>
      </c>
      <c r="E368" s="113">
        <v>854</v>
      </c>
      <c r="F368" s="3" t="s">
        <v>11</v>
      </c>
      <c r="G368" s="3" t="s">
        <v>58</v>
      </c>
      <c r="H368" s="3" t="s">
        <v>254</v>
      </c>
      <c r="I368" s="3" t="s">
        <v>23</v>
      </c>
      <c r="J368" s="23">
        <f t="shared" ref="J368:L368" si="180">J369</f>
        <v>55900</v>
      </c>
      <c r="K368" s="23">
        <f t="shared" si="180"/>
        <v>55900</v>
      </c>
      <c r="L368" s="23">
        <f t="shared" si="180"/>
        <v>8196.14</v>
      </c>
      <c r="M368" s="91">
        <f t="shared" si="151"/>
        <v>14.662146690518782</v>
      </c>
      <c r="N368" s="23"/>
      <c r="O368" s="23"/>
      <c r="P368" s="23"/>
      <c r="Q368" s="23"/>
      <c r="R368" s="23"/>
      <c r="S368" s="23"/>
      <c r="T368" s="23"/>
    </row>
    <row r="369" spans="1:20" ht="75" x14ac:dyDescent="0.25">
      <c r="A369" s="117" t="s">
        <v>9</v>
      </c>
      <c r="B369" s="113">
        <v>70</v>
      </c>
      <c r="C369" s="113">
        <v>0</v>
      </c>
      <c r="D369" s="3" t="s">
        <v>238</v>
      </c>
      <c r="E369" s="113">
        <v>854</v>
      </c>
      <c r="F369" s="3" t="s">
        <v>11</v>
      </c>
      <c r="G369" s="3" t="s">
        <v>58</v>
      </c>
      <c r="H369" s="3" t="s">
        <v>254</v>
      </c>
      <c r="I369" s="3" t="s">
        <v>24</v>
      </c>
      <c r="J369" s="23">
        <f>'2.ВС'!J380</f>
        <v>55900</v>
      </c>
      <c r="K369" s="23">
        <f>'2.ВС'!K380</f>
        <v>55900</v>
      </c>
      <c r="L369" s="23">
        <f>'2.ВС'!L380</f>
        <v>8196.14</v>
      </c>
      <c r="M369" s="91">
        <f t="shared" si="151"/>
        <v>14.662146690518782</v>
      </c>
      <c r="N369" s="23"/>
      <c r="O369" s="23"/>
      <c r="P369" s="23"/>
      <c r="Q369" s="23"/>
      <c r="R369" s="23"/>
      <c r="S369" s="23"/>
      <c r="T369" s="23"/>
    </row>
    <row r="370" spans="1:20" ht="42.75" x14ac:dyDescent="0.25">
      <c r="A370" s="20" t="s">
        <v>193</v>
      </c>
      <c r="B370" s="97">
        <v>70</v>
      </c>
      <c r="C370" s="97">
        <v>0</v>
      </c>
      <c r="D370" s="3" t="s">
        <v>238</v>
      </c>
      <c r="E370" s="97">
        <v>857</v>
      </c>
      <c r="F370" s="21"/>
      <c r="G370" s="21"/>
      <c r="H370" s="3"/>
      <c r="I370" s="21"/>
      <c r="J370" s="24">
        <f t="shared" ref="J370" si="181">J371+J374+J377</f>
        <v>720400</v>
      </c>
      <c r="K370" s="24">
        <f t="shared" ref="K370:L370" si="182">K371+K374+K377</f>
        <v>720400</v>
      </c>
      <c r="L370" s="24">
        <f t="shared" si="182"/>
        <v>109611.61</v>
      </c>
      <c r="M370" s="91">
        <f t="shared" si="151"/>
        <v>15.215381732370906</v>
      </c>
      <c r="N370" s="24"/>
      <c r="O370" s="24"/>
      <c r="P370" s="24"/>
      <c r="Q370" s="24"/>
      <c r="R370" s="24"/>
      <c r="S370" s="24"/>
      <c r="T370" s="24"/>
    </row>
    <row r="371" spans="1:20" ht="60" x14ac:dyDescent="0.25">
      <c r="A371" s="18" t="s">
        <v>20</v>
      </c>
      <c r="B371" s="113">
        <v>70</v>
      </c>
      <c r="C371" s="113">
        <v>0</v>
      </c>
      <c r="D371" s="3" t="s">
        <v>238</v>
      </c>
      <c r="E371" s="113">
        <v>857</v>
      </c>
      <c r="F371" s="3" t="s">
        <v>11</v>
      </c>
      <c r="G371" s="3" t="s">
        <v>131</v>
      </c>
      <c r="H371" s="3" t="s">
        <v>254</v>
      </c>
      <c r="I371" s="3"/>
      <c r="J371" s="23">
        <f t="shared" ref="J371:L372" si="183">J372</f>
        <v>24400</v>
      </c>
      <c r="K371" s="23">
        <f t="shared" si="183"/>
        <v>24400</v>
      </c>
      <c r="L371" s="23">
        <f t="shared" si="183"/>
        <v>4500</v>
      </c>
      <c r="M371" s="91">
        <f t="shared" si="151"/>
        <v>18.442622950819672</v>
      </c>
      <c r="N371" s="23"/>
      <c r="O371" s="23"/>
      <c r="P371" s="23"/>
      <c r="Q371" s="23"/>
      <c r="R371" s="23"/>
      <c r="S371" s="23"/>
      <c r="T371" s="23"/>
    </row>
    <row r="372" spans="1:20" ht="60" x14ac:dyDescent="0.25">
      <c r="A372" s="117" t="s">
        <v>22</v>
      </c>
      <c r="B372" s="113">
        <v>70</v>
      </c>
      <c r="C372" s="113">
        <v>0</v>
      </c>
      <c r="D372" s="3" t="s">
        <v>238</v>
      </c>
      <c r="E372" s="113">
        <v>857</v>
      </c>
      <c r="F372" s="3" t="s">
        <v>11</v>
      </c>
      <c r="G372" s="3" t="s">
        <v>58</v>
      </c>
      <c r="H372" s="3" t="s">
        <v>254</v>
      </c>
      <c r="I372" s="3" t="s">
        <v>23</v>
      </c>
      <c r="J372" s="23">
        <f t="shared" si="183"/>
        <v>24400</v>
      </c>
      <c r="K372" s="23">
        <f t="shared" si="183"/>
        <v>24400</v>
      </c>
      <c r="L372" s="23">
        <f t="shared" si="183"/>
        <v>4500</v>
      </c>
      <c r="M372" s="91">
        <f t="shared" si="151"/>
        <v>18.442622950819672</v>
      </c>
      <c r="N372" s="23"/>
      <c r="O372" s="23"/>
      <c r="P372" s="23"/>
      <c r="Q372" s="23"/>
      <c r="R372" s="23"/>
      <c r="S372" s="23"/>
      <c r="T372" s="23"/>
    </row>
    <row r="373" spans="1:20" ht="75" x14ac:dyDescent="0.25">
      <c r="A373" s="117" t="s">
        <v>9</v>
      </c>
      <c r="B373" s="113">
        <v>70</v>
      </c>
      <c r="C373" s="113">
        <v>0</v>
      </c>
      <c r="D373" s="3" t="s">
        <v>238</v>
      </c>
      <c r="E373" s="113">
        <v>857</v>
      </c>
      <c r="F373" s="3" t="s">
        <v>11</v>
      </c>
      <c r="G373" s="3" t="s">
        <v>58</v>
      </c>
      <c r="H373" s="3" t="s">
        <v>254</v>
      </c>
      <c r="I373" s="3" t="s">
        <v>24</v>
      </c>
      <c r="J373" s="23">
        <f>'2.ВС'!J386</f>
        <v>24400</v>
      </c>
      <c r="K373" s="23">
        <f>'2.ВС'!K386</f>
        <v>24400</v>
      </c>
      <c r="L373" s="23">
        <f>'2.ВС'!L386</f>
        <v>4500</v>
      </c>
      <c r="M373" s="91">
        <f t="shared" si="151"/>
        <v>18.442622950819672</v>
      </c>
      <c r="N373" s="23"/>
      <c r="O373" s="23"/>
      <c r="P373" s="23"/>
      <c r="Q373" s="23"/>
      <c r="R373" s="23"/>
      <c r="S373" s="23"/>
      <c r="T373" s="23"/>
    </row>
    <row r="374" spans="1:20" ht="90" x14ac:dyDescent="0.25">
      <c r="A374" s="18" t="s">
        <v>194</v>
      </c>
      <c r="B374" s="113">
        <v>70</v>
      </c>
      <c r="C374" s="113">
        <v>0</v>
      </c>
      <c r="D374" s="3" t="s">
        <v>238</v>
      </c>
      <c r="E374" s="113">
        <v>857</v>
      </c>
      <c r="F374" s="3" t="s">
        <v>11</v>
      </c>
      <c r="G374" s="3" t="s">
        <v>131</v>
      </c>
      <c r="H374" s="3" t="s">
        <v>297</v>
      </c>
      <c r="I374" s="3"/>
      <c r="J374" s="23">
        <f t="shared" ref="J374:L375" si="184">J375</f>
        <v>678000</v>
      </c>
      <c r="K374" s="23">
        <f t="shared" si="184"/>
        <v>678000</v>
      </c>
      <c r="L374" s="23">
        <f t="shared" si="184"/>
        <v>105111.61</v>
      </c>
      <c r="M374" s="91">
        <f t="shared" si="151"/>
        <v>15.503187315634218</v>
      </c>
      <c r="N374" s="23"/>
      <c r="O374" s="23"/>
      <c r="P374" s="23"/>
      <c r="Q374" s="23"/>
      <c r="R374" s="23"/>
      <c r="S374" s="23"/>
      <c r="T374" s="23"/>
    </row>
    <row r="375" spans="1:20" ht="150" x14ac:dyDescent="0.25">
      <c r="A375" s="115" t="s">
        <v>16</v>
      </c>
      <c r="B375" s="113">
        <v>70</v>
      </c>
      <c r="C375" s="113">
        <v>0</v>
      </c>
      <c r="D375" s="3" t="s">
        <v>238</v>
      </c>
      <c r="E375" s="113">
        <v>857</v>
      </c>
      <c r="F375" s="3" t="s">
        <v>17</v>
      </c>
      <c r="G375" s="3" t="s">
        <v>131</v>
      </c>
      <c r="H375" s="3" t="s">
        <v>297</v>
      </c>
      <c r="I375" s="3" t="s">
        <v>18</v>
      </c>
      <c r="J375" s="23">
        <f t="shared" si="184"/>
        <v>678000</v>
      </c>
      <c r="K375" s="23">
        <f t="shared" si="184"/>
        <v>678000</v>
      </c>
      <c r="L375" s="23">
        <f t="shared" si="184"/>
        <v>105111.61</v>
      </c>
      <c r="M375" s="91">
        <f t="shared" si="151"/>
        <v>15.503187315634218</v>
      </c>
      <c r="N375" s="23"/>
      <c r="O375" s="23"/>
      <c r="P375" s="23"/>
      <c r="Q375" s="23"/>
      <c r="R375" s="23"/>
      <c r="S375" s="23"/>
      <c r="T375" s="23"/>
    </row>
    <row r="376" spans="1:20" ht="60" x14ac:dyDescent="0.25">
      <c r="A376" s="115" t="s">
        <v>8</v>
      </c>
      <c r="B376" s="113">
        <v>70</v>
      </c>
      <c r="C376" s="113">
        <v>0</v>
      </c>
      <c r="D376" s="3" t="s">
        <v>238</v>
      </c>
      <c r="E376" s="113">
        <v>857</v>
      </c>
      <c r="F376" s="3" t="s">
        <v>11</v>
      </c>
      <c r="G376" s="3" t="s">
        <v>131</v>
      </c>
      <c r="H376" s="3" t="s">
        <v>297</v>
      </c>
      <c r="I376" s="3" t="s">
        <v>19</v>
      </c>
      <c r="J376" s="23">
        <f>'2.ВС'!J389</f>
        <v>678000</v>
      </c>
      <c r="K376" s="23">
        <f>'2.ВС'!K389</f>
        <v>678000</v>
      </c>
      <c r="L376" s="23">
        <f>'2.ВС'!L389</f>
        <v>105111.61</v>
      </c>
      <c r="M376" s="91">
        <f t="shared" si="151"/>
        <v>15.503187315634218</v>
      </c>
      <c r="N376" s="23"/>
      <c r="O376" s="23"/>
      <c r="P376" s="23"/>
      <c r="Q376" s="23"/>
      <c r="R376" s="23"/>
      <c r="S376" s="23"/>
      <c r="T376" s="23"/>
    </row>
    <row r="377" spans="1:20" ht="150" x14ac:dyDescent="0.25">
      <c r="A377" s="18" t="s">
        <v>196</v>
      </c>
      <c r="B377" s="113">
        <v>70</v>
      </c>
      <c r="C377" s="113">
        <v>0</v>
      </c>
      <c r="D377" s="3" t="s">
        <v>238</v>
      </c>
      <c r="E377" s="113">
        <v>857</v>
      </c>
      <c r="F377" s="3" t="s">
        <v>17</v>
      </c>
      <c r="G377" s="3" t="s">
        <v>131</v>
      </c>
      <c r="H377" s="3" t="s">
        <v>296</v>
      </c>
      <c r="I377" s="66"/>
      <c r="J377" s="23">
        <f t="shared" ref="J377:L378" si="185">J378</f>
        <v>18000</v>
      </c>
      <c r="K377" s="23">
        <f t="shared" si="185"/>
        <v>18000</v>
      </c>
      <c r="L377" s="23">
        <f t="shared" si="185"/>
        <v>0</v>
      </c>
      <c r="M377" s="91">
        <f t="shared" ref="M377:M378" si="186">L377/K377*100</f>
        <v>0</v>
      </c>
      <c r="N377" s="23"/>
      <c r="O377" s="23"/>
      <c r="P377" s="23"/>
      <c r="Q377" s="23"/>
      <c r="R377" s="23"/>
      <c r="S377" s="23"/>
      <c r="T377" s="23"/>
    </row>
    <row r="378" spans="1:20" ht="60" x14ac:dyDescent="0.25">
      <c r="A378" s="117" t="s">
        <v>22</v>
      </c>
      <c r="B378" s="113">
        <v>70</v>
      </c>
      <c r="C378" s="113">
        <v>0</v>
      </c>
      <c r="D378" s="3" t="s">
        <v>238</v>
      </c>
      <c r="E378" s="113">
        <v>857</v>
      </c>
      <c r="F378" s="3" t="s">
        <v>11</v>
      </c>
      <c r="G378" s="3" t="s">
        <v>131</v>
      </c>
      <c r="H378" s="3" t="s">
        <v>296</v>
      </c>
      <c r="I378" s="3" t="s">
        <v>23</v>
      </c>
      <c r="J378" s="23">
        <f t="shared" si="185"/>
        <v>18000</v>
      </c>
      <c r="K378" s="23">
        <f t="shared" si="185"/>
        <v>18000</v>
      </c>
      <c r="L378" s="23">
        <f t="shared" si="185"/>
        <v>0</v>
      </c>
      <c r="M378" s="91">
        <f t="shared" si="186"/>
        <v>0</v>
      </c>
      <c r="N378" s="23"/>
      <c r="O378" s="23"/>
      <c r="P378" s="23"/>
      <c r="Q378" s="23"/>
      <c r="R378" s="23"/>
      <c r="S378" s="23"/>
      <c r="T378" s="23"/>
    </row>
    <row r="379" spans="1:20" ht="75" x14ac:dyDescent="0.25">
      <c r="A379" s="117" t="s">
        <v>9</v>
      </c>
      <c r="B379" s="113">
        <v>70</v>
      </c>
      <c r="C379" s="113">
        <v>0</v>
      </c>
      <c r="D379" s="3" t="s">
        <v>238</v>
      </c>
      <c r="E379" s="113">
        <v>857</v>
      </c>
      <c r="F379" s="3" t="s">
        <v>11</v>
      </c>
      <c r="G379" s="3" t="s">
        <v>131</v>
      </c>
      <c r="H379" s="3" t="s">
        <v>296</v>
      </c>
      <c r="I379" s="3" t="s">
        <v>24</v>
      </c>
      <c r="J379" s="23">
        <f>'2.ВС'!J392</f>
        <v>18000</v>
      </c>
      <c r="K379" s="23">
        <f>'2.ВС'!K392</f>
        <v>18000</v>
      </c>
      <c r="L379" s="23">
        <f>'2.ВС'!L392</f>
        <v>0</v>
      </c>
      <c r="M379" s="91">
        <f>L379/K379*100</f>
        <v>0</v>
      </c>
      <c r="N379" s="23"/>
      <c r="O379" s="23"/>
      <c r="P379" s="23"/>
      <c r="Q379" s="23"/>
      <c r="R379" s="23"/>
      <c r="S379" s="23"/>
      <c r="T379" s="23"/>
    </row>
    <row r="380" spans="1:20" x14ac:dyDescent="0.25">
      <c r="A380" s="6" t="s">
        <v>198</v>
      </c>
      <c r="B380" s="97"/>
      <c r="C380" s="97"/>
      <c r="D380" s="21"/>
      <c r="E380" s="97"/>
      <c r="F380" s="21"/>
      <c r="G380" s="21"/>
      <c r="H380" s="21"/>
      <c r="I380" s="21"/>
      <c r="J380" s="24">
        <f>J6+J229+J336+J355</f>
        <v>298692613.02999997</v>
      </c>
      <c r="K380" s="24">
        <f>K6+K229+K336+K355</f>
        <v>312621676.40999997</v>
      </c>
      <c r="L380" s="24">
        <f>L6+L229+L336+L355</f>
        <v>59175785.180000007</v>
      </c>
      <c r="M380" s="91">
        <f>L380/K380*100</f>
        <v>18.92888102307775</v>
      </c>
      <c r="N380" s="24"/>
      <c r="O380" s="24"/>
      <c r="P380" s="24"/>
      <c r="Q380" s="24"/>
      <c r="R380" s="24"/>
      <c r="S380" s="24"/>
      <c r="T380" s="24"/>
    </row>
    <row r="381" spans="1:20" hidden="1" x14ac:dyDescent="0.25">
      <c r="A381" s="11"/>
      <c r="D381" s="11"/>
      <c r="E381" s="11"/>
      <c r="F381" s="11"/>
      <c r="G381" s="11"/>
      <c r="H381" s="11"/>
      <c r="J381" s="31">
        <f>J380-'2.ВС'!J393</f>
        <v>0</v>
      </c>
      <c r="K381" s="31">
        <f>K380-'2.ВС'!K393</f>
        <v>0</v>
      </c>
      <c r="L381" s="31">
        <f>L380-'2.ВС'!L393</f>
        <v>0</v>
      </c>
      <c r="M381" s="31"/>
    </row>
    <row r="382" spans="1:20" hidden="1" x14ac:dyDescent="0.25">
      <c r="A382" s="11"/>
      <c r="D382" s="11"/>
      <c r="E382" s="11"/>
      <c r="F382" s="11"/>
      <c r="G382" s="11"/>
      <c r="H382" s="11"/>
      <c r="N382" s="31" t="e">
        <f>N380-'2.ВС'!#REF!</f>
        <v>#REF!</v>
      </c>
      <c r="O382" s="31" t="e">
        <f>O380-'2.ВС'!#REF!</f>
        <v>#REF!</v>
      </c>
      <c r="P382" s="31" t="e">
        <f>P380-'2.ВС'!#REF!</f>
        <v>#REF!</v>
      </c>
      <c r="Q382" s="31" t="e">
        <f>Q380-'2.ВС'!#REF!</f>
        <v>#REF!</v>
      </c>
      <c r="R382" s="31" t="e">
        <f>R380-'2.ВС'!#REF!</f>
        <v>#REF!</v>
      </c>
      <c r="S382" s="31" t="e">
        <f>S380-'2.ВС'!#REF!</f>
        <v>#REF!</v>
      </c>
      <c r="T382" s="31" t="e">
        <f>T380-'2.ВС'!#REF!</f>
        <v>#REF!</v>
      </c>
    </row>
    <row r="383" spans="1:20" hidden="1" x14ac:dyDescent="0.25">
      <c r="J383" s="31">
        <f>J380-J355</f>
        <v>297518013.02999997</v>
      </c>
      <c r="K383" s="31">
        <f>K380-K355</f>
        <v>311447076.40999997</v>
      </c>
      <c r="L383" s="31">
        <f>L380-L355</f>
        <v>58991003.480000004</v>
      </c>
    </row>
    <row r="384" spans="1:20" hidden="1" x14ac:dyDescent="0.25"/>
    <row r="385" spans="10:12" hidden="1" x14ac:dyDescent="0.25">
      <c r="J385" s="100">
        <f>J383/J380*100</f>
        <v>99.606752912941303</v>
      </c>
      <c r="K385" s="100">
        <f t="shared" ref="K385:L385" si="187">K383/K380*100</f>
        <v>99.624274294256068</v>
      </c>
      <c r="L385" s="100">
        <f t="shared" si="187"/>
        <v>99.687741025424614</v>
      </c>
    </row>
  </sheetData>
  <mergeCells count="3">
    <mergeCell ref="J1:L1"/>
    <mergeCell ref="J2:L2"/>
    <mergeCell ref="A3:M3"/>
  </mergeCells>
  <pageMargins left="0.59055118110236227" right="0.55118110236220474" top="0.47244094488188981" bottom="0.55118110236220474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33"/>
  <sheetViews>
    <sheetView workbookViewId="0">
      <pane xSplit="3" ySplit="5" topLeftCell="D9" activePane="bottomRight" state="frozen"/>
      <selection activeCell="J3" sqref="J3:M4"/>
      <selection pane="topRight" activeCell="J3" sqref="J3:M4"/>
      <selection pane="bottomLeft" activeCell="J3" sqref="J3:M4"/>
      <selection pane="bottomRight" activeCell="J3" sqref="J3:M4"/>
    </sheetView>
  </sheetViews>
  <sheetFormatPr defaultRowHeight="15" x14ac:dyDescent="0.25"/>
  <cols>
    <col min="1" max="1" width="4.42578125" style="114" customWidth="1"/>
    <col min="2" max="2" width="20.85546875" style="114" customWidth="1"/>
    <col min="3" max="3" width="17.140625" style="2" customWidth="1"/>
    <col min="4" max="4" width="16.42578125" style="2" customWidth="1"/>
    <col min="5" max="7" width="12.85546875" style="2" customWidth="1"/>
    <col min="8" max="8" width="11.85546875" style="2" customWidth="1"/>
    <col min="9" max="256" width="9.140625" style="2"/>
    <col min="257" max="257" width="4.42578125" style="2" customWidth="1"/>
    <col min="258" max="258" width="23" style="2" customWidth="1"/>
    <col min="259" max="259" width="17.140625" style="2" customWidth="1"/>
    <col min="260" max="260" width="34.85546875" style="2" customWidth="1"/>
    <col min="261" max="263" width="13.140625" style="2" customWidth="1"/>
    <col min="264" max="512" width="9.140625" style="2"/>
    <col min="513" max="513" width="4.42578125" style="2" customWidth="1"/>
    <col min="514" max="514" width="23" style="2" customWidth="1"/>
    <col min="515" max="515" width="17.140625" style="2" customWidth="1"/>
    <col min="516" max="516" width="34.85546875" style="2" customWidth="1"/>
    <col min="517" max="519" width="13.140625" style="2" customWidth="1"/>
    <col min="520" max="768" width="9.140625" style="2"/>
    <col min="769" max="769" width="4.42578125" style="2" customWidth="1"/>
    <col min="770" max="770" width="23" style="2" customWidth="1"/>
    <col min="771" max="771" width="17.140625" style="2" customWidth="1"/>
    <col min="772" max="772" width="34.85546875" style="2" customWidth="1"/>
    <col min="773" max="775" width="13.140625" style="2" customWidth="1"/>
    <col min="776" max="1024" width="9.140625" style="2"/>
    <col min="1025" max="1025" width="4.42578125" style="2" customWidth="1"/>
    <col min="1026" max="1026" width="23" style="2" customWidth="1"/>
    <col min="1027" max="1027" width="17.140625" style="2" customWidth="1"/>
    <col min="1028" max="1028" width="34.85546875" style="2" customWidth="1"/>
    <col min="1029" max="1031" width="13.140625" style="2" customWidth="1"/>
    <col min="1032" max="1280" width="9.140625" style="2"/>
    <col min="1281" max="1281" width="4.42578125" style="2" customWidth="1"/>
    <col min="1282" max="1282" width="23" style="2" customWidth="1"/>
    <col min="1283" max="1283" width="17.140625" style="2" customWidth="1"/>
    <col min="1284" max="1284" width="34.85546875" style="2" customWidth="1"/>
    <col min="1285" max="1287" width="13.140625" style="2" customWidth="1"/>
    <col min="1288" max="1536" width="9.140625" style="2"/>
    <col min="1537" max="1537" width="4.42578125" style="2" customWidth="1"/>
    <col min="1538" max="1538" width="23" style="2" customWidth="1"/>
    <col min="1539" max="1539" width="17.140625" style="2" customWidth="1"/>
    <col min="1540" max="1540" width="34.85546875" style="2" customWidth="1"/>
    <col min="1541" max="1543" width="13.140625" style="2" customWidth="1"/>
    <col min="1544" max="1792" width="9.140625" style="2"/>
    <col min="1793" max="1793" width="4.42578125" style="2" customWidth="1"/>
    <col min="1794" max="1794" width="23" style="2" customWidth="1"/>
    <col min="1795" max="1795" width="17.140625" style="2" customWidth="1"/>
    <col min="1796" max="1796" width="34.85546875" style="2" customWidth="1"/>
    <col min="1797" max="1799" width="13.140625" style="2" customWidth="1"/>
    <col min="1800" max="2048" width="9.140625" style="2"/>
    <col min="2049" max="2049" width="4.42578125" style="2" customWidth="1"/>
    <col min="2050" max="2050" width="23" style="2" customWidth="1"/>
    <col min="2051" max="2051" width="17.140625" style="2" customWidth="1"/>
    <col min="2052" max="2052" width="34.85546875" style="2" customWidth="1"/>
    <col min="2053" max="2055" width="13.140625" style="2" customWidth="1"/>
    <col min="2056" max="2304" width="9.140625" style="2"/>
    <col min="2305" max="2305" width="4.42578125" style="2" customWidth="1"/>
    <col min="2306" max="2306" width="23" style="2" customWidth="1"/>
    <col min="2307" max="2307" width="17.140625" style="2" customWidth="1"/>
    <col min="2308" max="2308" width="34.85546875" style="2" customWidth="1"/>
    <col min="2309" max="2311" width="13.140625" style="2" customWidth="1"/>
    <col min="2312" max="2560" width="9.140625" style="2"/>
    <col min="2561" max="2561" width="4.42578125" style="2" customWidth="1"/>
    <col min="2562" max="2562" width="23" style="2" customWidth="1"/>
    <col min="2563" max="2563" width="17.140625" style="2" customWidth="1"/>
    <col min="2564" max="2564" width="34.85546875" style="2" customWidth="1"/>
    <col min="2565" max="2567" width="13.140625" style="2" customWidth="1"/>
    <col min="2568" max="2816" width="9.140625" style="2"/>
    <col min="2817" max="2817" width="4.42578125" style="2" customWidth="1"/>
    <col min="2818" max="2818" width="23" style="2" customWidth="1"/>
    <col min="2819" max="2819" width="17.140625" style="2" customWidth="1"/>
    <col min="2820" max="2820" width="34.85546875" style="2" customWidth="1"/>
    <col min="2821" max="2823" width="13.140625" style="2" customWidth="1"/>
    <col min="2824" max="3072" width="9.140625" style="2"/>
    <col min="3073" max="3073" width="4.42578125" style="2" customWidth="1"/>
    <col min="3074" max="3074" width="23" style="2" customWidth="1"/>
    <col min="3075" max="3075" width="17.140625" style="2" customWidth="1"/>
    <col min="3076" max="3076" width="34.85546875" style="2" customWidth="1"/>
    <col min="3077" max="3079" width="13.140625" style="2" customWidth="1"/>
    <col min="3080" max="3328" width="9.140625" style="2"/>
    <col min="3329" max="3329" width="4.42578125" style="2" customWidth="1"/>
    <col min="3330" max="3330" width="23" style="2" customWidth="1"/>
    <col min="3331" max="3331" width="17.140625" style="2" customWidth="1"/>
    <col min="3332" max="3332" width="34.85546875" style="2" customWidth="1"/>
    <col min="3333" max="3335" width="13.140625" style="2" customWidth="1"/>
    <col min="3336" max="3584" width="9.140625" style="2"/>
    <col min="3585" max="3585" width="4.42578125" style="2" customWidth="1"/>
    <col min="3586" max="3586" width="23" style="2" customWidth="1"/>
    <col min="3587" max="3587" width="17.140625" style="2" customWidth="1"/>
    <col min="3588" max="3588" width="34.85546875" style="2" customWidth="1"/>
    <col min="3589" max="3591" width="13.140625" style="2" customWidth="1"/>
    <col min="3592" max="3840" width="9.140625" style="2"/>
    <col min="3841" max="3841" width="4.42578125" style="2" customWidth="1"/>
    <col min="3842" max="3842" width="23" style="2" customWidth="1"/>
    <col min="3843" max="3843" width="17.140625" style="2" customWidth="1"/>
    <col min="3844" max="3844" width="34.85546875" style="2" customWidth="1"/>
    <col min="3845" max="3847" width="13.140625" style="2" customWidth="1"/>
    <col min="3848" max="4096" width="9.140625" style="2"/>
    <col min="4097" max="4097" width="4.42578125" style="2" customWidth="1"/>
    <col min="4098" max="4098" width="23" style="2" customWidth="1"/>
    <col min="4099" max="4099" width="17.140625" style="2" customWidth="1"/>
    <col min="4100" max="4100" width="34.85546875" style="2" customWidth="1"/>
    <col min="4101" max="4103" width="13.140625" style="2" customWidth="1"/>
    <col min="4104" max="4352" width="9.140625" style="2"/>
    <col min="4353" max="4353" width="4.42578125" style="2" customWidth="1"/>
    <col min="4354" max="4354" width="23" style="2" customWidth="1"/>
    <col min="4355" max="4355" width="17.140625" style="2" customWidth="1"/>
    <col min="4356" max="4356" width="34.85546875" style="2" customWidth="1"/>
    <col min="4357" max="4359" width="13.140625" style="2" customWidth="1"/>
    <col min="4360" max="4608" width="9.140625" style="2"/>
    <col min="4609" max="4609" width="4.42578125" style="2" customWidth="1"/>
    <col min="4610" max="4610" width="23" style="2" customWidth="1"/>
    <col min="4611" max="4611" width="17.140625" style="2" customWidth="1"/>
    <col min="4612" max="4612" width="34.85546875" style="2" customWidth="1"/>
    <col min="4613" max="4615" width="13.140625" style="2" customWidth="1"/>
    <col min="4616" max="4864" width="9.140625" style="2"/>
    <col min="4865" max="4865" width="4.42578125" style="2" customWidth="1"/>
    <col min="4866" max="4866" width="23" style="2" customWidth="1"/>
    <col min="4867" max="4867" width="17.140625" style="2" customWidth="1"/>
    <col min="4868" max="4868" width="34.85546875" style="2" customWidth="1"/>
    <col min="4869" max="4871" width="13.140625" style="2" customWidth="1"/>
    <col min="4872" max="5120" width="9.140625" style="2"/>
    <col min="5121" max="5121" width="4.42578125" style="2" customWidth="1"/>
    <col min="5122" max="5122" width="23" style="2" customWidth="1"/>
    <col min="5123" max="5123" width="17.140625" style="2" customWidth="1"/>
    <col min="5124" max="5124" width="34.85546875" style="2" customWidth="1"/>
    <col min="5125" max="5127" width="13.140625" style="2" customWidth="1"/>
    <col min="5128" max="5376" width="9.140625" style="2"/>
    <col min="5377" max="5377" width="4.42578125" style="2" customWidth="1"/>
    <col min="5378" max="5378" width="23" style="2" customWidth="1"/>
    <col min="5379" max="5379" width="17.140625" style="2" customWidth="1"/>
    <col min="5380" max="5380" width="34.85546875" style="2" customWidth="1"/>
    <col min="5381" max="5383" width="13.140625" style="2" customWidth="1"/>
    <col min="5384" max="5632" width="9.140625" style="2"/>
    <col min="5633" max="5633" width="4.42578125" style="2" customWidth="1"/>
    <col min="5634" max="5634" width="23" style="2" customWidth="1"/>
    <col min="5635" max="5635" width="17.140625" style="2" customWidth="1"/>
    <col min="5636" max="5636" width="34.85546875" style="2" customWidth="1"/>
    <col min="5637" max="5639" width="13.140625" style="2" customWidth="1"/>
    <col min="5640" max="5888" width="9.140625" style="2"/>
    <col min="5889" max="5889" width="4.42578125" style="2" customWidth="1"/>
    <col min="5890" max="5890" width="23" style="2" customWidth="1"/>
    <col min="5891" max="5891" width="17.140625" style="2" customWidth="1"/>
    <col min="5892" max="5892" width="34.85546875" style="2" customWidth="1"/>
    <col min="5893" max="5895" width="13.140625" style="2" customWidth="1"/>
    <col min="5896" max="6144" width="9.140625" style="2"/>
    <col min="6145" max="6145" width="4.42578125" style="2" customWidth="1"/>
    <col min="6146" max="6146" width="23" style="2" customWidth="1"/>
    <col min="6147" max="6147" width="17.140625" style="2" customWidth="1"/>
    <col min="6148" max="6148" width="34.85546875" style="2" customWidth="1"/>
    <col min="6149" max="6151" width="13.140625" style="2" customWidth="1"/>
    <col min="6152" max="6400" width="9.140625" style="2"/>
    <col min="6401" max="6401" width="4.42578125" style="2" customWidth="1"/>
    <col min="6402" max="6402" width="23" style="2" customWidth="1"/>
    <col min="6403" max="6403" width="17.140625" style="2" customWidth="1"/>
    <col min="6404" max="6404" width="34.85546875" style="2" customWidth="1"/>
    <col min="6405" max="6407" width="13.140625" style="2" customWidth="1"/>
    <col min="6408" max="6656" width="9.140625" style="2"/>
    <col min="6657" max="6657" width="4.42578125" style="2" customWidth="1"/>
    <col min="6658" max="6658" width="23" style="2" customWidth="1"/>
    <col min="6659" max="6659" width="17.140625" style="2" customWidth="1"/>
    <col min="6660" max="6660" width="34.85546875" style="2" customWidth="1"/>
    <col min="6661" max="6663" width="13.140625" style="2" customWidth="1"/>
    <col min="6664" max="6912" width="9.140625" style="2"/>
    <col min="6913" max="6913" width="4.42578125" style="2" customWidth="1"/>
    <col min="6914" max="6914" width="23" style="2" customWidth="1"/>
    <col min="6915" max="6915" width="17.140625" style="2" customWidth="1"/>
    <col min="6916" max="6916" width="34.85546875" style="2" customWidth="1"/>
    <col min="6917" max="6919" width="13.140625" style="2" customWidth="1"/>
    <col min="6920" max="7168" width="9.140625" style="2"/>
    <col min="7169" max="7169" width="4.42578125" style="2" customWidth="1"/>
    <col min="7170" max="7170" width="23" style="2" customWidth="1"/>
    <col min="7171" max="7171" width="17.140625" style="2" customWidth="1"/>
    <col min="7172" max="7172" width="34.85546875" style="2" customWidth="1"/>
    <col min="7173" max="7175" width="13.140625" style="2" customWidth="1"/>
    <col min="7176" max="7424" width="9.140625" style="2"/>
    <col min="7425" max="7425" width="4.42578125" style="2" customWidth="1"/>
    <col min="7426" max="7426" width="23" style="2" customWidth="1"/>
    <col min="7427" max="7427" width="17.140625" style="2" customWidth="1"/>
    <col min="7428" max="7428" width="34.85546875" style="2" customWidth="1"/>
    <col min="7429" max="7431" width="13.140625" style="2" customWidth="1"/>
    <col min="7432" max="7680" width="9.140625" style="2"/>
    <col min="7681" max="7681" width="4.42578125" style="2" customWidth="1"/>
    <col min="7682" max="7682" width="23" style="2" customWidth="1"/>
    <col min="7683" max="7683" width="17.140625" style="2" customWidth="1"/>
    <col min="7684" max="7684" width="34.85546875" style="2" customWidth="1"/>
    <col min="7685" max="7687" width="13.140625" style="2" customWidth="1"/>
    <col min="7688" max="7936" width="9.140625" style="2"/>
    <col min="7937" max="7937" width="4.42578125" style="2" customWidth="1"/>
    <col min="7938" max="7938" width="23" style="2" customWidth="1"/>
    <col min="7939" max="7939" width="17.140625" style="2" customWidth="1"/>
    <col min="7940" max="7940" width="34.85546875" style="2" customWidth="1"/>
    <col min="7941" max="7943" width="13.140625" style="2" customWidth="1"/>
    <col min="7944" max="8192" width="9.140625" style="2"/>
    <col min="8193" max="8193" width="4.42578125" style="2" customWidth="1"/>
    <col min="8194" max="8194" width="23" style="2" customWidth="1"/>
    <col min="8195" max="8195" width="17.140625" style="2" customWidth="1"/>
    <col min="8196" max="8196" width="34.85546875" style="2" customWidth="1"/>
    <col min="8197" max="8199" width="13.140625" style="2" customWidth="1"/>
    <col min="8200" max="8448" width="9.140625" style="2"/>
    <col min="8449" max="8449" width="4.42578125" style="2" customWidth="1"/>
    <col min="8450" max="8450" width="23" style="2" customWidth="1"/>
    <col min="8451" max="8451" width="17.140625" style="2" customWidth="1"/>
    <col min="8452" max="8452" width="34.85546875" style="2" customWidth="1"/>
    <col min="8453" max="8455" width="13.140625" style="2" customWidth="1"/>
    <col min="8456" max="8704" width="9.140625" style="2"/>
    <col min="8705" max="8705" width="4.42578125" style="2" customWidth="1"/>
    <col min="8706" max="8706" width="23" style="2" customWidth="1"/>
    <col min="8707" max="8707" width="17.140625" style="2" customWidth="1"/>
    <col min="8708" max="8708" width="34.85546875" style="2" customWidth="1"/>
    <col min="8709" max="8711" width="13.140625" style="2" customWidth="1"/>
    <col min="8712" max="8960" width="9.140625" style="2"/>
    <col min="8961" max="8961" width="4.42578125" style="2" customWidth="1"/>
    <col min="8962" max="8962" width="23" style="2" customWidth="1"/>
    <col min="8963" max="8963" width="17.140625" style="2" customWidth="1"/>
    <col min="8964" max="8964" width="34.85546875" style="2" customWidth="1"/>
    <col min="8965" max="8967" width="13.140625" style="2" customWidth="1"/>
    <col min="8968" max="9216" width="9.140625" style="2"/>
    <col min="9217" max="9217" width="4.42578125" style="2" customWidth="1"/>
    <col min="9218" max="9218" width="23" style="2" customWidth="1"/>
    <col min="9219" max="9219" width="17.140625" style="2" customWidth="1"/>
    <col min="9220" max="9220" width="34.85546875" style="2" customWidth="1"/>
    <col min="9221" max="9223" width="13.140625" style="2" customWidth="1"/>
    <col min="9224" max="9472" width="9.140625" style="2"/>
    <col min="9473" max="9473" width="4.42578125" style="2" customWidth="1"/>
    <col min="9474" max="9474" width="23" style="2" customWidth="1"/>
    <col min="9475" max="9475" width="17.140625" style="2" customWidth="1"/>
    <col min="9476" max="9476" width="34.85546875" style="2" customWidth="1"/>
    <col min="9477" max="9479" width="13.140625" style="2" customWidth="1"/>
    <col min="9480" max="9728" width="9.140625" style="2"/>
    <col min="9729" max="9729" width="4.42578125" style="2" customWidth="1"/>
    <col min="9730" max="9730" width="23" style="2" customWidth="1"/>
    <col min="9731" max="9731" width="17.140625" style="2" customWidth="1"/>
    <col min="9732" max="9732" width="34.85546875" style="2" customWidth="1"/>
    <col min="9733" max="9735" width="13.140625" style="2" customWidth="1"/>
    <col min="9736" max="9984" width="9.140625" style="2"/>
    <col min="9985" max="9985" width="4.42578125" style="2" customWidth="1"/>
    <col min="9986" max="9986" width="23" style="2" customWidth="1"/>
    <col min="9987" max="9987" width="17.140625" style="2" customWidth="1"/>
    <col min="9988" max="9988" width="34.85546875" style="2" customWidth="1"/>
    <col min="9989" max="9991" width="13.140625" style="2" customWidth="1"/>
    <col min="9992" max="10240" width="9.140625" style="2"/>
    <col min="10241" max="10241" width="4.42578125" style="2" customWidth="1"/>
    <col min="10242" max="10242" width="23" style="2" customWidth="1"/>
    <col min="10243" max="10243" width="17.140625" style="2" customWidth="1"/>
    <col min="10244" max="10244" width="34.85546875" style="2" customWidth="1"/>
    <col min="10245" max="10247" width="13.140625" style="2" customWidth="1"/>
    <col min="10248" max="10496" width="9.140625" style="2"/>
    <col min="10497" max="10497" width="4.42578125" style="2" customWidth="1"/>
    <col min="10498" max="10498" width="23" style="2" customWidth="1"/>
    <col min="10499" max="10499" width="17.140625" style="2" customWidth="1"/>
    <col min="10500" max="10500" width="34.85546875" style="2" customWidth="1"/>
    <col min="10501" max="10503" width="13.140625" style="2" customWidth="1"/>
    <col min="10504" max="10752" width="9.140625" style="2"/>
    <col min="10753" max="10753" width="4.42578125" style="2" customWidth="1"/>
    <col min="10754" max="10754" width="23" style="2" customWidth="1"/>
    <col min="10755" max="10755" width="17.140625" style="2" customWidth="1"/>
    <col min="10756" max="10756" width="34.85546875" style="2" customWidth="1"/>
    <col min="10757" max="10759" width="13.140625" style="2" customWidth="1"/>
    <col min="10760" max="11008" width="9.140625" style="2"/>
    <col min="11009" max="11009" width="4.42578125" style="2" customWidth="1"/>
    <col min="11010" max="11010" width="23" style="2" customWidth="1"/>
    <col min="11011" max="11011" width="17.140625" style="2" customWidth="1"/>
    <col min="11012" max="11012" width="34.85546875" style="2" customWidth="1"/>
    <col min="11013" max="11015" width="13.140625" style="2" customWidth="1"/>
    <col min="11016" max="11264" width="9.140625" style="2"/>
    <col min="11265" max="11265" width="4.42578125" style="2" customWidth="1"/>
    <col min="11266" max="11266" width="23" style="2" customWidth="1"/>
    <col min="11267" max="11267" width="17.140625" style="2" customWidth="1"/>
    <col min="11268" max="11268" width="34.85546875" style="2" customWidth="1"/>
    <col min="11269" max="11271" width="13.140625" style="2" customWidth="1"/>
    <col min="11272" max="11520" width="9.140625" style="2"/>
    <col min="11521" max="11521" width="4.42578125" style="2" customWidth="1"/>
    <col min="11522" max="11522" width="23" style="2" customWidth="1"/>
    <col min="11523" max="11523" width="17.140625" style="2" customWidth="1"/>
    <col min="11524" max="11524" width="34.85546875" style="2" customWidth="1"/>
    <col min="11525" max="11527" width="13.140625" style="2" customWidth="1"/>
    <col min="11528" max="11776" width="9.140625" style="2"/>
    <col min="11777" max="11777" width="4.42578125" style="2" customWidth="1"/>
    <col min="11778" max="11778" width="23" style="2" customWidth="1"/>
    <col min="11779" max="11779" width="17.140625" style="2" customWidth="1"/>
    <col min="11780" max="11780" width="34.85546875" style="2" customWidth="1"/>
    <col min="11781" max="11783" width="13.140625" style="2" customWidth="1"/>
    <col min="11784" max="12032" width="9.140625" style="2"/>
    <col min="12033" max="12033" width="4.42578125" style="2" customWidth="1"/>
    <col min="12034" max="12034" width="23" style="2" customWidth="1"/>
    <col min="12035" max="12035" width="17.140625" style="2" customWidth="1"/>
    <col min="12036" max="12036" width="34.85546875" style="2" customWidth="1"/>
    <col min="12037" max="12039" width="13.140625" style="2" customWidth="1"/>
    <col min="12040" max="12288" width="9.140625" style="2"/>
    <col min="12289" max="12289" width="4.42578125" style="2" customWidth="1"/>
    <col min="12290" max="12290" width="23" style="2" customWidth="1"/>
    <col min="12291" max="12291" width="17.140625" style="2" customWidth="1"/>
    <col min="12292" max="12292" width="34.85546875" style="2" customWidth="1"/>
    <col min="12293" max="12295" width="13.140625" style="2" customWidth="1"/>
    <col min="12296" max="12544" width="9.140625" style="2"/>
    <col min="12545" max="12545" width="4.42578125" style="2" customWidth="1"/>
    <col min="12546" max="12546" width="23" style="2" customWidth="1"/>
    <col min="12547" max="12547" width="17.140625" style="2" customWidth="1"/>
    <col min="12548" max="12548" width="34.85546875" style="2" customWidth="1"/>
    <col min="12549" max="12551" width="13.140625" style="2" customWidth="1"/>
    <col min="12552" max="12800" width="9.140625" style="2"/>
    <col min="12801" max="12801" width="4.42578125" style="2" customWidth="1"/>
    <col min="12802" max="12802" width="23" style="2" customWidth="1"/>
    <col min="12803" max="12803" width="17.140625" style="2" customWidth="1"/>
    <col min="12804" max="12804" width="34.85546875" style="2" customWidth="1"/>
    <col min="12805" max="12807" width="13.140625" style="2" customWidth="1"/>
    <col min="12808" max="13056" width="9.140625" style="2"/>
    <col min="13057" max="13057" width="4.42578125" style="2" customWidth="1"/>
    <col min="13058" max="13058" width="23" style="2" customWidth="1"/>
    <col min="13059" max="13059" width="17.140625" style="2" customWidth="1"/>
    <col min="13060" max="13060" width="34.85546875" style="2" customWidth="1"/>
    <col min="13061" max="13063" width="13.140625" style="2" customWidth="1"/>
    <col min="13064" max="13312" width="9.140625" style="2"/>
    <col min="13313" max="13313" width="4.42578125" style="2" customWidth="1"/>
    <col min="13314" max="13314" width="23" style="2" customWidth="1"/>
    <col min="13315" max="13315" width="17.140625" style="2" customWidth="1"/>
    <col min="13316" max="13316" width="34.85546875" style="2" customWidth="1"/>
    <col min="13317" max="13319" width="13.140625" style="2" customWidth="1"/>
    <col min="13320" max="13568" width="9.140625" style="2"/>
    <col min="13569" max="13569" width="4.42578125" style="2" customWidth="1"/>
    <col min="13570" max="13570" width="23" style="2" customWidth="1"/>
    <col min="13571" max="13571" width="17.140625" style="2" customWidth="1"/>
    <col min="13572" max="13572" width="34.85546875" style="2" customWidth="1"/>
    <col min="13573" max="13575" width="13.140625" style="2" customWidth="1"/>
    <col min="13576" max="13824" width="9.140625" style="2"/>
    <col min="13825" max="13825" width="4.42578125" style="2" customWidth="1"/>
    <col min="13826" max="13826" width="23" style="2" customWidth="1"/>
    <col min="13827" max="13827" width="17.140625" style="2" customWidth="1"/>
    <col min="13828" max="13828" width="34.85546875" style="2" customWidth="1"/>
    <col min="13829" max="13831" width="13.140625" style="2" customWidth="1"/>
    <col min="13832" max="14080" width="9.140625" style="2"/>
    <col min="14081" max="14081" width="4.42578125" style="2" customWidth="1"/>
    <col min="14082" max="14082" width="23" style="2" customWidth="1"/>
    <col min="14083" max="14083" width="17.140625" style="2" customWidth="1"/>
    <col min="14084" max="14084" width="34.85546875" style="2" customWidth="1"/>
    <col min="14085" max="14087" width="13.140625" style="2" customWidth="1"/>
    <col min="14088" max="14336" width="9.140625" style="2"/>
    <col min="14337" max="14337" width="4.42578125" style="2" customWidth="1"/>
    <col min="14338" max="14338" width="23" style="2" customWidth="1"/>
    <col min="14339" max="14339" width="17.140625" style="2" customWidth="1"/>
    <col min="14340" max="14340" width="34.85546875" style="2" customWidth="1"/>
    <col min="14341" max="14343" width="13.140625" style="2" customWidth="1"/>
    <col min="14344" max="14592" width="9.140625" style="2"/>
    <col min="14593" max="14593" width="4.42578125" style="2" customWidth="1"/>
    <col min="14594" max="14594" width="23" style="2" customWidth="1"/>
    <col min="14595" max="14595" width="17.140625" style="2" customWidth="1"/>
    <col min="14596" max="14596" width="34.85546875" style="2" customWidth="1"/>
    <col min="14597" max="14599" width="13.140625" style="2" customWidth="1"/>
    <col min="14600" max="14848" width="9.140625" style="2"/>
    <col min="14849" max="14849" width="4.42578125" style="2" customWidth="1"/>
    <col min="14850" max="14850" width="23" style="2" customWidth="1"/>
    <col min="14851" max="14851" width="17.140625" style="2" customWidth="1"/>
    <col min="14852" max="14852" width="34.85546875" style="2" customWidth="1"/>
    <col min="14853" max="14855" width="13.140625" style="2" customWidth="1"/>
    <col min="14856" max="15104" width="9.140625" style="2"/>
    <col min="15105" max="15105" width="4.42578125" style="2" customWidth="1"/>
    <col min="15106" max="15106" width="23" style="2" customWidth="1"/>
    <col min="15107" max="15107" width="17.140625" style="2" customWidth="1"/>
    <col min="15108" max="15108" width="34.85546875" style="2" customWidth="1"/>
    <col min="15109" max="15111" width="13.140625" style="2" customWidth="1"/>
    <col min="15112" max="15360" width="9.140625" style="2"/>
    <col min="15361" max="15361" width="4.42578125" style="2" customWidth="1"/>
    <col min="15362" max="15362" width="23" style="2" customWidth="1"/>
    <col min="15363" max="15363" width="17.140625" style="2" customWidth="1"/>
    <col min="15364" max="15364" width="34.85546875" style="2" customWidth="1"/>
    <col min="15365" max="15367" width="13.140625" style="2" customWidth="1"/>
    <col min="15368" max="15616" width="9.140625" style="2"/>
    <col min="15617" max="15617" width="4.42578125" style="2" customWidth="1"/>
    <col min="15618" max="15618" width="23" style="2" customWidth="1"/>
    <col min="15619" max="15619" width="17.140625" style="2" customWidth="1"/>
    <col min="15620" max="15620" width="34.85546875" style="2" customWidth="1"/>
    <col min="15621" max="15623" width="13.140625" style="2" customWidth="1"/>
    <col min="15624" max="15872" width="9.140625" style="2"/>
    <col min="15873" max="15873" width="4.42578125" style="2" customWidth="1"/>
    <col min="15874" max="15874" width="23" style="2" customWidth="1"/>
    <col min="15875" max="15875" width="17.140625" style="2" customWidth="1"/>
    <col min="15876" max="15876" width="34.85546875" style="2" customWidth="1"/>
    <col min="15877" max="15879" width="13.140625" style="2" customWidth="1"/>
    <col min="15880" max="16128" width="9.140625" style="2"/>
    <col min="16129" max="16129" width="4.42578125" style="2" customWidth="1"/>
    <col min="16130" max="16130" width="23" style="2" customWidth="1"/>
    <col min="16131" max="16131" width="17.140625" style="2" customWidth="1"/>
    <col min="16132" max="16132" width="34.85546875" style="2" customWidth="1"/>
    <col min="16133" max="16135" width="13.140625" style="2" customWidth="1"/>
    <col min="16136" max="16384" width="9.140625" style="2"/>
  </cols>
  <sheetData>
    <row r="1" spans="1:12" s="12" customFormat="1" ht="15" customHeight="1" x14ac:dyDescent="0.25">
      <c r="A1" s="13"/>
      <c r="B1" s="13"/>
      <c r="C1" s="50"/>
      <c r="E1" s="139" t="s">
        <v>389</v>
      </c>
      <c r="F1" s="139"/>
      <c r="G1" s="139"/>
      <c r="H1" s="139"/>
    </row>
    <row r="2" spans="1:12" s="11" customFormat="1" ht="59.25" customHeight="1" x14ac:dyDescent="0.25">
      <c r="A2" s="10"/>
      <c r="B2" s="114"/>
      <c r="E2" s="138" t="s">
        <v>484</v>
      </c>
      <c r="F2" s="138"/>
      <c r="G2" s="138"/>
      <c r="H2" s="138"/>
      <c r="I2" s="17"/>
      <c r="J2" s="17"/>
      <c r="K2" s="17"/>
      <c r="L2" s="17"/>
    </row>
    <row r="3" spans="1:12" s="12" customFormat="1" ht="15" customHeight="1" x14ac:dyDescent="0.25">
      <c r="A3" s="137" t="s">
        <v>363</v>
      </c>
      <c r="B3" s="137"/>
      <c r="C3" s="137"/>
      <c r="D3" s="137"/>
      <c r="E3" s="137"/>
      <c r="F3" s="137"/>
      <c r="G3" s="137"/>
      <c r="H3" s="137"/>
    </row>
    <row r="4" spans="1:12" s="12" customFormat="1" ht="51.75" customHeight="1" x14ac:dyDescent="0.25">
      <c r="A4" s="137" t="s">
        <v>487</v>
      </c>
      <c r="B4" s="137"/>
      <c r="C4" s="137"/>
      <c r="D4" s="137"/>
      <c r="E4" s="137"/>
      <c r="F4" s="137"/>
      <c r="G4" s="137"/>
      <c r="H4" s="137"/>
    </row>
    <row r="5" spans="1:12" s="12" customFormat="1" ht="15.75" customHeight="1" x14ac:dyDescent="0.25">
      <c r="A5" s="13"/>
      <c r="B5" s="13"/>
      <c r="H5" s="61" t="s">
        <v>489</v>
      </c>
    </row>
    <row r="6" spans="1:12" s="11" customFormat="1" ht="69.75" customHeight="1" x14ac:dyDescent="0.25">
      <c r="A6" s="51"/>
      <c r="B6" s="116" t="s">
        <v>301</v>
      </c>
      <c r="C6" s="144" t="s">
        <v>302</v>
      </c>
      <c r="D6" s="144"/>
      <c r="E6" s="116" t="s">
        <v>480</v>
      </c>
      <c r="F6" s="116" t="s">
        <v>488</v>
      </c>
      <c r="G6" s="116" t="s">
        <v>482</v>
      </c>
      <c r="H6" s="116" t="s">
        <v>479</v>
      </c>
      <c r="I6" s="12"/>
      <c r="J6" s="12"/>
      <c r="K6" s="12"/>
      <c r="L6" s="12"/>
    </row>
    <row r="7" spans="1:12" s="12" customFormat="1" ht="39" customHeight="1" x14ac:dyDescent="0.25">
      <c r="A7" s="5">
        <v>853</v>
      </c>
      <c r="B7" s="113" t="s">
        <v>364</v>
      </c>
      <c r="C7" s="145" t="s">
        <v>365</v>
      </c>
      <c r="D7" s="145"/>
      <c r="E7" s="60">
        <v>0</v>
      </c>
      <c r="F7" s="60">
        <v>0</v>
      </c>
      <c r="G7" s="60">
        <f t="shared" ref="G7" si="0">G8</f>
        <v>1410372.83</v>
      </c>
      <c r="H7" s="136">
        <v>0</v>
      </c>
    </row>
    <row r="8" spans="1:12" ht="33.75" customHeight="1" x14ac:dyDescent="0.25">
      <c r="A8" s="113">
        <v>853</v>
      </c>
      <c r="B8" s="113" t="s">
        <v>366</v>
      </c>
      <c r="C8" s="143" t="s">
        <v>303</v>
      </c>
      <c r="D8" s="143"/>
      <c r="E8" s="7">
        <v>0</v>
      </c>
      <c r="F8" s="7">
        <v>0</v>
      </c>
      <c r="G8" s="7">
        <f t="shared" ref="G8" si="1">G9+G13</f>
        <v>1410372.83</v>
      </c>
      <c r="H8" s="136">
        <v>0</v>
      </c>
    </row>
    <row r="9" spans="1:12" s="12" customFormat="1" ht="32.25" customHeight="1" x14ac:dyDescent="0.25">
      <c r="A9" s="5">
        <v>853</v>
      </c>
      <c r="B9" s="113" t="s">
        <v>367</v>
      </c>
      <c r="C9" s="143" t="s">
        <v>304</v>
      </c>
      <c r="D9" s="143"/>
      <c r="E9" s="7">
        <f t="shared" ref="E9:F11" si="2">E10</f>
        <v>0</v>
      </c>
      <c r="F9" s="7">
        <f t="shared" si="2"/>
        <v>0</v>
      </c>
      <c r="G9" s="7">
        <f t="shared" ref="G9:G11" si="3">G10</f>
        <v>1410372.83</v>
      </c>
      <c r="H9" s="136">
        <v>0</v>
      </c>
    </row>
    <row r="10" spans="1:12" s="12" customFormat="1" ht="36.75" customHeight="1" x14ac:dyDescent="0.25">
      <c r="A10" s="5">
        <v>853</v>
      </c>
      <c r="B10" s="113" t="s">
        <v>368</v>
      </c>
      <c r="C10" s="143" t="s">
        <v>305</v>
      </c>
      <c r="D10" s="143"/>
      <c r="E10" s="7">
        <f t="shared" si="2"/>
        <v>0</v>
      </c>
      <c r="F10" s="7">
        <f t="shared" si="2"/>
        <v>0</v>
      </c>
      <c r="G10" s="7">
        <f t="shared" si="3"/>
        <v>1410372.83</v>
      </c>
      <c r="H10" s="136">
        <v>0</v>
      </c>
    </row>
    <row r="11" spans="1:12" s="12" customFormat="1" ht="36.75" customHeight="1" x14ac:dyDescent="0.25">
      <c r="A11" s="5">
        <v>853</v>
      </c>
      <c r="B11" s="113" t="s">
        <v>369</v>
      </c>
      <c r="C11" s="143" t="s">
        <v>306</v>
      </c>
      <c r="D11" s="143"/>
      <c r="E11" s="7">
        <f t="shared" si="2"/>
        <v>0</v>
      </c>
      <c r="F11" s="7">
        <f t="shared" si="2"/>
        <v>0</v>
      </c>
      <c r="G11" s="7">
        <f t="shared" si="3"/>
        <v>1410372.83</v>
      </c>
      <c r="H11" s="136">
        <v>0</v>
      </c>
    </row>
    <row r="12" spans="1:12" s="12" customFormat="1" ht="47.25" customHeight="1" x14ac:dyDescent="0.25">
      <c r="A12" s="5">
        <v>853</v>
      </c>
      <c r="B12" s="113" t="s">
        <v>370</v>
      </c>
      <c r="C12" s="143" t="s">
        <v>307</v>
      </c>
      <c r="D12" s="143"/>
      <c r="E12" s="7"/>
      <c r="F12" s="7"/>
      <c r="G12" s="7">
        <v>1410372.83</v>
      </c>
      <c r="H12" s="136">
        <v>0</v>
      </c>
    </row>
    <row r="13" spans="1:12" s="12" customFormat="1" ht="33" hidden="1" customHeight="1" x14ac:dyDescent="0.25">
      <c r="A13" s="5">
        <v>853</v>
      </c>
      <c r="B13" s="113" t="s">
        <v>371</v>
      </c>
      <c r="C13" s="143" t="s">
        <v>308</v>
      </c>
      <c r="D13" s="143"/>
      <c r="E13" s="7">
        <f t="shared" ref="E13:F15" si="4">E14</f>
        <v>0</v>
      </c>
      <c r="F13" s="7">
        <f t="shared" si="4"/>
        <v>0</v>
      </c>
      <c r="G13" s="7">
        <f t="shared" ref="G13:G15" si="5">G14</f>
        <v>0</v>
      </c>
      <c r="H13" s="136">
        <v>0</v>
      </c>
    </row>
    <row r="14" spans="1:12" s="12" customFormat="1" ht="36.75" hidden="1" customHeight="1" x14ac:dyDescent="0.25">
      <c r="A14" s="5">
        <v>853</v>
      </c>
      <c r="B14" s="113" t="s">
        <v>372</v>
      </c>
      <c r="C14" s="143" t="s">
        <v>309</v>
      </c>
      <c r="D14" s="143"/>
      <c r="E14" s="7">
        <f t="shared" si="4"/>
        <v>0</v>
      </c>
      <c r="F14" s="7">
        <f t="shared" si="4"/>
        <v>0</v>
      </c>
      <c r="G14" s="7">
        <f t="shared" si="5"/>
        <v>0</v>
      </c>
      <c r="H14" s="136">
        <v>0</v>
      </c>
    </row>
    <row r="15" spans="1:12" s="12" customFormat="1" ht="35.25" hidden="1" customHeight="1" x14ac:dyDescent="0.25">
      <c r="A15" s="5">
        <v>853</v>
      </c>
      <c r="B15" s="113" t="s">
        <v>373</v>
      </c>
      <c r="C15" s="143" t="s">
        <v>310</v>
      </c>
      <c r="D15" s="143"/>
      <c r="E15" s="7">
        <f t="shared" si="4"/>
        <v>0</v>
      </c>
      <c r="F15" s="7">
        <f t="shared" si="4"/>
        <v>0</v>
      </c>
      <c r="G15" s="7">
        <f t="shared" si="5"/>
        <v>0</v>
      </c>
      <c r="H15" s="136">
        <v>0</v>
      </c>
    </row>
    <row r="16" spans="1:12" s="12" customFormat="1" ht="48.75" hidden="1" customHeight="1" x14ac:dyDescent="0.25">
      <c r="A16" s="5">
        <v>853</v>
      </c>
      <c r="B16" s="113" t="s">
        <v>374</v>
      </c>
      <c r="C16" s="143" t="s">
        <v>311</v>
      </c>
      <c r="D16" s="143"/>
      <c r="E16" s="7"/>
      <c r="F16" s="7"/>
      <c r="G16" s="7">
        <f>E16+F16</f>
        <v>0</v>
      </c>
      <c r="H16" s="136">
        <v>0</v>
      </c>
    </row>
    <row r="17" spans="1:8" s="12" customFormat="1" ht="34.5" customHeight="1" x14ac:dyDescent="0.25">
      <c r="A17" s="133"/>
      <c r="B17" s="113"/>
      <c r="C17" s="143" t="s">
        <v>312</v>
      </c>
      <c r="D17" s="143"/>
      <c r="E17" s="7">
        <f>E9+E13</f>
        <v>0</v>
      </c>
      <c r="F17" s="7">
        <f>F9+F13</f>
        <v>0</v>
      </c>
      <c r="G17" s="7">
        <f t="shared" ref="G17" si="6">G9+G13</f>
        <v>1410372.83</v>
      </c>
      <c r="H17" s="136">
        <v>0</v>
      </c>
    </row>
    <row r="19" spans="1:8" x14ac:dyDescent="0.25">
      <c r="E19" s="16"/>
      <c r="F19" s="16"/>
      <c r="G19" s="16"/>
      <c r="H19" s="52"/>
    </row>
    <row r="20" spans="1:8" x14ac:dyDescent="0.25">
      <c r="C20" s="53"/>
      <c r="D20" s="53" t="s">
        <v>375</v>
      </c>
      <c r="E20" s="54">
        <v>192134889.22999999</v>
      </c>
      <c r="F20" s="16"/>
      <c r="G20" s="54"/>
      <c r="H20" s="54">
        <v>193147789.22999999</v>
      </c>
    </row>
    <row r="21" spans="1:8" x14ac:dyDescent="0.25">
      <c r="C21" s="53"/>
      <c r="D21" s="53" t="s">
        <v>376</v>
      </c>
      <c r="E21" s="54">
        <v>201209350.22999999</v>
      </c>
      <c r="F21" s="54"/>
      <c r="G21" s="54"/>
      <c r="H21" s="54">
        <v>202222250.22999999</v>
      </c>
    </row>
    <row r="22" spans="1:8" x14ac:dyDescent="0.25">
      <c r="C22" s="53"/>
      <c r="D22" s="53"/>
      <c r="E22" s="54">
        <f>E20-E21</f>
        <v>-9074461</v>
      </c>
      <c r="F22" s="54"/>
      <c r="G22" s="54"/>
      <c r="H22" s="54">
        <f>H20-H21</f>
        <v>-9074461</v>
      </c>
    </row>
    <row r="23" spans="1:8" x14ac:dyDescent="0.25">
      <c r="C23" s="53"/>
      <c r="D23" s="53"/>
      <c r="E23" s="53"/>
      <c r="F23" s="53"/>
      <c r="G23" s="53"/>
      <c r="H23" s="53"/>
    </row>
    <row r="24" spans="1:8" x14ac:dyDescent="0.25">
      <c r="C24" s="53"/>
      <c r="D24" s="53"/>
      <c r="E24" s="53"/>
      <c r="F24" s="53"/>
      <c r="G24" s="53"/>
      <c r="H24" s="53"/>
    </row>
    <row r="25" spans="1:8" x14ac:dyDescent="0.25">
      <c r="C25" s="53"/>
      <c r="D25" s="53"/>
      <c r="E25" s="53"/>
      <c r="F25" s="53"/>
      <c r="G25" s="53"/>
      <c r="H25" s="53"/>
    </row>
    <row r="26" spans="1:8" x14ac:dyDescent="0.25">
      <c r="C26" s="53"/>
      <c r="D26" s="53"/>
      <c r="E26" s="53"/>
      <c r="F26" s="53"/>
      <c r="G26" s="53"/>
      <c r="H26" s="53"/>
    </row>
    <row r="27" spans="1:8" x14ac:dyDescent="0.25">
      <c r="C27" s="53"/>
      <c r="D27" s="53"/>
      <c r="E27" s="53"/>
      <c r="F27" s="53"/>
      <c r="G27" s="53"/>
      <c r="H27" s="53"/>
    </row>
    <row r="28" spans="1:8" x14ac:dyDescent="0.25">
      <c r="C28" s="53"/>
      <c r="D28" s="55"/>
      <c r="E28" s="55"/>
      <c r="F28" s="55"/>
      <c r="G28" s="55"/>
      <c r="H28" s="53"/>
    </row>
    <row r="29" spans="1:8" x14ac:dyDescent="0.25">
      <c r="C29" s="53"/>
      <c r="D29" s="55"/>
      <c r="E29" s="55"/>
      <c r="F29" s="55"/>
      <c r="G29" s="55"/>
      <c r="H29" s="53"/>
    </row>
    <row r="30" spans="1:8" x14ac:dyDescent="0.25">
      <c r="C30" s="53"/>
      <c r="D30" s="53"/>
      <c r="E30" s="53"/>
      <c r="F30" s="53"/>
      <c r="G30" s="53"/>
      <c r="H30" s="53"/>
    </row>
    <row r="31" spans="1:8" x14ac:dyDescent="0.25">
      <c r="C31" s="53"/>
      <c r="D31" s="53"/>
      <c r="E31" s="53"/>
      <c r="F31" s="53"/>
      <c r="G31" s="53"/>
      <c r="H31" s="53"/>
    </row>
    <row r="33" spans="4:7" s="2" customFormat="1" x14ac:dyDescent="0.25">
      <c r="D33" s="56"/>
      <c r="E33" s="56"/>
      <c r="F33" s="56"/>
      <c r="G33" s="56"/>
    </row>
  </sheetData>
  <mergeCells count="16">
    <mergeCell ref="C16:D16"/>
    <mergeCell ref="C17:D17"/>
    <mergeCell ref="A4:H4"/>
    <mergeCell ref="C9:D9"/>
    <mergeCell ref="C10:D10"/>
    <mergeCell ref="C11:D11"/>
    <mergeCell ref="C12:D12"/>
    <mergeCell ref="C13:D13"/>
    <mergeCell ref="C6:D6"/>
    <mergeCell ref="C7:D7"/>
    <mergeCell ref="C8:D8"/>
    <mergeCell ref="A3:H3"/>
    <mergeCell ref="C14:D14"/>
    <mergeCell ref="C15:D15"/>
    <mergeCell ref="E1:H1"/>
    <mergeCell ref="E2:H2"/>
  </mergeCells>
  <pageMargins left="0.6692913385826772" right="0.39370078740157483" top="0.35433070866141736" bottom="0.15748031496062992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2.ВС</vt:lpstr>
      <vt:lpstr>7.ФС</vt:lpstr>
      <vt:lpstr>8.ПС</vt:lpstr>
      <vt:lpstr>11.Ист</vt:lpstr>
      <vt:lpstr>'2.ВС'!Заголовки_для_печати</vt:lpstr>
      <vt:lpstr>'7.ФС'!Заголовки_для_печати</vt:lpstr>
      <vt:lpstr>'8.ПС'!Заголовки_для_печати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2021-05-05T07:53:40Z</dcterms:modified>
</cp:coreProperties>
</file>