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 firstSheet="1" activeTab="1"/>
  </bookViews>
  <sheets>
    <sheet name="1.Дох" sheetId="15" state="hidden" r:id="rId1"/>
    <sheet name="2.ВС" sheetId="1" r:id="rId2"/>
    <sheet name="7.ФС" sheetId="3" state="hidden" r:id="rId3"/>
    <sheet name="3.ПС" sheetId="2" state="hidden" r:id="rId4"/>
    <sheet name="4.Ист" sheetId="13" state="hidden" r:id="rId5"/>
  </sheets>
  <externalReferences>
    <externalReference r:id="rId6"/>
  </externalReferences>
  <definedNames>
    <definedName name="_xlnm.Print_Titles" localSheetId="0">'1.Дох'!$5:$5</definedName>
    <definedName name="_xlnm.Print_Titles" localSheetId="1">'2.ВС'!$5:$5</definedName>
    <definedName name="_xlnm.Print_Titles" localSheetId="3">'3.ПС'!$5:$5</definedName>
    <definedName name="_xlnm.Print_Titles" localSheetId="2">'7.ФС'!$7:$7</definedName>
  </definedNames>
  <calcPr calcId="145621"/>
</workbook>
</file>

<file path=xl/calcChain.xml><?xml version="1.0" encoding="utf-8"?>
<calcChain xmlns="http://schemas.openxmlformats.org/spreadsheetml/2006/main">
  <c r="F93" i="15" l="1"/>
  <c r="E93" i="15"/>
  <c r="E98" i="15"/>
  <c r="Y11" i="2" l="1"/>
  <c r="Y10" i="2" s="1"/>
  <c r="Z11" i="2"/>
  <c r="Z10" i="2" s="1"/>
  <c r="AA11" i="2"/>
  <c r="AA10" i="2" s="1"/>
  <c r="Y13" i="2"/>
  <c r="Y12" i="2" s="1"/>
  <c r="Z13" i="2"/>
  <c r="Z12" i="2" s="1"/>
  <c r="AA13" i="2"/>
  <c r="AA12" i="2" s="1"/>
  <c r="Y15" i="2"/>
  <c r="Y14" i="2" s="1"/>
  <c r="Z15" i="2"/>
  <c r="Z14" i="2" s="1"/>
  <c r="AA15" i="2"/>
  <c r="AA14" i="2" s="1"/>
  <c r="Y18" i="2"/>
  <c r="Y17" i="2" s="1"/>
  <c r="Z18" i="2"/>
  <c r="Z17" i="2" s="1"/>
  <c r="AA18" i="2"/>
  <c r="AA17" i="2" s="1"/>
  <c r="Y20" i="2"/>
  <c r="Y19" i="2" s="1"/>
  <c r="Z20" i="2"/>
  <c r="Z19" i="2" s="1"/>
  <c r="AA20" i="2"/>
  <c r="AA19" i="2" s="1"/>
  <c r="Y23" i="2"/>
  <c r="Y22" i="2" s="1"/>
  <c r="Y21" i="2" s="1"/>
  <c r="Z23" i="2"/>
  <c r="Z22" i="2" s="1"/>
  <c r="Z21" i="2" s="1"/>
  <c r="AA23" i="2"/>
  <c r="AA22" i="2" s="1"/>
  <c r="AA21" i="2" s="1"/>
  <c r="Y26" i="2"/>
  <c r="Y25" i="2" s="1"/>
  <c r="Y24" i="2" s="1"/>
  <c r="Z26" i="2"/>
  <c r="Z25" i="2" s="1"/>
  <c r="Z24" i="2" s="1"/>
  <c r="AA26" i="2"/>
  <c r="AA25" i="2" s="1"/>
  <c r="AA24" i="2" s="1"/>
  <c r="Y29" i="2"/>
  <c r="Y28" i="2" s="1"/>
  <c r="Z29" i="2"/>
  <c r="Z28" i="2" s="1"/>
  <c r="AA29" i="2"/>
  <c r="AA28" i="2" s="1"/>
  <c r="Y31" i="2"/>
  <c r="Y30" i="2" s="1"/>
  <c r="Z31" i="2"/>
  <c r="Z30" i="2" s="1"/>
  <c r="AA31" i="2"/>
  <c r="AA30" i="2" s="1"/>
  <c r="Y33" i="2"/>
  <c r="Y32" i="2" s="1"/>
  <c r="Z33" i="2"/>
  <c r="Z32" i="2" s="1"/>
  <c r="AA33" i="2"/>
  <c r="AA32" i="2" s="1"/>
  <c r="Y36" i="2"/>
  <c r="Y35" i="2" s="1"/>
  <c r="Y34" i="2" s="1"/>
  <c r="Z36" i="2"/>
  <c r="Z35" i="2" s="1"/>
  <c r="Z34" i="2" s="1"/>
  <c r="AA36" i="2"/>
  <c r="AA35" i="2" s="1"/>
  <c r="AA34" i="2" s="1"/>
  <c r="Y39" i="2"/>
  <c r="Y38" i="2" s="1"/>
  <c r="Y37" i="2" s="1"/>
  <c r="Z39" i="2"/>
  <c r="Z38" i="2" s="1"/>
  <c r="Z37" i="2" s="1"/>
  <c r="AA39" i="2"/>
  <c r="AA38" i="2" s="1"/>
  <c r="AA37" i="2" s="1"/>
  <c r="Y42" i="2"/>
  <c r="Y41" i="2" s="1"/>
  <c r="Y40" i="2" s="1"/>
  <c r="Z42" i="2"/>
  <c r="Z41" i="2" s="1"/>
  <c r="Z40" i="2" s="1"/>
  <c r="AA42" i="2"/>
  <c r="AA41" i="2" s="1"/>
  <c r="AA40" i="2" s="1"/>
  <c r="Y45" i="2"/>
  <c r="Y44" i="2" s="1"/>
  <c r="Y43" i="2" s="1"/>
  <c r="Z45" i="2"/>
  <c r="Z44" i="2" s="1"/>
  <c r="Z43" i="2" s="1"/>
  <c r="AA45" i="2"/>
  <c r="AA44" i="2" s="1"/>
  <c r="AA43" i="2" s="1"/>
  <c r="Y48" i="2"/>
  <c r="Y47" i="2" s="1"/>
  <c r="Y46" i="2" s="1"/>
  <c r="Z48" i="2"/>
  <c r="Z47" i="2" s="1"/>
  <c r="Z46" i="2" s="1"/>
  <c r="AA48" i="2"/>
  <c r="AA47" i="2" s="1"/>
  <c r="AA46" i="2" s="1"/>
  <c r="Y51" i="2"/>
  <c r="Y50" i="2" s="1"/>
  <c r="Y49" i="2" s="1"/>
  <c r="Z51" i="2"/>
  <c r="Z50" i="2" s="1"/>
  <c r="Z49" i="2" s="1"/>
  <c r="AA51" i="2"/>
  <c r="AA50" i="2" s="1"/>
  <c r="AA49" i="2" s="1"/>
  <c r="Y54" i="2"/>
  <c r="Y53" i="2" s="1"/>
  <c r="Y52" i="2" s="1"/>
  <c r="Z54" i="2"/>
  <c r="Z53" i="2" s="1"/>
  <c r="Z52" i="2" s="1"/>
  <c r="AA54" i="2"/>
  <c r="AA53" i="2" s="1"/>
  <c r="AA52" i="2" s="1"/>
  <c r="Y59" i="2"/>
  <c r="Y58" i="2" s="1"/>
  <c r="Z59" i="2"/>
  <c r="Z58" i="2" s="1"/>
  <c r="AA59" i="2"/>
  <c r="AA58" i="2" s="1"/>
  <c r="Y61" i="2"/>
  <c r="Y60" i="2" s="1"/>
  <c r="Z61" i="2"/>
  <c r="Z60" i="2" s="1"/>
  <c r="AA61" i="2"/>
  <c r="AA60" i="2" s="1"/>
  <c r="Y63" i="2"/>
  <c r="Y62" i="2" s="1"/>
  <c r="Z63" i="2"/>
  <c r="Z62" i="2" s="1"/>
  <c r="AA63" i="2"/>
  <c r="AA62" i="2" s="1"/>
  <c r="Y66" i="2"/>
  <c r="Y65" i="2" s="1"/>
  <c r="Y64" i="2" s="1"/>
  <c r="Z66" i="2"/>
  <c r="Z65" i="2" s="1"/>
  <c r="Z64" i="2" s="1"/>
  <c r="AA66" i="2"/>
  <c r="AA65" i="2" s="1"/>
  <c r="AA64" i="2" s="1"/>
  <c r="Y71" i="2"/>
  <c r="Y70" i="2" s="1"/>
  <c r="Y69" i="2" s="1"/>
  <c r="Y68" i="2" s="1"/>
  <c r="Y67" i="2" s="1"/>
  <c r="Z71" i="2"/>
  <c r="Z70" i="2" s="1"/>
  <c r="Z69" i="2" s="1"/>
  <c r="Z68" i="2" s="1"/>
  <c r="Z67" i="2" s="1"/>
  <c r="AA71" i="2"/>
  <c r="AA70" i="2" s="1"/>
  <c r="AA69" i="2" s="1"/>
  <c r="AA68" i="2" s="1"/>
  <c r="AA67" i="2" s="1"/>
  <c r="Y76" i="2"/>
  <c r="Y75" i="2" s="1"/>
  <c r="Z76" i="2"/>
  <c r="Z75" i="2" s="1"/>
  <c r="AA76" i="2"/>
  <c r="AA75" i="2" s="1"/>
  <c r="Y78" i="2"/>
  <c r="Y77" i="2" s="1"/>
  <c r="Z78" i="2"/>
  <c r="Z77" i="2" s="1"/>
  <c r="AA78" i="2"/>
  <c r="AA77" i="2" s="1"/>
  <c r="Y80" i="2"/>
  <c r="Y79" i="2" s="1"/>
  <c r="Z80" i="2"/>
  <c r="Z79" i="2" s="1"/>
  <c r="AA80" i="2"/>
  <c r="AA79" i="2" s="1"/>
  <c r="Y85" i="2"/>
  <c r="Y84" i="2" s="1"/>
  <c r="Y83" i="2" s="1"/>
  <c r="Y82" i="2" s="1"/>
  <c r="Y81" i="2" s="1"/>
  <c r="Z85" i="2"/>
  <c r="Z84" i="2" s="1"/>
  <c r="Z83" i="2" s="1"/>
  <c r="Z82" i="2" s="1"/>
  <c r="Z81" i="2" s="1"/>
  <c r="AA85" i="2"/>
  <c r="AA84" i="2" s="1"/>
  <c r="AA83" i="2" s="1"/>
  <c r="AA82" i="2" s="1"/>
  <c r="AA81" i="2" s="1"/>
  <c r="Y90" i="2"/>
  <c r="Y89" i="2" s="1"/>
  <c r="Y88" i="2" s="1"/>
  <c r="Z90" i="2"/>
  <c r="Z89" i="2" s="1"/>
  <c r="Z88" i="2" s="1"/>
  <c r="AA90" i="2"/>
  <c r="AA89" i="2" s="1"/>
  <c r="AA88" i="2" s="1"/>
  <c r="Y93" i="2"/>
  <c r="Y92" i="2" s="1"/>
  <c r="Y91" i="2" s="1"/>
  <c r="Z93" i="2"/>
  <c r="Z92" i="2" s="1"/>
  <c r="Z91" i="2" s="1"/>
  <c r="AA93" i="2"/>
  <c r="AA92" i="2" s="1"/>
  <c r="AA91" i="2" s="1"/>
  <c r="Y96" i="2"/>
  <c r="Y95" i="2" s="1"/>
  <c r="Y94" i="2" s="1"/>
  <c r="Z96" i="2"/>
  <c r="Z95" i="2" s="1"/>
  <c r="Z94" i="2" s="1"/>
  <c r="AA96" i="2"/>
  <c r="AA95" i="2" s="1"/>
  <c r="AA94" i="2" s="1"/>
  <c r="Y99" i="2"/>
  <c r="Y98" i="2" s="1"/>
  <c r="Y97" i="2" s="1"/>
  <c r="Z99" i="2"/>
  <c r="Z98" i="2" s="1"/>
  <c r="Z97" i="2" s="1"/>
  <c r="AA99" i="2"/>
  <c r="AA98" i="2" s="1"/>
  <c r="AA97" i="2" s="1"/>
  <c r="Y102" i="2"/>
  <c r="Y101" i="2" s="1"/>
  <c r="Y100" i="2" s="1"/>
  <c r="Z102" i="2"/>
  <c r="Z101" i="2" s="1"/>
  <c r="Z100" i="2" s="1"/>
  <c r="AA102" i="2"/>
  <c r="AA101" i="2" s="1"/>
  <c r="AA100" i="2" s="1"/>
  <c r="Y105" i="2"/>
  <c r="Y104" i="2" s="1"/>
  <c r="Y103" i="2" s="1"/>
  <c r="Z105" i="2"/>
  <c r="Z104" i="2" s="1"/>
  <c r="Z103" i="2" s="1"/>
  <c r="AA105" i="2"/>
  <c r="AA104" i="2" s="1"/>
  <c r="AA103" i="2" s="1"/>
  <c r="Y108" i="2"/>
  <c r="Y107" i="2" s="1"/>
  <c r="Y106" i="2" s="1"/>
  <c r="Z108" i="2"/>
  <c r="Z107" i="2" s="1"/>
  <c r="Z106" i="2" s="1"/>
  <c r="AA108" i="2"/>
  <c r="AA107" i="2" s="1"/>
  <c r="AA106" i="2" s="1"/>
  <c r="Y113" i="2"/>
  <c r="Y112" i="2" s="1"/>
  <c r="Y111" i="2" s="1"/>
  <c r="Y110" i="2" s="1"/>
  <c r="Y109" i="2" s="1"/>
  <c r="Z113" i="2"/>
  <c r="Z112" i="2" s="1"/>
  <c r="Z111" i="2" s="1"/>
  <c r="Z110" i="2" s="1"/>
  <c r="Z109" i="2" s="1"/>
  <c r="AA113" i="2"/>
  <c r="AA112" i="2" s="1"/>
  <c r="AA111" i="2" s="1"/>
  <c r="AA110" i="2" s="1"/>
  <c r="AA109" i="2" s="1"/>
  <c r="Y118" i="2"/>
  <c r="Y117" i="2" s="1"/>
  <c r="Y116" i="2" s="1"/>
  <c r="Z118" i="2"/>
  <c r="Z117" i="2" s="1"/>
  <c r="Z116" i="2" s="1"/>
  <c r="Z115" i="2" s="1"/>
  <c r="Z114" i="2" s="1"/>
  <c r="AA118" i="2"/>
  <c r="AA117" i="2" s="1"/>
  <c r="AA116" i="2" s="1"/>
  <c r="Y121" i="2"/>
  <c r="Y120" i="2" s="1"/>
  <c r="Y119" i="2" s="1"/>
  <c r="Z121" i="2"/>
  <c r="Z120" i="2" s="1"/>
  <c r="Z119" i="2" s="1"/>
  <c r="AA121" i="2"/>
  <c r="AA120" i="2" s="1"/>
  <c r="AA119" i="2" s="1"/>
  <c r="Y126" i="2"/>
  <c r="Y125" i="2" s="1"/>
  <c r="Y124" i="2" s="1"/>
  <c r="Y123" i="2" s="1"/>
  <c r="Y122" i="2" s="1"/>
  <c r="Z126" i="2"/>
  <c r="Z125" i="2" s="1"/>
  <c r="Z124" i="2" s="1"/>
  <c r="Z123" i="2" s="1"/>
  <c r="Z122" i="2" s="1"/>
  <c r="AA126" i="2"/>
  <c r="AA125" i="2" s="1"/>
  <c r="AA124" i="2" s="1"/>
  <c r="AA123" i="2" s="1"/>
  <c r="AA122" i="2" s="1"/>
  <c r="Y132" i="2"/>
  <c r="Y131" i="2" s="1"/>
  <c r="Y130" i="2" s="1"/>
  <c r="Z132" i="2"/>
  <c r="Z131" i="2" s="1"/>
  <c r="Z130" i="2" s="1"/>
  <c r="AA132" i="2"/>
  <c r="AA131" i="2" s="1"/>
  <c r="AA130" i="2" s="1"/>
  <c r="Y135" i="2"/>
  <c r="Y134" i="2" s="1"/>
  <c r="Y133" i="2" s="1"/>
  <c r="Z135" i="2"/>
  <c r="Z134" i="2" s="1"/>
  <c r="Z133" i="2" s="1"/>
  <c r="AA135" i="2"/>
  <c r="AA134" i="2" s="1"/>
  <c r="AA133" i="2" s="1"/>
  <c r="Y138" i="2"/>
  <c r="Y137" i="2" s="1"/>
  <c r="Y136" i="2" s="1"/>
  <c r="Z138" i="2"/>
  <c r="Z137" i="2" s="1"/>
  <c r="Z136" i="2" s="1"/>
  <c r="AA138" i="2"/>
  <c r="AA137" i="2" s="1"/>
  <c r="AA136" i="2" s="1"/>
  <c r="Y141" i="2"/>
  <c r="Y140" i="2" s="1"/>
  <c r="Z141" i="2"/>
  <c r="Z140" i="2" s="1"/>
  <c r="AA141" i="2"/>
  <c r="AA140" i="2" s="1"/>
  <c r="Y143" i="2"/>
  <c r="Y142" i="2" s="1"/>
  <c r="Z143" i="2"/>
  <c r="Z142" i="2" s="1"/>
  <c r="AA143" i="2"/>
  <c r="AA142" i="2" s="1"/>
  <c r="Y146" i="2"/>
  <c r="Y145" i="2" s="1"/>
  <c r="Y144" i="2" s="1"/>
  <c r="Z146" i="2"/>
  <c r="Z145" i="2" s="1"/>
  <c r="Z144" i="2" s="1"/>
  <c r="AA146" i="2"/>
  <c r="AA145" i="2" s="1"/>
  <c r="AA144" i="2" s="1"/>
  <c r="Y149" i="2"/>
  <c r="Y148" i="2" s="1"/>
  <c r="Z149" i="2"/>
  <c r="Z148" i="2" s="1"/>
  <c r="AA149" i="2"/>
  <c r="AA148" i="2" s="1"/>
  <c r="Y151" i="2"/>
  <c r="Y150" i="2" s="1"/>
  <c r="Z151" i="2"/>
  <c r="Z150" i="2" s="1"/>
  <c r="AA151" i="2"/>
  <c r="AA150" i="2" s="1"/>
  <c r="Y154" i="2"/>
  <c r="Y153" i="2" s="1"/>
  <c r="Y152" i="2" s="1"/>
  <c r="Z154" i="2"/>
  <c r="Z153" i="2" s="1"/>
  <c r="Z152" i="2" s="1"/>
  <c r="AA154" i="2"/>
  <c r="AA153" i="2" s="1"/>
  <c r="AA152" i="2" s="1"/>
  <c r="Y157" i="2"/>
  <c r="Y156" i="2" s="1"/>
  <c r="Y155" i="2" s="1"/>
  <c r="Z157" i="2"/>
  <c r="Z156" i="2" s="1"/>
  <c r="Z155" i="2" s="1"/>
  <c r="AA157" i="2"/>
  <c r="AA156" i="2" s="1"/>
  <c r="AA155" i="2" s="1"/>
  <c r="Y160" i="2"/>
  <c r="Y159" i="2" s="1"/>
  <c r="Y158" i="2" s="1"/>
  <c r="Z160" i="2"/>
  <c r="Z159" i="2" s="1"/>
  <c r="Z158" i="2" s="1"/>
  <c r="AA160" i="2"/>
  <c r="AA159" i="2" s="1"/>
  <c r="AA158" i="2" s="1"/>
  <c r="Y166" i="2"/>
  <c r="Y165" i="2" s="1"/>
  <c r="Y164" i="2" s="1"/>
  <c r="Y163" i="2" s="1"/>
  <c r="Z166" i="2"/>
  <c r="Z165" i="2" s="1"/>
  <c r="Z164" i="2" s="1"/>
  <c r="Z163" i="2" s="1"/>
  <c r="AA166" i="2"/>
  <c r="AA165" i="2" s="1"/>
  <c r="AA164" i="2" s="1"/>
  <c r="AA163" i="2" s="1"/>
  <c r="Y172" i="2"/>
  <c r="Y171" i="2" s="1"/>
  <c r="Z172" i="2"/>
  <c r="Z171" i="2" s="1"/>
  <c r="AA172" i="2"/>
  <c r="AA171" i="2" s="1"/>
  <c r="Y174" i="2"/>
  <c r="Y173" i="2" s="1"/>
  <c r="Z174" i="2"/>
  <c r="Z173" i="2" s="1"/>
  <c r="AA174" i="2"/>
  <c r="AA173" i="2" s="1"/>
  <c r="Y177" i="2"/>
  <c r="Y176" i="2" s="1"/>
  <c r="Z177" i="2"/>
  <c r="Z176" i="2" s="1"/>
  <c r="AA177" i="2"/>
  <c r="AA176" i="2" s="1"/>
  <c r="Y179" i="2"/>
  <c r="Y178" i="2" s="1"/>
  <c r="Z179" i="2"/>
  <c r="Z178" i="2" s="1"/>
  <c r="AA179" i="2"/>
  <c r="AA178" i="2" s="1"/>
  <c r="Y182" i="2"/>
  <c r="Y181" i="2" s="1"/>
  <c r="Y180" i="2" s="1"/>
  <c r="Z182" i="2"/>
  <c r="Z181" i="2" s="1"/>
  <c r="Z180" i="2" s="1"/>
  <c r="AA182" i="2"/>
  <c r="AA181" i="2" s="1"/>
  <c r="AA180" i="2" s="1"/>
  <c r="Y185" i="2"/>
  <c r="Y184" i="2" s="1"/>
  <c r="Z185" i="2"/>
  <c r="Z184" i="2" s="1"/>
  <c r="AA185" i="2"/>
  <c r="AA184" i="2" s="1"/>
  <c r="Y187" i="2"/>
  <c r="Y186" i="2" s="1"/>
  <c r="Z187" i="2"/>
  <c r="Z186" i="2" s="1"/>
  <c r="AA187" i="2"/>
  <c r="AA186" i="2" s="1"/>
  <c r="Y192" i="2"/>
  <c r="Y191" i="2" s="1"/>
  <c r="Y190" i="2" s="1"/>
  <c r="Y189" i="2" s="1"/>
  <c r="Y188" i="2" s="1"/>
  <c r="Z192" i="2"/>
  <c r="Z191" i="2" s="1"/>
  <c r="Z190" i="2" s="1"/>
  <c r="Z189" i="2" s="1"/>
  <c r="Z188" i="2" s="1"/>
  <c r="AA192" i="2"/>
  <c r="AA191" i="2" s="1"/>
  <c r="AA190" i="2" s="1"/>
  <c r="AA189" i="2" s="1"/>
  <c r="AA188" i="2" s="1"/>
  <c r="Y198" i="2"/>
  <c r="Y197" i="2" s="1"/>
  <c r="Y196" i="2" s="1"/>
  <c r="Y195" i="2" s="1"/>
  <c r="Y194" i="2" s="1"/>
  <c r="Z198" i="2"/>
  <c r="Z197" i="2" s="1"/>
  <c r="Z196" i="2" s="1"/>
  <c r="Z195" i="2" s="1"/>
  <c r="Z194" i="2" s="1"/>
  <c r="AA198" i="2"/>
  <c r="AA197" i="2" s="1"/>
  <c r="AA196" i="2" s="1"/>
  <c r="AA195" i="2" s="1"/>
  <c r="AA194" i="2" s="1"/>
  <c r="Y203" i="2"/>
  <c r="Y202" i="2" s="1"/>
  <c r="Y201" i="2" s="1"/>
  <c r="Y200" i="2" s="1"/>
  <c r="Y199" i="2" s="1"/>
  <c r="Z203" i="2"/>
  <c r="Z202" i="2" s="1"/>
  <c r="Z201" i="2" s="1"/>
  <c r="Z200" i="2" s="1"/>
  <c r="Z199" i="2" s="1"/>
  <c r="AA203" i="2"/>
  <c r="AA202" i="2" s="1"/>
  <c r="AA201" i="2" s="1"/>
  <c r="AA200" i="2" s="1"/>
  <c r="AA199" i="2" s="1"/>
  <c r="Y209" i="2"/>
  <c r="Y208" i="2" s="1"/>
  <c r="Y207" i="2" s="1"/>
  <c r="Y206" i="2" s="1"/>
  <c r="Z209" i="2"/>
  <c r="Z208" i="2" s="1"/>
  <c r="Z207" i="2" s="1"/>
  <c r="Z206" i="2" s="1"/>
  <c r="AA209" i="2"/>
  <c r="AA208" i="2" s="1"/>
  <c r="AA207" i="2" s="1"/>
  <c r="AA206" i="2" s="1"/>
  <c r="AA204" i="2" s="1"/>
  <c r="Y215" i="2"/>
  <c r="Y214" i="2" s="1"/>
  <c r="Y213" i="2" s="1"/>
  <c r="Y212" i="2" s="1"/>
  <c r="Y211" i="2" s="1"/>
  <c r="Z215" i="2"/>
  <c r="Z214" i="2" s="1"/>
  <c r="Z213" i="2" s="1"/>
  <c r="Z212" i="2" s="1"/>
  <c r="Z211" i="2" s="1"/>
  <c r="AA215" i="2"/>
  <c r="AA214" i="2" s="1"/>
  <c r="AA213" i="2" s="1"/>
  <c r="AA212" i="2" s="1"/>
  <c r="AA211" i="2" s="1"/>
  <c r="Y220" i="2"/>
  <c r="Y219" i="2" s="1"/>
  <c r="Y218" i="2" s="1"/>
  <c r="Z220" i="2"/>
  <c r="Z219" i="2" s="1"/>
  <c r="Z218" i="2" s="1"/>
  <c r="AA220" i="2"/>
  <c r="AA219" i="2" s="1"/>
  <c r="AA218" i="2" s="1"/>
  <c r="Y223" i="2"/>
  <c r="Y222" i="2" s="1"/>
  <c r="Y221" i="2" s="1"/>
  <c r="Z223" i="2"/>
  <c r="Z222" i="2" s="1"/>
  <c r="Z221" i="2" s="1"/>
  <c r="AA223" i="2"/>
  <c r="AA222" i="2" s="1"/>
  <c r="AA221" i="2" s="1"/>
  <c r="Y226" i="2"/>
  <c r="Y225" i="2" s="1"/>
  <c r="Y224" i="2" s="1"/>
  <c r="Z226" i="2"/>
  <c r="Z225" i="2" s="1"/>
  <c r="Z224" i="2" s="1"/>
  <c r="AA226" i="2"/>
  <c r="AA225" i="2" s="1"/>
  <c r="AA224" i="2" s="1"/>
  <c r="Y229" i="2"/>
  <c r="Y228" i="2" s="1"/>
  <c r="Y227" i="2" s="1"/>
  <c r="Z229" i="2"/>
  <c r="Z228" i="2" s="1"/>
  <c r="Z227" i="2" s="1"/>
  <c r="AA229" i="2"/>
  <c r="AA228" i="2" s="1"/>
  <c r="AA227" i="2" s="1"/>
  <c r="Y232" i="2"/>
  <c r="Y231" i="2" s="1"/>
  <c r="Y230" i="2" s="1"/>
  <c r="Z232" i="2"/>
  <c r="Z231" i="2" s="1"/>
  <c r="Z230" i="2" s="1"/>
  <c r="AA232" i="2"/>
  <c r="AA231" i="2" s="1"/>
  <c r="AA230" i="2" s="1"/>
  <c r="Y235" i="2"/>
  <c r="Y234" i="2" s="1"/>
  <c r="Y233" i="2" s="1"/>
  <c r="Z235" i="2"/>
  <c r="Z234" i="2" s="1"/>
  <c r="Z233" i="2" s="1"/>
  <c r="AA235" i="2"/>
  <c r="AA234" i="2" s="1"/>
  <c r="AA233" i="2" s="1"/>
  <c r="Y238" i="2"/>
  <c r="Y237" i="2" s="1"/>
  <c r="Z238" i="2"/>
  <c r="Z237" i="2" s="1"/>
  <c r="AA238" i="2"/>
  <c r="AA237" i="2" s="1"/>
  <c r="Y240" i="2"/>
  <c r="Y239" i="2" s="1"/>
  <c r="Z240" i="2"/>
  <c r="Z239" i="2" s="1"/>
  <c r="AA240" i="2"/>
  <c r="AA239" i="2" s="1"/>
  <c r="Y242" i="2"/>
  <c r="Y241" i="2" s="1"/>
  <c r="Z242" i="2"/>
  <c r="Z241" i="2" s="1"/>
  <c r="AA242" i="2"/>
  <c r="AA241" i="2" s="1"/>
  <c r="Y245" i="2"/>
  <c r="Y244" i="2" s="1"/>
  <c r="Y243" i="2" s="1"/>
  <c r="Z245" i="2"/>
  <c r="Z244" i="2" s="1"/>
  <c r="Z243" i="2" s="1"/>
  <c r="AA245" i="2"/>
  <c r="AA244" i="2" s="1"/>
  <c r="AA243" i="2" s="1"/>
  <c r="Y248" i="2"/>
  <c r="Y247" i="2" s="1"/>
  <c r="Y246" i="2" s="1"/>
  <c r="Z248" i="2"/>
  <c r="Z247" i="2" s="1"/>
  <c r="Z246" i="2" s="1"/>
  <c r="AA248" i="2"/>
  <c r="AA247" i="2" s="1"/>
  <c r="AA246" i="2" s="1"/>
  <c r="Y251" i="2"/>
  <c r="Y250" i="2" s="1"/>
  <c r="Y249" i="2" s="1"/>
  <c r="Z251" i="2"/>
  <c r="Z250" i="2" s="1"/>
  <c r="Z249" i="2" s="1"/>
  <c r="AA251" i="2"/>
  <c r="AA250" i="2" s="1"/>
  <c r="AA249" i="2" s="1"/>
  <c r="Y254" i="2"/>
  <c r="Y253" i="2" s="1"/>
  <c r="Y252" i="2" s="1"/>
  <c r="Z254" i="2"/>
  <c r="Z253" i="2" s="1"/>
  <c r="Z252" i="2" s="1"/>
  <c r="AA254" i="2"/>
  <c r="AA253" i="2" s="1"/>
  <c r="AA252" i="2" s="1"/>
  <c r="Y257" i="2"/>
  <c r="Y256" i="2" s="1"/>
  <c r="Y255" i="2" s="1"/>
  <c r="Z257" i="2"/>
  <c r="Z256" i="2" s="1"/>
  <c r="Z255" i="2" s="1"/>
  <c r="AA257" i="2"/>
  <c r="AA256" i="2" s="1"/>
  <c r="AA255" i="2" s="1"/>
  <c r="Y260" i="2"/>
  <c r="Y259" i="2" s="1"/>
  <c r="Y258" i="2" s="1"/>
  <c r="Z260" i="2"/>
  <c r="Z259" i="2" s="1"/>
  <c r="Z258" i="2" s="1"/>
  <c r="AA260" i="2"/>
  <c r="AA259" i="2" s="1"/>
  <c r="AA258" i="2" s="1"/>
  <c r="Y263" i="2"/>
  <c r="Y262" i="2" s="1"/>
  <c r="Y261" i="2" s="1"/>
  <c r="Z263" i="2"/>
  <c r="Z262" i="2" s="1"/>
  <c r="Z261" i="2" s="1"/>
  <c r="AA263" i="2"/>
  <c r="AA262" i="2" s="1"/>
  <c r="AA261" i="2" s="1"/>
  <c r="Y266" i="2"/>
  <c r="Y265" i="2" s="1"/>
  <c r="Y264" i="2" s="1"/>
  <c r="Z266" i="2"/>
  <c r="Z265" i="2" s="1"/>
  <c r="Z264" i="2" s="1"/>
  <c r="AA266" i="2"/>
  <c r="AA265" i="2" s="1"/>
  <c r="AA264" i="2" s="1"/>
  <c r="Y269" i="2"/>
  <c r="Y268" i="2" s="1"/>
  <c r="Y267" i="2" s="1"/>
  <c r="Z269" i="2"/>
  <c r="Z268" i="2" s="1"/>
  <c r="Z267" i="2" s="1"/>
  <c r="AA269" i="2"/>
  <c r="AA268" i="2" s="1"/>
  <c r="AA267" i="2" s="1"/>
  <c r="Y274" i="2"/>
  <c r="Y273" i="2" s="1"/>
  <c r="Z274" i="2"/>
  <c r="Z273" i="2" s="1"/>
  <c r="AA274" i="2"/>
  <c r="AA273" i="2" s="1"/>
  <c r="Y276" i="2"/>
  <c r="Y275" i="2" s="1"/>
  <c r="Z276" i="2"/>
  <c r="Z275" i="2" s="1"/>
  <c r="AA276" i="2"/>
  <c r="AA275" i="2" s="1"/>
  <c r="Y281" i="2"/>
  <c r="Y280" i="2" s="1"/>
  <c r="Y279" i="2" s="1"/>
  <c r="Z281" i="2"/>
  <c r="Z280" i="2" s="1"/>
  <c r="Z279" i="2" s="1"/>
  <c r="AA281" i="2"/>
  <c r="AA280" i="2" s="1"/>
  <c r="AA279" i="2" s="1"/>
  <c r="Y284" i="2"/>
  <c r="Y283" i="2" s="1"/>
  <c r="Z284" i="2"/>
  <c r="Z283" i="2" s="1"/>
  <c r="AA284" i="2"/>
  <c r="AA283" i="2" s="1"/>
  <c r="Y286" i="2"/>
  <c r="Y285" i="2" s="1"/>
  <c r="Z286" i="2"/>
  <c r="Z285" i="2" s="1"/>
  <c r="AA286" i="2"/>
  <c r="AA285" i="2" s="1"/>
  <c r="Y289" i="2"/>
  <c r="Y288" i="2" s="1"/>
  <c r="Y287" i="2" s="1"/>
  <c r="Z289" i="2"/>
  <c r="Z288" i="2" s="1"/>
  <c r="Z287" i="2" s="1"/>
  <c r="AA289" i="2"/>
  <c r="AA288" i="2" s="1"/>
  <c r="AA287" i="2" s="1"/>
  <c r="Y292" i="2"/>
  <c r="Z292" i="2"/>
  <c r="AA292" i="2"/>
  <c r="Y293" i="2"/>
  <c r="Z293" i="2"/>
  <c r="AA293" i="2"/>
  <c r="Y298" i="2"/>
  <c r="Y297" i="2" s="1"/>
  <c r="Y296" i="2" s="1"/>
  <c r="Y295" i="2" s="1"/>
  <c r="Y294" i="2" s="1"/>
  <c r="Z298" i="2"/>
  <c r="Z297" i="2" s="1"/>
  <c r="Z296" i="2" s="1"/>
  <c r="Z295" i="2" s="1"/>
  <c r="Z294" i="2" s="1"/>
  <c r="AA298" i="2"/>
  <c r="AA297" i="2" s="1"/>
  <c r="AA296" i="2" s="1"/>
  <c r="AA295" i="2" s="1"/>
  <c r="AA294" i="2" s="1"/>
  <c r="Y303" i="2"/>
  <c r="Y302" i="2" s="1"/>
  <c r="Z303" i="2"/>
  <c r="Z302" i="2" s="1"/>
  <c r="AA303" i="2"/>
  <c r="AA302" i="2" s="1"/>
  <c r="Y305" i="2"/>
  <c r="Y304" i="2" s="1"/>
  <c r="Z305" i="2"/>
  <c r="Z304" i="2" s="1"/>
  <c r="AA305" i="2"/>
  <c r="AA304" i="2" s="1"/>
  <c r="Y310" i="2"/>
  <c r="Y309" i="2" s="1"/>
  <c r="Y308" i="2" s="1"/>
  <c r="Y307" i="2" s="1"/>
  <c r="Y306" i="2" s="1"/>
  <c r="Z310" i="2"/>
  <c r="Z309" i="2" s="1"/>
  <c r="Z308" i="2" s="1"/>
  <c r="Z307" i="2" s="1"/>
  <c r="Z306" i="2" s="1"/>
  <c r="AA310" i="2"/>
  <c r="AA309" i="2" s="1"/>
  <c r="AA308" i="2" s="1"/>
  <c r="AA307" i="2" s="1"/>
  <c r="AA306" i="2" s="1"/>
  <c r="Y316" i="2"/>
  <c r="Y315" i="2" s="1"/>
  <c r="Z316" i="2"/>
  <c r="Z315" i="2" s="1"/>
  <c r="AA316" i="2"/>
  <c r="AA315" i="2" s="1"/>
  <c r="Y318" i="2"/>
  <c r="Y317" i="2" s="1"/>
  <c r="Z318" i="2"/>
  <c r="Z317" i="2" s="1"/>
  <c r="AA318" i="2"/>
  <c r="AA317" i="2" s="1"/>
  <c r="Y321" i="2"/>
  <c r="Y320" i="2" s="1"/>
  <c r="Y319" i="2" s="1"/>
  <c r="Z321" i="2"/>
  <c r="Z320" i="2" s="1"/>
  <c r="Z319" i="2" s="1"/>
  <c r="AA321" i="2"/>
  <c r="AA320" i="2" s="1"/>
  <c r="AA319" i="2" s="1"/>
  <c r="Y326" i="2"/>
  <c r="Y325" i="2" s="1"/>
  <c r="Y324" i="2" s="1"/>
  <c r="Z326" i="2"/>
  <c r="Z325" i="2" s="1"/>
  <c r="Z324" i="2" s="1"/>
  <c r="AA326" i="2"/>
  <c r="AA325" i="2" s="1"/>
  <c r="AA324" i="2" s="1"/>
  <c r="Y329" i="2"/>
  <c r="Y328" i="2" s="1"/>
  <c r="Y327" i="2" s="1"/>
  <c r="Z329" i="2"/>
  <c r="Z328" i="2" s="1"/>
  <c r="Z327" i="2" s="1"/>
  <c r="AA329" i="2"/>
  <c r="AA328" i="2" s="1"/>
  <c r="AA327" i="2" s="1"/>
  <c r="Y334" i="2"/>
  <c r="Y333" i="2" s="1"/>
  <c r="Y332" i="2" s="1"/>
  <c r="Z334" i="2"/>
  <c r="Z333" i="2" s="1"/>
  <c r="Z332" i="2" s="1"/>
  <c r="AA334" i="2"/>
  <c r="AA333" i="2" s="1"/>
  <c r="AA332" i="2" s="1"/>
  <c r="Y337" i="2"/>
  <c r="Y336" i="2" s="1"/>
  <c r="Y335" i="2" s="1"/>
  <c r="Z337" i="2"/>
  <c r="Z336" i="2" s="1"/>
  <c r="Z335" i="2" s="1"/>
  <c r="AA337" i="2"/>
  <c r="AA336" i="2" s="1"/>
  <c r="AA335" i="2" s="1"/>
  <c r="Y341" i="2"/>
  <c r="Y340" i="2" s="1"/>
  <c r="Y339" i="2" s="1"/>
  <c r="Y338" i="2" s="1"/>
  <c r="Z341" i="2"/>
  <c r="Z340" i="2" s="1"/>
  <c r="Z339" i="2" s="1"/>
  <c r="Z338" i="2" s="1"/>
  <c r="AA341" i="2"/>
  <c r="AA340" i="2" s="1"/>
  <c r="AA339" i="2" s="1"/>
  <c r="AA338" i="2" s="1"/>
  <c r="Y345" i="2"/>
  <c r="Y344" i="2" s="1"/>
  <c r="Z345" i="2"/>
  <c r="Z344" i="2" s="1"/>
  <c r="AA345" i="2"/>
  <c r="AA344" i="2" s="1"/>
  <c r="AA343" i="2" s="1"/>
  <c r="AA342" i="2" s="1"/>
  <c r="Y347" i="2"/>
  <c r="Y346" i="2" s="1"/>
  <c r="Z347" i="2"/>
  <c r="Z346" i="2" s="1"/>
  <c r="AA347" i="2"/>
  <c r="AA346" i="2" s="1"/>
  <c r="Y351" i="2"/>
  <c r="Y350" i="2" s="1"/>
  <c r="Y349" i="2" s="1"/>
  <c r="Z351" i="2"/>
  <c r="Z350" i="2" s="1"/>
  <c r="Z349" i="2" s="1"/>
  <c r="AA351" i="2"/>
  <c r="AA350" i="2" s="1"/>
  <c r="AA349" i="2" s="1"/>
  <c r="Y354" i="2"/>
  <c r="Y353" i="2" s="1"/>
  <c r="Y352" i="2" s="1"/>
  <c r="Z354" i="2"/>
  <c r="Z353" i="2" s="1"/>
  <c r="Z352" i="2" s="1"/>
  <c r="AA354" i="2"/>
  <c r="AA353" i="2" s="1"/>
  <c r="AA352" i="2" s="1"/>
  <c r="V334" i="2"/>
  <c r="W334" i="2"/>
  <c r="R334" i="2"/>
  <c r="V332" i="3"/>
  <c r="V331" i="3" s="1"/>
  <c r="V330" i="3" s="1"/>
  <c r="W332" i="3"/>
  <c r="Y332" i="3"/>
  <c r="Y331" i="3" s="1"/>
  <c r="Y330" i="3" s="1"/>
  <c r="Z332" i="3"/>
  <c r="Z331" i="3" s="1"/>
  <c r="Z330" i="3" s="1"/>
  <c r="AA332" i="3"/>
  <c r="AA331" i="3" s="1"/>
  <c r="AA330" i="3" s="1"/>
  <c r="R332" i="3"/>
  <c r="R331" i="3" s="1"/>
  <c r="R330" i="3" s="1"/>
  <c r="P332" i="3"/>
  <c r="L332" i="3"/>
  <c r="L331" i="3" s="1"/>
  <c r="L330" i="3" s="1"/>
  <c r="Q331" i="3"/>
  <c r="P331" i="3"/>
  <c r="P330" i="3" s="1"/>
  <c r="O331" i="3"/>
  <c r="N331" i="3"/>
  <c r="M331" i="3"/>
  <c r="K331" i="3"/>
  <c r="J331" i="3"/>
  <c r="Q330" i="3"/>
  <c r="O330" i="3"/>
  <c r="N330" i="3"/>
  <c r="M330" i="3"/>
  <c r="K330" i="3"/>
  <c r="J330" i="3"/>
  <c r="Y12" i="3"/>
  <c r="Y11" i="3" s="1"/>
  <c r="Z12" i="3"/>
  <c r="Z11" i="3" s="1"/>
  <c r="AA12" i="3"/>
  <c r="AA11" i="3" s="1"/>
  <c r="Y14" i="3"/>
  <c r="Y13" i="3" s="1"/>
  <c r="Z14" i="3"/>
  <c r="Z13" i="3" s="1"/>
  <c r="AA14" i="3"/>
  <c r="AA13" i="3" s="1"/>
  <c r="Y18" i="3"/>
  <c r="Y17" i="3" s="1"/>
  <c r="Y16" i="3" s="1"/>
  <c r="Z18" i="3"/>
  <c r="Z17" i="3" s="1"/>
  <c r="Z16" i="3" s="1"/>
  <c r="AA18" i="3"/>
  <c r="AA17" i="3" s="1"/>
  <c r="AA16" i="3" s="1"/>
  <c r="Y21" i="3"/>
  <c r="Y20" i="3" s="1"/>
  <c r="Z21" i="3"/>
  <c r="Z20" i="3" s="1"/>
  <c r="AA21" i="3"/>
  <c r="AA20" i="3" s="1"/>
  <c r="Y23" i="3"/>
  <c r="Y22" i="3" s="1"/>
  <c r="Z23" i="3"/>
  <c r="Z22" i="3" s="1"/>
  <c r="AA23" i="3"/>
  <c r="AA22" i="3" s="1"/>
  <c r="Y25" i="3"/>
  <c r="Y24" i="3" s="1"/>
  <c r="Z25" i="3"/>
  <c r="Z24" i="3" s="1"/>
  <c r="AA25" i="3"/>
  <c r="AA24" i="3" s="1"/>
  <c r="Y28" i="3"/>
  <c r="Y27" i="3" s="1"/>
  <c r="Y26" i="3" s="1"/>
  <c r="Z28" i="3"/>
  <c r="Z27" i="3" s="1"/>
  <c r="Z26" i="3" s="1"/>
  <c r="AA28" i="3"/>
  <c r="AA27" i="3" s="1"/>
  <c r="AA26" i="3" s="1"/>
  <c r="Y31" i="3"/>
  <c r="Y30" i="3" s="1"/>
  <c r="Y29" i="3" s="1"/>
  <c r="Z31" i="3"/>
  <c r="Z30" i="3" s="1"/>
  <c r="Z29" i="3" s="1"/>
  <c r="AA31" i="3"/>
  <c r="AA30" i="3" s="1"/>
  <c r="AA29" i="3" s="1"/>
  <c r="Y34" i="3"/>
  <c r="Y33" i="3" s="1"/>
  <c r="Y32" i="3" s="1"/>
  <c r="Z34" i="3"/>
  <c r="Z33" i="3" s="1"/>
  <c r="Z32" i="3" s="1"/>
  <c r="AA34" i="3"/>
  <c r="AA33" i="3" s="1"/>
  <c r="AA32" i="3" s="1"/>
  <c r="Y38" i="3"/>
  <c r="Y37" i="3" s="1"/>
  <c r="Y36" i="3" s="1"/>
  <c r="Y35" i="3" s="1"/>
  <c r="Z38" i="3"/>
  <c r="Z37" i="3" s="1"/>
  <c r="Z36" i="3" s="1"/>
  <c r="Z35" i="3" s="1"/>
  <c r="AA38" i="3"/>
  <c r="AA37" i="3" s="1"/>
  <c r="AA36" i="3" s="1"/>
  <c r="AA35" i="3" s="1"/>
  <c r="Y42" i="3"/>
  <c r="Y41" i="3" s="1"/>
  <c r="Z42" i="3"/>
  <c r="Z41" i="3" s="1"/>
  <c r="AA42" i="3"/>
  <c r="AA41" i="3" s="1"/>
  <c r="Y44" i="3"/>
  <c r="Y43" i="3" s="1"/>
  <c r="Z44" i="3"/>
  <c r="Z43" i="3" s="1"/>
  <c r="AA44" i="3"/>
  <c r="AA43" i="3" s="1"/>
  <c r="Y47" i="3"/>
  <c r="Y46" i="3" s="1"/>
  <c r="Y45" i="3" s="1"/>
  <c r="Z47" i="3"/>
  <c r="Z46" i="3" s="1"/>
  <c r="Z45" i="3" s="1"/>
  <c r="AA47" i="3"/>
  <c r="AA46" i="3" s="1"/>
  <c r="AA45" i="3" s="1"/>
  <c r="Y50" i="3"/>
  <c r="Y49" i="3" s="1"/>
  <c r="Y48" i="3" s="1"/>
  <c r="Z50" i="3"/>
  <c r="Z49" i="3" s="1"/>
  <c r="Z48" i="3" s="1"/>
  <c r="AA50" i="3"/>
  <c r="AA49" i="3" s="1"/>
  <c r="AA48" i="3" s="1"/>
  <c r="Y53" i="3"/>
  <c r="Y52" i="3" s="1"/>
  <c r="Y51" i="3" s="1"/>
  <c r="Z53" i="3"/>
  <c r="Z52" i="3" s="1"/>
  <c r="Z51" i="3" s="1"/>
  <c r="AA53" i="3"/>
  <c r="AA52" i="3" s="1"/>
  <c r="AA51" i="3" s="1"/>
  <c r="Y56" i="3"/>
  <c r="Y55" i="3" s="1"/>
  <c r="Y54" i="3" s="1"/>
  <c r="Z56" i="3"/>
  <c r="Z55" i="3" s="1"/>
  <c r="Z54" i="3" s="1"/>
  <c r="AA56" i="3"/>
  <c r="AA55" i="3" s="1"/>
  <c r="AA54" i="3" s="1"/>
  <c r="Y60" i="3"/>
  <c r="Y59" i="3" s="1"/>
  <c r="Y58" i="3" s="1"/>
  <c r="Y57" i="3" s="1"/>
  <c r="Z60" i="3"/>
  <c r="Z59" i="3" s="1"/>
  <c r="Z58" i="3" s="1"/>
  <c r="Z57" i="3" s="1"/>
  <c r="AA60" i="3"/>
  <c r="AA59" i="3" s="1"/>
  <c r="AA58" i="3" s="1"/>
  <c r="AA57" i="3" s="1"/>
  <c r="Y64" i="3"/>
  <c r="Y63" i="3" s="1"/>
  <c r="Z64" i="3"/>
  <c r="Z63" i="3" s="1"/>
  <c r="AA64" i="3"/>
  <c r="AA63" i="3" s="1"/>
  <c r="Y66" i="3"/>
  <c r="Y65" i="3" s="1"/>
  <c r="Z66" i="3"/>
  <c r="Z65" i="3" s="1"/>
  <c r="AA66" i="3"/>
  <c r="AA65" i="3" s="1"/>
  <c r="Y68" i="3"/>
  <c r="Y67" i="3" s="1"/>
  <c r="Z68" i="3"/>
  <c r="Z67" i="3" s="1"/>
  <c r="AA68" i="3"/>
  <c r="AA67" i="3" s="1"/>
  <c r="Y71" i="3"/>
  <c r="Y70" i="3" s="1"/>
  <c r="Y69" i="3" s="1"/>
  <c r="Z71" i="3"/>
  <c r="Z70" i="3" s="1"/>
  <c r="Z69" i="3" s="1"/>
  <c r="AA71" i="3"/>
  <c r="AA70" i="3" s="1"/>
  <c r="AA69" i="3" s="1"/>
  <c r="Y74" i="3"/>
  <c r="Y73" i="3" s="1"/>
  <c r="Y72" i="3" s="1"/>
  <c r="Z74" i="3"/>
  <c r="Z73" i="3" s="1"/>
  <c r="Z72" i="3" s="1"/>
  <c r="AA74" i="3"/>
  <c r="AA73" i="3" s="1"/>
  <c r="AA72" i="3" s="1"/>
  <c r="Y77" i="3"/>
  <c r="Y76" i="3" s="1"/>
  <c r="Y75" i="3" s="1"/>
  <c r="Z77" i="3"/>
  <c r="Z76" i="3" s="1"/>
  <c r="Z75" i="3" s="1"/>
  <c r="AA77" i="3"/>
  <c r="AA76" i="3" s="1"/>
  <c r="AA75" i="3" s="1"/>
  <c r="Y80" i="3"/>
  <c r="Y79" i="3" s="1"/>
  <c r="Y78" i="3" s="1"/>
  <c r="Z80" i="3"/>
  <c r="Z79" i="3" s="1"/>
  <c r="Z78" i="3" s="1"/>
  <c r="AA80" i="3"/>
  <c r="AA79" i="3" s="1"/>
  <c r="AA78" i="3" s="1"/>
  <c r="Y83" i="3"/>
  <c r="Y82" i="3" s="1"/>
  <c r="Y81" i="3" s="1"/>
  <c r="Z83" i="3"/>
  <c r="Z82" i="3" s="1"/>
  <c r="Z81" i="3" s="1"/>
  <c r="AA83" i="3"/>
  <c r="AA82" i="3" s="1"/>
  <c r="AA81" i="3" s="1"/>
  <c r="Y86" i="3"/>
  <c r="Y85" i="3" s="1"/>
  <c r="Y84" i="3" s="1"/>
  <c r="Z86" i="3"/>
  <c r="Z85" i="3" s="1"/>
  <c r="Z84" i="3" s="1"/>
  <c r="AA86" i="3"/>
  <c r="AA85" i="3" s="1"/>
  <c r="AA84" i="3" s="1"/>
  <c r="Y89" i="3"/>
  <c r="Y88" i="3" s="1"/>
  <c r="Y87" i="3" s="1"/>
  <c r="Z89" i="3"/>
  <c r="Z88" i="3" s="1"/>
  <c r="Z87" i="3" s="1"/>
  <c r="AA89" i="3"/>
  <c r="AA88" i="3" s="1"/>
  <c r="AA87" i="3" s="1"/>
  <c r="Y94" i="3"/>
  <c r="Y93" i="3" s="1"/>
  <c r="Z94" i="3"/>
  <c r="Z93" i="3" s="1"/>
  <c r="AA94" i="3"/>
  <c r="AA93" i="3" s="1"/>
  <c r="Y96" i="3"/>
  <c r="Y95" i="3" s="1"/>
  <c r="Z96" i="3"/>
  <c r="Z95" i="3" s="1"/>
  <c r="AA96" i="3"/>
  <c r="AA95" i="3" s="1"/>
  <c r="Y98" i="3"/>
  <c r="Y97" i="3" s="1"/>
  <c r="Z98" i="3"/>
  <c r="Z97" i="3" s="1"/>
  <c r="AA98" i="3"/>
  <c r="AA97" i="3" s="1"/>
  <c r="Y103" i="3"/>
  <c r="Y102" i="3" s="1"/>
  <c r="Z103" i="3"/>
  <c r="Z102" i="3" s="1"/>
  <c r="AA103" i="3"/>
  <c r="AA102" i="3" s="1"/>
  <c r="Y105" i="3"/>
  <c r="Y104" i="3" s="1"/>
  <c r="Z105" i="3"/>
  <c r="Z104" i="3" s="1"/>
  <c r="AA105" i="3"/>
  <c r="AA104" i="3" s="1"/>
  <c r="Y107" i="3"/>
  <c r="Y106" i="3" s="1"/>
  <c r="Z107" i="3"/>
  <c r="Z106" i="3" s="1"/>
  <c r="AA107" i="3"/>
  <c r="AA106" i="3" s="1"/>
  <c r="Y110" i="3"/>
  <c r="Y109" i="3" s="1"/>
  <c r="Y108" i="3" s="1"/>
  <c r="Z110" i="3"/>
  <c r="Z109" i="3" s="1"/>
  <c r="Z108" i="3" s="1"/>
  <c r="AA110" i="3"/>
  <c r="AA109" i="3" s="1"/>
  <c r="AA108" i="3" s="1"/>
  <c r="Y115" i="3"/>
  <c r="Y114" i="3" s="1"/>
  <c r="Y113" i="3" s="1"/>
  <c r="Y112" i="3" s="1"/>
  <c r="Z115" i="3"/>
  <c r="Z114" i="3" s="1"/>
  <c r="Z113" i="3" s="1"/>
  <c r="Z112" i="3" s="1"/>
  <c r="AA115" i="3"/>
  <c r="AA114" i="3" s="1"/>
  <c r="AA113" i="3" s="1"/>
  <c r="AA112" i="3" s="1"/>
  <c r="Y119" i="3"/>
  <c r="Y118" i="3" s="1"/>
  <c r="Y117" i="3" s="1"/>
  <c r="Z119" i="3"/>
  <c r="Z118" i="3" s="1"/>
  <c r="Z117" i="3" s="1"/>
  <c r="AA119" i="3"/>
  <c r="AA118" i="3" s="1"/>
  <c r="AA117" i="3" s="1"/>
  <c r="Y122" i="3"/>
  <c r="Y121" i="3" s="1"/>
  <c r="Y120" i="3" s="1"/>
  <c r="Z122" i="3"/>
  <c r="Z121" i="3" s="1"/>
  <c r="Z120" i="3" s="1"/>
  <c r="AA122" i="3"/>
  <c r="AA121" i="3" s="1"/>
  <c r="AA120" i="3" s="1"/>
  <c r="Y126" i="3"/>
  <c r="Y125" i="3" s="1"/>
  <c r="Y124" i="3" s="1"/>
  <c r="Y123" i="3" s="1"/>
  <c r="Z126" i="3"/>
  <c r="Z125" i="3" s="1"/>
  <c r="Z124" i="3" s="1"/>
  <c r="Z123" i="3" s="1"/>
  <c r="AA126" i="3"/>
  <c r="AA125" i="3" s="1"/>
  <c r="AA124" i="3" s="1"/>
  <c r="AA123" i="3" s="1"/>
  <c r="Y130" i="3"/>
  <c r="Y129" i="3" s="1"/>
  <c r="Z130" i="3"/>
  <c r="Z129" i="3" s="1"/>
  <c r="AA130" i="3"/>
  <c r="AA129" i="3" s="1"/>
  <c r="Y132" i="3"/>
  <c r="Y131" i="3" s="1"/>
  <c r="Z132" i="3"/>
  <c r="Z131" i="3" s="1"/>
  <c r="AA132" i="3"/>
  <c r="AA131" i="3" s="1"/>
  <c r="Y137" i="3"/>
  <c r="Y136" i="3" s="1"/>
  <c r="Y135" i="3" s="1"/>
  <c r="Z137" i="3"/>
  <c r="Z136" i="3" s="1"/>
  <c r="Z135" i="3" s="1"/>
  <c r="AA137" i="3"/>
  <c r="AA136" i="3" s="1"/>
  <c r="AA135" i="3" s="1"/>
  <c r="Y140" i="3"/>
  <c r="Y139" i="3" s="1"/>
  <c r="Y138" i="3" s="1"/>
  <c r="Z140" i="3"/>
  <c r="Z139" i="3" s="1"/>
  <c r="Z138" i="3" s="1"/>
  <c r="AA140" i="3"/>
  <c r="AA139" i="3" s="1"/>
  <c r="AA138" i="3" s="1"/>
  <c r="Y144" i="3"/>
  <c r="Y143" i="3" s="1"/>
  <c r="Y142" i="3" s="1"/>
  <c r="Z144" i="3"/>
  <c r="Z143" i="3" s="1"/>
  <c r="Z142" i="3" s="1"/>
  <c r="AA144" i="3"/>
  <c r="AA143" i="3" s="1"/>
  <c r="AA142" i="3" s="1"/>
  <c r="Y147" i="3"/>
  <c r="Y146" i="3" s="1"/>
  <c r="Y145" i="3" s="1"/>
  <c r="Z147" i="3"/>
  <c r="Z146" i="3" s="1"/>
  <c r="Z145" i="3" s="1"/>
  <c r="AA147" i="3"/>
  <c r="AA146" i="3" s="1"/>
  <c r="AA145" i="3" s="1"/>
  <c r="Y150" i="3"/>
  <c r="Y149" i="3" s="1"/>
  <c r="Y148" i="3" s="1"/>
  <c r="Z150" i="3"/>
  <c r="Z149" i="3" s="1"/>
  <c r="Z148" i="3" s="1"/>
  <c r="AA150" i="3"/>
  <c r="AA149" i="3" s="1"/>
  <c r="AA148" i="3" s="1"/>
  <c r="Y153" i="3"/>
  <c r="Y152" i="3" s="1"/>
  <c r="Y151" i="3" s="1"/>
  <c r="Z153" i="3"/>
  <c r="Z152" i="3" s="1"/>
  <c r="Z151" i="3" s="1"/>
  <c r="AA153" i="3"/>
  <c r="AA152" i="3" s="1"/>
  <c r="AA151" i="3" s="1"/>
  <c r="Y156" i="3"/>
  <c r="Y155" i="3" s="1"/>
  <c r="Y154" i="3" s="1"/>
  <c r="Z156" i="3"/>
  <c r="Z155" i="3" s="1"/>
  <c r="Z154" i="3" s="1"/>
  <c r="AA156" i="3"/>
  <c r="AA155" i="3" s="1"/>
  <c r="AA154" i="3" s="1"/>
  <c r="Y161" i="3"/>
  <c r="Y160" i="3" s="1"/>
  <c r="Y159" i="3" s="1"/>
  <c r="Z161" i="3"/>
  <c r="Z160" i="3" s="1"/>
  <c r="Z159" i="3" s="1"/>
  <c r="AA161" i="3"/>
  <c r="AA160" i="3" s="1"/>
  <c r="AA159" i="3" s="1"/>
  <c r="Y164" i="3"/>
  <c r="Y163" i="3" s="1"/>
  <c r="Y162" i="3" s="1"/>
  <c r="Z164" i="3"/>
  <c r="Z163" i="3" s="1"/>
  <c r="Z162" i="3" s="1"/>
  <c r="AA164" i="3"/>
  <c r="AA163" i="3" s="1"/>
  <c r="AA162" i="3" s="1"/>
  <c r="Y167" i="3"/>
  <c r="Y166" i="3" s="1"/>
  <c r="Y165" i="3" s="1"/>
  <c r="Z167" i="3"/>
  <c r="Z166" i="3" s="1"/>
  <c r="Z165" i="3" s="1"/>
  <c r="AA167" i="3"/>
  <c r="AA166" i="3" s="1"/>
  <c r="AA165" i="3" s="1"/>
  <c r="Y170" i="3"/>
  <c r="Y169" i="3" s="1"/>
  <c r="Y168" i="3" s="1"/>
  <c r="Z170" i="3"/>
  <c r="Z169" i="3" s="1"/>
  <c r="Z168" i="3" s="1"/>
  <c r="AA170" i="3"/>
  <c r="AA169" i="3" s="1"/>
  <c r="AA168" i="3" s="1"/>
  <c r="Y173" i="3"/>
  <c r="Y172" i="3" s="1"/>
  <c r="Y171" i="3" s="1"/>
  <c r="Z173" i="3"/>
  <c r="Z172" i="3" s="1"/>
  <c r="Z171" i="3" s="1"/>
  <c r="AA173" i="3"/>
  <c r="AA172" i="3" s="1"/>
  <c r="AA171" i="3" s="1"/>
  <c r="Y176" i="3"/>
  <c r="Y175" i="3" s="1"/>
  <c r="Y174" i="3" s="1"/>
  <c r="Z176" i="3"/>
  <c r="Z175" i="3" s="1"/>
  <c r="Z174" i="3" s="1"/>
  <c r="AA176" i="3"/>
  <c r="AA175" i="3" s="1"/>
  <c r="AA174" i="3" s="1"/>
  <c r="Y179" i="3"/>
  <c r="Y178" i="3" s="1"/>
  <c r="Y177" i="3" s="1"/>
  <c r="Z179" i="3"/>
  <c r="Z178" i="3" s="1"/>
  <c r="Z177" i="3" s="1"/>
  <c r="AA179" i="3"/>
  <c r="AA178" i="3" s="1"/>
  <c r="AA177" i="3" s="1"/>
  <c r="Y183" i="3"/>
  <c r="Y182" i="3" s="1"/>
  <c r="Y181" i="3" s="1"/>
  <c r="Z183" i="3"/>
  <c r="Z182" i="3" s="1"/>
  <c r="Z181" i="3" s="1"/>
  <c r="AA183" i="3"/>
  <c r="AA182" i="3" s="1"/>
  <c r="AA181" i="3" s="1"/>
  <c r="Y186" i="3"/>
  <c r="Y185" i="3" s="1"/>
  <c r="Y184" i="3" s="1"/>
  <c r="Z186" i="3"/>
  <c r="Z185" i="3" s="1"/>
  <c r="Z184" i="3" s="1"/>
  <c r="AA186" i="3"/>
  <c r="AA185" i="3" s="1"/>
  <c r="AA184" i="3" s="1"/>
  <c r="Y189" i="3"/>
  <c r="Y188" i="3" s="1"/>
  <c r="Y187" i="3" s="1"/>
  <c r="Z189" i="3"/>
  <c r="Z188" i="3" s="1"/>
  <c r="Z187" i="3" s="1"/>
  <c r="AA189" i="3"/>
  <c r="AA188" i="3" s="1"/>
  <c r="AA187" i="3" s="1"/>
  <c r="Y192" i="3"/>
  <c r="Y191" i="3" s="1"/>
  <c r="Y190" i="3" s="1"/>
  <c r="Z192" i="3"/>
  <c r="Z191" i="3" s="1"/>
  <c r="Z190" i="3" s="1"/>
  <c r="AA192" i="3"/>
  <c r="AA191" i="3" s="1"/>
  <c r="AA190" i="3" s="1"/>
  <c r="Y195" i="3"/>
  <c r="Y194" i="3" s="1"/>
  <c r="Y193" i="3" s="1"/>
  <c r="Z195" i="3"/>
  <c r="Z194" i="3" s="1"/>
  <c r="Z193" i="3" s="1"/>
  <c r="AA195" i="3"/>
  <c r="AA194" i="3" s="1"/>
  <c r="AA193" i="3" s="1"/>
  <c r="Y198" i="3"/>
  <c r="Y197" i="3" s="1"/>
  <c r="Y196" i="3" s="1"/>
  <c r="Z198" i="3"/>
  <c r="Z197" i="3" s="1"/>
  <c r="Z196" i="3" s="1"/>
  <c r="AA198" i="3"/>
  <c r="AA197" i="3" s="1"/>
  <c r="AA196" i="3" s="1"/>
  <c r="Y201" i="3"/>
  <c r="Y200" i="3" s="1"/>
  <c r="Y199" i="3" s="1"/>
  <c r="Z201" i="3"/>
  <c r="Z200" i="3" s="1"/>
  <c r="Z199" i="3" s="1"/>
  <c r="AA201" i="3"/>
  <c r="AA200" i="3" s="1"/>
  <c r="AA199" i="3" s="1"/>
  <c r="Y204" i="3"/>
  <c r="Y203" i="3" s="1"/>
  <c r="Y202" i="3" s="1"/>
  <c r="Z204" i="3"/>
  <c r="Z203" i="3" s="1"/>
  <c r="Z202" i="3" s="1"/>
  <c r="AA204" i="3"/>
  <c r="AA203" i="3" s="1"/>
  <c r="AA202" i="3" s="1"/>
  <c r="Y207" i="3"/>
  <c r="Y206" i="3" s="1"/>
  <c r="Y205" i="3" s="1"/>
  <c r="Z207" i="3"/>
  <c r="Z206" i="3" s="1"/>
  <c r="Z205" i="3" s="1"/>
  <c r="AA207" i="3"/>
  <c r="AA206" i="3" s="1"/>
  <c r="AA205" i="3" s="1"/>
  <c r="Y210" i="3"/>
  <c r="Y209" i="3" s="1"/>
  <c r="Y208" i="3" s="1"/>
  <c r="Z210" i="3"/>
  <c r="Z209" i="3" s="1"/>
  <c r="Z208" i="3" s="1"/>
  <c r="AA210" i="3"/>
  <c r="AA209" i="3" s="1"/>
  <c r="AA208" i="3" s="1"/>
  <c r="Y213" i="3"/>
  <c r="Y212" i="3" s="1"/>
  <c r="Y211" i="3" s="1"/>
  <c r="Z213" i="3"/>
  <c r="Z212" i="3" s="1"/>
  <c r="Z211" i="3" s="1"/>
  <c r="AA213" i="3"/>
  <c r="AA212" i="3" s="1"/>
  <c r="AA211" i="3" s="1"/>
  <c r="Y216" i="3"/>
  <c r="Y215" i="3" s="1"/>
  <c r="Y214" i="3" s="1"/>
  <c r="Z216" i="3"/>
  <c r="Z215" i="3" s="1"/>
  <c r="Z214" i="3" s="1"/>
  <c r="AA216" i="3"/>
  <c r="AA215" i="3" s="1"/>
  <c r="AA214" i="3" s="1"/>
  <c r="Y220" i="3"/>
  <c r="Y219" i="3" s="1"/>
  <c r="Y218" i="3" s="1"/>
  <c r="Z220" i="3"/>
  <c r="Z219" i="3" s="1"/>
  <c r="Z218" i="3" s="1"/>
  <c r="AA220" i="3"/>
  <c r="AA219" i="3" s="1"/>
  <c r="AA218" i="3" s="1"/>
  <c r="Y223" i="3"/>
  <c r="Y222" i="3" s="1"/>
  <c r="Y221" i="3" s="1"/>
  <c r="Z223" i="3"/>
  <c r="Z222" i="3" s="1"/>
  <c r="Z221" i="3" s="1"/>
  <c r="AA223" i="3"/>
  <c r="AA222" i="3" s="1"/>
  <c r="AA221" i="3" s="1"/>
  <c r="Y226" i="3"/>
  <c r="Y225" i="3" s="1"/>
  <c r="Y224" i="3" s="1"/>
  <c r="Z226" i="3"/>
  <c r="Z225" i="3" s="1"/>
  <c r="Z224" i="3" s="1"/>
  <c r="AA226" i="3"/>
  <c r="AA225" i="3" s="1"/>
  <c r="AA224" i="3" s="1"/>
  <c r="Y229" i="3"/>
  <c r="Y228" i="3" s="1"/>
  <c r="Y227" i="3" s="1"/>
  <c r="Z229" i="3"/>
  <c r="Z228" i="3" s="1"/>
  <c r="Z227" i="3" s="1"/>
  <c r="AA229" i="3"/>
  <c r="AA228" i="3" s="1"/>
  <c r="AA227" i="3" s="1"/>
  <c r="Y233" i="3"/>
  <c r="Y232" i="3" s="1"/>
  <c r="Z233" i="3"/>
  <c r="Z232" i="3" s="1"/>
  <c r="AA233" i="3"/>
  <c r="AA232" i="3" s="1"/>
  <c r="Y235" i="3"/>
  <c r="Y234" i="3" s="1"/>
  <c r="Z235" i="3"/>
  <c r="Z234" i="3" s="1"/>
  <c r="AA235" i="3"/>
  <c r="AA234" i="3" s="1"/>
  <c r="Y239" i="3"/>
  <c r="Y238" i="3" s="1"/>
  <c r="Y237" i="3" s="1"/>
  <c r="Z239" i="3"/>
  <c r="Z238" i="3" s="1"/>
  <c r="Z237" i="3" s="1"/>
  <c r="AA239" i="3"/>
  <c r="AA238" i="3" s="1"/>
  <c r="AA237" i="3" s="1"/>
  <c r="Y241" i="3"/>
  <c r="Y242" i="3"/>
  <c r="Z242" i="3"/>
  <c r="Z241" i="3" s="1"/>
  <c r="AA242" i="3"/>
  <c r="AA241" i="3" s="1"/>
  <c r="Y244" i="3"/>
  <c r="Y243" i="3" s="1"/>
  <c r="Z244" i="3"/>
  <c r="Z243" i="3" s="1"/>
  <c r="AA244" i="3"/>
  <c r="AA243" i="3" s="1"/>
  <c r="Y246" i="3"/>
  <c r="Y245" i="3" s="1"/>
  <c r="Z246" i="3"/>
  <c r="Z245" i="3" s="1"/>
  <c r="AA246" i="3"/>
  <c r="AA245" i="3" s="1"/>
  <c r="Y249" i="3"/>
  <c r="Y248" i="3" s="1"/>
  <c r="Y247" i="3" s="1"/>
  <c r="Z249" i="3"/>
  <c r="Z248" i="3" s="1"/>
  <c r="Z247" i="3" s="1"/>
  <c r="AA249" i="3"/>
  <c r="AA248" i="3" s="1"/>
  <c r="AA247" i="3" s="1"/>
  <c r="Y254" i="3"/>
  <c r="Y253" i="3" s="1"/>
  <c r="Y252" i="3" s="1"/>
  <c r="Z254" i="3"/>
  <c r="Z253" i="3" s="1"/>
  <c r="Z252" i="3" s="1"/>
  <c r="AA254" i="3"/>
  <c r="AA253" i="3" s="1"/>
  <c r="AA252" i="3" s="1"/>
  <c r="Y257" i="3"/>
  <c r="Y256" i="3" s="1"/>
  <c r="Y255" i="3" s="1"/>
  <c r="Z257" i="3"/>
  <c r="Z256" i="3" s="1"/>
  <c r="Z255" i="3" s="1"/>
  <c r="AA257" i="3"/>
  <c r="AA256" i="3" s="1"/>
  <c r="AA255" i="3" s="1"/>
  <c r="Y260" i="3"/>
  <c r="Y259" i="3" s="1"/>
  <c r="Y258" i="3" s="1"/>
  <c r="Z260" i="3"/>
  <c r="Z259" i="3" s="1"/>
  <c r="Z258" i="3" s="1"/>
  <c r="AA260" i="3"/>
  <c r="AA259" i="3" s="1"/>
  <c r="AA258" i="3" s="1"/>
  <c r="Y263" i="3"/>
  <c r="Y262" i="3" s="1"/>
  <c r="Z263" i="3"/>
  <c r="Z262" i="3" s="1"/>
  <c r="AA263" i="3"/>
  <c r="AA262" i="3" s="1"/>
  <c r="Y265" i="3"/>
  <c r="Y264" i="3" s="1"/>
  <c r="Z265" i="3"/>
  <c r="Z264" i="3" s="1"/>
  <c r="AA265" i="3"/>
  <c r="AA264" i="3" s="1"/>
  <c r="Y268" i="3"/>
  <c r="Y267" i="3" s="1"/>
  <c r="Y266" i="3" s="1"/>
  <c r="Z268" i="3"/>
  <c r="Z267" i="3" s="1"/>
  <c r="Z266" i="3" s="1"/>
  <c r="AA268" i="3"/>
  <c r="AA267" i="3" s="1"/>
  <c r="AA266" i="3" s="1"/>
  <c r="Y271" i="3"/>
  <c r="Y270" i="3" s="1"/>
  <c r="Z271" i="3"/>
  <c r="Z270" i="3" s="1"/>
  <c r="AA271" i="3"/>
  <c r="AA270" i="3" s="1"/>
  <c r="Y273" i="3"/>
  <c r="Y272" i="3" s="1"/>
  <c r="Z273" i="3"/>
  <c r="Z272" i="3" s="1"/>
  <c r="AA273" i="3"/>
  <c r="AA272" i="3" s="1"/>
  <c r="Y276" i="3"/>
  <c r="Y275" i="3" s="1"/>
  <c r="Y274" i="3" s="1"/>
  <c r="Z276" i="3"/>
  <c r="Z275" i="3" s="1"/>
  <c r="Z274" i="3" s="1"/>
  <c r="AA276" i="3"/>
  <c r="AA275" i="3" s="1"/>
  <c r="AA274" i="3" s="1"/>
  <c r="Y279" i="3"/>
  <c r="Y278" i="3" s="1"/>
  <c r="Y277" i="3" s="1"/>
  <c r="Z279" i="3"/>
  <c r="Z278" i="3" s="1"/>
  <c r="Z277" i="3" s="1"/>
  <c r="AA279" i="3"/>
  <c r="AA278" i="3" s="1"/>
  <c r="AA277" i="3" s="1"/>
  <c r="Y282" i="3"/>
  <c r="Y281" i="3" s="1"/>
  <c r="Y280" i="3" s="1"/>
  <c r="Z282" i="3"/>
  <c r="Z281" i="3" s="1"/>
  <c r="Z280" i="3" s="1"/>
  <c r="AA282" i="3"/>
  <c r="AA281" i="3" s="1"/>
  <c r="AA280" i="3" s="1"/>
  <c r="Y286" i="3"/>
  <c r="Y285" i="3" s="1"/>
  <c r="Y284" i="3" s="1"/>
  <c r="Y283" i="3" s="1"/>
  <c r="Z286" i="3"/>
  <c r="Z285" i="3" s="1"/>
  <c r="Z284" i="3" s="1"/>
  <c r="Z283" i="3" s="1"/>
  <c r="AA286" i="3"/>
  <c r="AA285" i="3" s="1"/>
  <c r="AA284" i="3" s="1"/>
  <c r="AA283" i="3" s="1"/>
  <c r="Y291" i="3"/>
  <c r="Y290" i="3" s="1"/>
  <c r="Y289" i="3" s="1"/>
  <c r="Y288" i="3" s="1"/>
  <c r="Z291" i="3"/>
  <c r="Z290" i="3" s="1"/>
  <c r="Z289" i="3" s="1"/>
  <c r="Z288" i="3" s="1"/>
  <c r="AA291" i="3"/>
  <c r="AA290" i="3" s="1"/>
  <c r="AA289" i="3" s="1"/>
  <c r="AA288" i="3" s="1"/>
  <c r="Y295" i="3"/>
  <c r="Y294" i="3" s="1"/>
  <c r="Y293" i="3" s="1"/>
  <c r="Z295" i="3"/>
  <c r="Z294" i="3" s="1"/>
  <c r="Z293" i="3" s="1"/>
  <c r="AA295" i="3"/>
  <c r="AA294" i="3" s="1"/>
  <c r="AA293" i="3" s="1"/>
  <c r="Y298" i="3"/>
  <c r="Y297" i="3" s="1"/>
  <c r="Y296" i="3" s="1"/>
  <c r="Z298" i="3"/>
  <c r="Z297" i="3" s="1"/>
  <c r="Z296" i="3" s="1"/>
  <c r="AA298" i="3"/>
  <c r="AA297" i="3" s="1"/>
  <c r="AA296" i="3" s="1"/>
  <c r="Y302" i="3"/>
  <c r="Y301" i="3" s="1"/>
  <c r="Y300" i="3" s="1"/>
  <c r="Z302" i="3"/>
  <c r="Z301" i="3" s="1"/>
  <c r="Z300" i="3" s="1"/>
  <c r="AA302" i="3"/>
  <c r="AA301" i="3" s="1"/>
  <c r="AA300" i="3" s="1"/>
  <c r="Y305" i="3"/>
  <c r="Y304" i="3" s="1"/>
  <c r="Y303" i="3" s="1"/>
  <c r="Z305" i="3"/>
  <c r="Z304" i="3" s="1"/>
  <c r="Z303" i="3" s="1"/>
  <c r="AA305" i="3"/>
  <c r="AA304" i="3" s="1"/>
  <c r="AA303" i="3" s="1"/>
  <c r="Z307" i="3"/>
  <c r="Z306" i="3" s="1"/>
  <c r="Y308" i="3"/>
  <c r="Y307" i="3" s="1"/>
  <c r="Y306" i="3" s="1"/>
  <c r="Z308" i="3"/>
  <c r="AA308" i="3"/>
  <c r="AA307" i="3" s="1"/>
  <c r="AA306" i="3" s="1"/>
  <c r="Y311" i="3"/>
  <c r="Z311" i="3"/>
  <c r="AA311" i="3"/>
  <c r="Y312" i="3"/>
  <c r="Z312" i="3"/>
  <c r="AA312" i="3"/>
  <c r="Y315" i="3"/>
  <c r="Y314" i="3" s="1"/>
  <c r="Y313" i="3" s="1"/>
  <c r="Z315" i="3"/>
  <c r="Z314" i="3" s="1"/>
  <c r="Z313" i="3" s="1"/>
  <c r="AA315" i="3"/>
  <c r="AA314" i="3" s="1"/>
  <c r="AA313" i="3" s="1"/>
  <c r="Y319" i="3"/>
  <c r="Y318" i="3" s="1"/>
  <c r="Z319" i="3"/>
  <c r="Z318" i="3" s="1"/>
  <c r="AA319" i="3"/>
  <c r="AA318" i="3" s="1"/>
  <c r="Z320" i="3"/>
  <c r="Y321" i="3"/>
  <c r="Y320" i="3" s="1"/>
  <c r="Z321" i="3"/>
  <c r="AA321" i="3"/>
  <c r="AA320" i="3" s="1"/>
  <c r="Y324" i="3"/>
  <c r="Y323" i="3" s="1"/>
  <c r="Z324" i="3"/>
  <c r="Z323" i="3" s="1"/>
  <c r="AA324" i="3"/>
  <c r="AA323" i="3" s="1"/>
  <c r="Y326" i="3"/>
  <c r="Y325" i="3" s="1"/>
  <c r="Z326" i="3"/>
  <c r="Z325" i="3" s="1"/>
  <c r="AA326" i="3"/>
  <c r="AA325" i="3" s="1"/>
  <c r="Y329" i="3"/>
  <c r="Y328" i="3" s="1"/>
  <c r="Y327" i="3" s="1"/>
  <c r="Z329" i="3"/>
  <c r="Z328" i="3" s="1"/>
  <c r="Z327" i="3" s="1"/>
  <c r="AA329" i="3"/>
  <c r="AA328" i="3" s="1"/>
  <c r="AA327" i="3" s="1"/>
  <c r="Y337" i="3"/>
  <c r="Y336" i="3" s="1"/>
  <c r="Y335" i="3" s="1"/>
  <c r="Y334" i="3" s="1"/>
  <c r="Z337" i="3"/>
  <c r="Z336" i="3" s="1"/>
  <c r="Z335" i="3" s="1"/>
  <c r="Z334" i="3" s="1"/>
  <c r="AA337" i="3"/>
  <c r="AA336" i="3" s="1"/>
  <c r="AA335" i="3" s="1"/>
  <c r="AA334" i="3" s="1"/>
  <c r="Y341" i="3"/>
  <c r="Y340" i="3" s="1"/>
  <c r="Z341" i="3"/>
  <c r="Z340" i="3" s="1"/>
  <c r="AA341" i="3"/>
  <c r="AA340" i="3" s="1"/>
  <c r="Y343" i="3"/>
  <c r="Y342" i="3" s="1"/>
  <c r="Z343" i="3"/>
  <c r="Z342" i="3" s="1"/>
  <c r="AA343" i="3"/>
  <c r="AA342" i="3" s="1"/>
  <c r="Y346" i="3"/>
  <c r="Y345" i="3" s="1"/>
  <c r="Z346" i="3"/>
  <c r="Z345" i="3" s="1"/>
  <c r="AA346" i="3"/>
  <c r="AA345" i="3" s="1"/>
  <c r="Y348" i="3"/>
  <c r="Y347" i="3" s="1"/>
  <c r="Z348" i="3"/>
  <c r="Z347" i="3" s="1"/>
  <c r="AA348" i="3"/>
  <c r="AA347" i="3" s="1"/>
  <c r="Y351" i="3"/>
  <c r="Y350" i="3" s="1"/>
  <c r="Y349" i="3" s="1"/>
  <c r="Z351" i="3"/>
  <c r="Z350" i="3" s="1"/>
  <c r="Z349" i="3" s="1"/>
  <c r="AA351" i="3"/>
  <c r="AA350" i="3" s="1"/>
  <c r="AA349" i="3" s="1"/>
  <c r="Y354" i="3"/>
  <c r="Y353" i="3" s="1"/>
  <c r="Z354" i="3"/>
  <c r="Z353" i="3" s="1"/>
  <c r="AA354" i="3"/>
  <c r="AA353" i="3" s="1"/>
  <c r="Y356" i="3"/>
  <c r="Y355" i="3" s="1"/>
  <c r="Z356" i="3"/>
  <c r="Z355" i="3" s="1"/>
  <c r="AA356" i="3"/>
  <c r="AA355" i="3" s="1"/>
  <c r="Y361" i="3"/>
  <c r="Y360" i="3" s="1"/>
  <c r="Y359" i="3" s="1"/>
  <c r="Y358" i="3" s="1"/>
  <c r="Z361" i="3"/>
  <c r="Z360" i="3" s="1"/>
  <c r="Z359" i="3" s="1"/>
  <c r="Z358" i="3" s="1"/>
  <c r="AA361" i="3"/>
  <c r="AA360" i="3" s="1"/>
  <c r="AA359" i="3" s="1"/>
  <c r="AA358" i="3" s="1"/>
  <c r="Y365" i="3"/>
  <c r="Y364" i="3" s="1"/>
  <c r="Y363" i="3" s="1"/>
  <c r="Y362" i="3" s="1"/>
  <c r="Z365" i="3"/>
  <c r="Z364" i="3" s="1"/>
  <c r="Z363" i="3" s="1"/>
  <c r="Z362" i="3" s="1"/>
  <c r="AA365" i="3"/>
  <c r="AA364" i="3" s="1"/>
  <c r="AA363" i="3" s="1"/>
  <c r="AA362" i="3" s="1"/>
  <c r="W59" i="1"/>
  <c r="X59" i="1"/>
  <c r="X58" i="1" s="1"/>
  <c r="X189" i="1"/>
  <c r="U189" i="1"/>
  <c r="U332" i="3" s="1"/>
  <c r="U331" i="3" s="1"/>
  <c r="U330" i="3" s="1"/>
  <c r="S189" i="1"/>
  <c r="S188" i="1" s="1"/>
  <c r="S187" i="1" s="1"/>
  <c r="P189" i="1"/>
  <c r="P188" i="1" s="1"/>
  <c r="P187" i="1" s="1"/>
  <c r="L189" i="1"/>
  <c r="L188" i="1" s="1"/>
  <c r="L187" i="1" s="1"/>
  <c r="W188" i="1"/>
  <c r="V188" i="1"/>
  <c r="U188" i="1"/>
  <c r="U187" i="1" s="1"/>
  <c r="R188" i="1"/>
  <c r="R187" i="1" s="1"/>
  <c r="Q188" i="1"/>
  <c r="Q187" i="1" s="1"/>
  <c r="O188" i="1"/>
  <c r="O187" i="1" s="1"/>
  <c r="N188" i="1"/>
  <c r="N187" i="1" s="1"/>
  <c r="M188" i="1"/>
  <c r="M187" i="1" s="1"/>
  <c r="K188" i="1"/>
  <c r="K187" i="1" s="1"/>
  <c r="J188" i="1"/>
  <c r="J187" i="1" s="1"/>
  <c r="W327" i="1"/>
  <c r="W184" i="1"/>
  <c r="W180" i="1"/>
  <c r="W151" i="1"/>
  <c r="W138" i="1"/>
  <c r="W213" i="3"/>
  <c r="W164" i="3"/>
  <c r="W304" i="1"/>
  <c r="W300" i="1"/>
  <c r="W297" i="1"/>
  <c r="S245" i="2"/>
  <c r="S244" i="2" s="1"/>
  <c r="S243" i="2" s="1"/>
  <c r="T245" i="2"/>
  <c r="T244" i="2" s="1"/>
  <c r="T243" i="2" s="1"/>
  <c r="U245" i="2"/>
  <c r="U244" i="2" s="1"/>
  <c r="U243" i="2" s="1"/>
  <c r="V245" i="2"/>
  <c r="V244" i="2" s="1"/>
  <c r="V243" i="2" s="1"/>
  <c r="W245" i="2"/>
  <c r="R245" i="2"/>
  <c r="R244" i="2" s="1"/>
  <c r="R243" i="2" s="1"/>
  <c r="J248" i="2"/>
  <c r="J247" i="2" s="1"/>
  <c r="J246" i="2" s="1"/>
  <c r="K248" i="2"/>
  <c r="K247" i="2" s="1"/>
  <c r="K246" i="2" s="1"/>
  <c r="M248" i="2"/>
  <c r="M247" i="2" s="1"/>
  <c r="M246" i="2" s="1"/>
  <c r="O248" i="2"/>
  <c r="O247" i="2" s="1"/>
  <c r="O246" i="2" s="1"/>
  <c r="Q248" i="2"/>
  <c r="Q247" i="2" s="1"/>
  <c r="Q246" i="2" s="1"/>
  <c r="R248" i="2"/>
  <c r="R247" i="2" s="1"/>
  <c r="R246" i="2" s="1"/>
  <c r="V248" i="2"/>
  <c r="V247" i="2" s="1"/>
  <c r="V246" i="2" s="1"/>
  <c r="W248" i="2"/>
  <c r="S189" i="3"/>
  <c r="S188" i="3" s="1"/>
  <c r="S187" i="3" s="1"/>
  <c r="T189" i="3"/>
  <c r="T188" i="3" s="1"/>
  <c r="T187" i="3" s="1"/>
  <c r="U189" i="3"/>
  <c r="U188" i="3" s="1"/>
  <c r="U187" i="3" s="1"/>
  <c r="V189" i="3"/>
  <c r="V188" i="3" s="1"/>
  <c r="V187" i="3" s="1"/>
  <c r="W189" i="3"/>
  <c r="R189" i="3"/>
  <c r="R188" i="3" s="1"/>
  <c r="R187" i="3" s="1"/>
  <c r="J192" i="3"/>
  <c r="J191" i="3" s="1"/>
  <c r="J190" i="3" s="1"/>
  <c r="K192" i="3"/>
  <c r="K191" i="3" s="1"/>
  <c r="K190" i="3" s="1"/>
  <c r="M192" i="3"/>
  <c r="M191" i="3" s="1"/>
  <c r="M190" i="3" s="1"/>
  <c r="O192" i="3"/>
  <c r="O191" i="3" s="1"/>
  <c r="O190" i="3" s="1"/>
  <c r="Q192" i="3"/>
  <c r="Q191" i="3" s="1"/>
  <c r="Q190" i="3" s="1"/>
  <c r="R192" i="3"/>
  <c r="R191" i="3" s="1"/>
  <c r="R190" i="3" s="1"/>
  <c r="V192" i="3"/>
  <c r="V191" i="3" s="1"/>
  <c r="V190" i="3" s="1"/>
  <c r="W192" i="3"/>
  <c r="S246" i="1"/>
  <c r="S245" i="1" s="1"/>
  <c r="T246" i="1"/>
  <c r="T245" i="1" s="1"/>
  <c r="U246" i="1"/>
  <c r="U245" i="1" s="1"/>
  <c r="V246" i="1"/>
  <c r="W246" i="1"/>
  <c r="R246" i="1"/>
  <c r="R245" i="1" s="1"/>
  <c r="W124" i="1"/>
  <c r="W101" i="1"/>
  <c r="W74" i="1"/>
  <c r="W65" i="1"/>
  <c r="S337" i="2"/>
  <c r="S336" i="2" s="1"/>
  <c r="S335" i="2" s="1"/>
  <c r="T337" i="2"/>
  <c r="T336" i="2" s="1"/>
  <c r="T335" i="2" s="1"/>
  <c r="U337" i="2"/>
  <c r="U336" i="2" s="1"/>
  <c r="U335" i="2" s="1"/>
  <c r="V337" i="2"/>
  <c r="V336" i="2" s="1"/>
  <c r="V335" i="2" s="1"/>
  <c r="W337" i="2"/>
  <c r="W336" i="2" s="1"/>
  <c r="R337" i="2"/>
  <c r="R336" i="2" s="1"/>
  <c r="R335" i="2" s="1"/>
  <c r="S89" i="3"/>
  <c r="S88" i="3" s="1"/>
  <c r="S87" i="3" s="1"/>
  <c r="T89" i="3"/>
  <c r="T88" i="3" s="1"/>
  <c r="T87" i="3" s="1"/>
  <c r="U89" i="3"/>
  <c r="U88" i="3" s="1"/>
  <c r="U87" i="3" s="1"/>
  <c r="V89" i="3"/>
  <c r="V88" i="3" s="1"/>
  <c r="V87" i="3" s="1"/>
  <c r="W89" i="3"/>
  <c r="R89" i="3"/>
  <c r="R88" i="3" s="1"/>
  <c r="R87" i="3" s="1"/>
  <c r="S59" i="1"/>
  <c r="S58" i="1" s="1"/>
  <c r="T59" i="1"/>
  <c r="T58" i="1" s="1"/>
  <c r="U59" i="1"/>
  <c r="U58" i="1" s="1"/>
  <c r="V59" i="1"/>
  <c r="R59" i="1"/>
  <c r="R58" i="1" s="1"/>
  <c r="Y291" i="2" l="1"/>
  <c r="Y290" i="2" s="1"/>
  <c r="Y278" i="2" s="1"/>
  <c r="Y277" i="2" s="1"/>
  <c r="X334" i="2"/>
  <c r="Y310" i="3"/>
  <c r="Y309" i="3" s="1"/>
  <c r="W245" i="1"/>
  <c r="W58" i="1"/>
  <c r="V245" i="1"/>
  <c r="W187" i="1"/>
  <c r="V58" i="1"/>
  <c r="AD332" i="3"/>
  <c r="W188" i="3"/>
  <c r="X189" i="3"/>
  <c r="W88" i="3"/>
  <c r="X89" i="3"/>
  <c r="W191" i="3"/>
  <c r="X191" i="3" s="1"/>
  <c r="X192" i="3"/>
  <c r="W247" i="2"/>
  <c r="X247" i="2" s="1"/>
  <c r="X248" i="2"/>
  <c r="Z317" i="3"/>
  <c r="Z343" i="2"/>
  <c r="Z342" i="2" s="1"/>
  <c r="Y282" i="2"/>
  <c r="W335" i="2"/>
  <c r="X335" i="2" s="1"/>
  <c r="X336" i="2"/>
  <c r="T189" i="1"/>
  <c r="Y343" i="2"/>
  <c r="Y342" i="2" s="1"/>
  <c r="AA291" i="2"/>
  <c r="AA290" i="2" s="1"/>
  <c r="X337" i="2"/>
  <c r="AD331" i="3"/>
  <c r="AC332" i="3"/>
  <c r="X332" i="3"/>
  <c r="S332" i="3"/>
  <c r="S331" i="3" s="1"/>
  <c r="S330" i="3" s="1"/>
  <c r="Z291" i="2"/>
  <c r="Z290" i="2" s="1"/>
  <c r="AA183" i="2"/>
  <c r="Y139" i="2"/>
  <c r="W244" i="2"/>
  <c r="X245" i="2"/>
  <c r="Y344" i="3"/>
  <c r="Y115" i="2"/>
  <c r="Y114" i="2" s="1"/>
  <c r="AA331" i="2"/>
  <c r="AA323" i="2"/>
  <c r="AA322" i="2" s="1"/>
  <c r="AA314" i="2"/>
  <c r="AA313" i="2" s="1"/>
  <c r="AA312" i="2" s="1"/>
  <c r="AA301" i="2"/>
  <c r="AA300" i="2" s="1"/>
  <c r="AA299" i="2" s="1"/>
  <c r="AA282" i="2"/>
  <c r="AA278" i="2" s="1"/>
  <c r="AA277" i="2" s="1"/>
  <c r="AA272" i="2"/>
  <c r="AA271" i="2" s="1"/>
  <c r="AA270" i="2" s="1"/>
  <c r="AA236" i="2"/>
  <c r="AA217" i="2" s="1"/>
  <c r="AA216" i="2" s="1"/>
  <c r="AA193" i="2"/>
  <c r="Z331" i="2"/>
  <c r="Z323" i="2"/>
  <c r="Z322" i="2" s="1"/>
  <c r="Z314" i="2"/>
  <c r="Z313" i="2" s="1"/>
  <c r="Z312" i="2" s="1"/>
  <c r="Y331" i="2"/>
  <c r="Y323" i="2"/>
  <c r="Y322" i="2" s="1"/>
  <c r="Y314" i="2"/>
  <c r="Y313" i="2" s="1"/>
  <c r="Y312" i="2" s="1"/>
  <c r="AA175" i="2"/>
  <c r="AA170" i="2"/>
  <c r="AA162" i="2"/>
  <c r="AA161" i="2"/>
  <c r="AA147" i="2"/>
  <c r="AA139" i="2"/>
  <c r="Z301" i="2"/>
  <c r="Z300" i="2" s="1"/>
  <c r="Z299" i="2" s="1"/>
  <c r="Z272" i="2"/>
  <c r="Z271" i="2" s="1"/>
  <c r="Z270" i="2" s="1"/>
  <c r="Z236" i="2"/>
  <c r="Z217" i="2" s="1"/>
  <c r="Z216" i="2" s="1"/>
  <c r="Y301" i="2"/>
  <c r="Y300" i="2" s="1"/>
  <c r="Y299" i="2" s="1"/>
  <c r="Z282" i="2"/>
  <c r="Z278" i="2" s="1"/>
  <c r="Z277" i="2" s="1"/>
  <c r="Y272" i="2"/>
  <c r="Y271" i="2" s="1"/>
  <c r="Y270" i="2" s="1"/>
  <c r="Y236" i="2"/>
  <c r="Y217" i="2" s="1"/>
  <c r="Y216" i="2" s="1"/>
  <c r="AA205" i="2"/>
  <c r="Y193" i="2"/>
  <c r="Z183" i="2"/>
  <c r="Z170" i="2"/>
  <c r="Z204" i="2"/>
  <c r="Z205" i="2"/>
  <c r="Y183" i="2"/>
  <c r="Z175" i="2"/>
  <c r="Y170" i="2"/>
  <c r="Z161" i="2"/>
  <c r="Z162" i="2"/>
  <c r="Z147" i="2"/>
  <c r="Y204" i="2"/>
  <c r="Y205" i="2"/>
  <c r="Z193" i="2"/>
  <c r="Y175" i="2"/>
  <c r="Y161" i="2"/>
  <c r="Y162" i="2"/>
  <c r="Y147" i="2"/>
  <c r="Y129" i="2" s="1"/>
  <c r="Z139" i="2"/>
  <c r="Z129" i="2" s="1"/>
  <c r="Y87" i="2"/>
  <c r="Y86" i="2" s="1"/>
  <c r="AA74" i="2"/>
  <c r="AA73" i="2" s="1"/>
  <c r="AA72" i="2" s="1"/>
  <c r="AA57" i="2"/>
  <c r="AA56" i="2" s="1"/>
  <c r="AA55" i="2" s="1"/>
  <c r="AA27" i="2"/>
  <c r="AA16" i="2"/>
  <c r="AA9" i="2"/>
  <c r="Z74" i="2"/>
  <c r="Z73" i="2" s="1"/>
  <c r="Z72" i="2" s="1"/>
  <c r="Z57" i="2"/>
  <c r="Z56" i="2" s="1"/>
  <c r="Z55" i="2" s="1"/>
  <c r="Z27" i="2"/>
  <c r="Z16" i="2"/>
  <c r="Z9" i="2"/>
  <c r="AA115" i="2"/>
  <c r="AA114" i="2" s="1"/>
  <c r="AA87" i="2"/>
  <c r="AA86" i="2" s="1"/>
  <c r="Y74" i="2"/>
  <c r="Y73" i="2" s="1"/>
  <c r="Y72" i="2" s="1"/>
  <c r="Y57" i="2"/>
  <c r="Y56" i="2" s="1"/>
  <c r="Y55" i="2" s="1"/>
  <c r="Y27" i="2"/>
  <c r="Y16" i="2"/>
  <c r="Y9" i="2"/>
  <c r="Z87" i="2"/>
  <c r="Z86" i="2" s="1"/>
  <c r="AD330" i="3"/>
  <c r="W331" i="3"/>
  <c r="X331" i="3" s="1"/>
  <c r="Z344" i="3"/>
  <c r="Y322" i="3"/>
  <c r="Y357" i="3"/>
  <c r="Z352" i="3"/>
  <c r="Z339" i="3"/>
  <c r="AA339" i="3"/>
  <c r="AA317" i="3"/>
  <c r="AA310" i="3"/>
  <c r="AA309" i="3" s="1"/>
  <c r="AA299" i="3" s="1"/>
  <c r="Z269" i="3"/>
  <c r="Y352" i="3"/>
  <c r="Y317" i="3"/>
  <c r="Z310" i="3"/>
  <c r="Z309" i="3" s="1"/>
  <c r="Z299" i="3" s="1"/>
  <c r="Z322" i="3"/>
  <c r="AA240" i="3"/>
  <c r="AA236" i="3" s="1"/>
  <c r="Z357" i="3"/>
  <c r="AA292" i="3"/>
  <c r="Y269" i="3"/>
  <c r="Y261" i="3"/>
  <c r="Y240" i="3"/>
  <c r="Y236" i="3" s="1"/>
  <c r="Y231" i="3"/>
  <c r="Y230" i="3" s="1"/>
  <c r="Z338" i="3"/>
  <c r="Z333" i="3" s="1"/>
  <c r="Y299" i="3"/>
  <c r="Y292" i="3"/>
  <c r="Y339" i="3"/>
  <c r="Z261" i="3"/>
  <c r="Z292" i="3"/>
  <c r="AA344" i="3"/>
  <c r="AA231" i="3"/>
  <c r="AA230" i="3" s="1"/>
  <c r="AA357" i="3"/>
  <c r="AA352" i="3"/>
  <c r="AA261" i="3"/>
  <c r="Z231" i="3"/>
  <c r="Z230" i="3" s="1"/>
  <c r="AA217" i="3"/>
  <c r="AA180" i="3"/>
  <c r="AA158" i="3"/>
  <c r="AA141" i="3"/>
  <c r="AA134" i="3"/>
  <c r="AA322" i="3"/>
  <c r="AA269" i="3"/>
  <c r="Z217" i="3"/>
  <c r="Z180" i="3"/>
  <c r="Z158" i="3"/>
  <c r="Z141" i="3"/>
  <c r="Z134" i="3"/>
  <c r="Z240" i="3"/>
  <c r="Z236" i="3" s="1"/>
  <c r="Y217" i="3"/>
  <c r="Y180" i="3"/>
  <c r="Y158" i="3"/>
  <c r="Y141" i="3"/>
  <c r="Y134" i="3"/>
  <c r="AA128" i="3"/>
  <c r="AA127" i="3" s="1"/>
  <c r="AA116" i="3"/>
  <c r="AA101" i="3"/>
  <c r="AA100" i="3" s="1"/>
  <c r="AA99" i="3" s="1"/>
  <c r="AA92" i="3"/>
  <c r="AA91" i="3" s="1"/>
  <c r="AA90" i="3" s="1"/>
  <c r="AA62" i="3"/>
  <c r="AA61" i="3" s="1"/>
  <c r="AA40" i="3"/>
  <c r="AA39" i="3" s="1"/>
  <c r="AA19" i="3"/>
  <c r="AA15" i="3" s="1"/>
  <c r="AA10" i="3"/>
  <c r="AA9" i="3" s="1"/>
  <c r="Z128" i="3"/>
  <c r="Z127" i="3" s="1"/>
  <c r="Z116" i="3"/>
  <c r="Z101" i="3"/>
  <c r="Z100" i="3" s="1"/>
  <c r="Z99" i="3" s="1"/>
  <c r="Z92" i="3"/>
  <c r="Z91" i="3" s="1"/>
  <c r="Z90" i="3" s="1"/>
  <c r="Z62" i="3"/>
  <c r="Z61" i="3" s="1"/>
  <c r="Z40" i="3"/>
  <c r="Z39" i="3" s="1"/>
  <c r="Z19" i="3"/>
  <c r="Z15" i="3" s="1"/>
  <c r="Z10" i="3"/>
  <c r="Z9" i="3" s="1"/>
  <c r="Y128" i="3"/>
  <c r="Y127" i="3" s="1"/>
  <c r="Y116" i="3"/>
  <c r="Y101" i="3"/>
  <c r="Y100" i="3" s="1"/>
  <c r="Y99" i="3" s="1"/>
  <c r="Y92" i="3"/>
  <c r="Y91" i="3" s="1"/>
  <c r="Y90" i="3" s="1"/>
  <c r="Y62" i="3"/>
  <c r="Y61" i="3" s="1"/>
  <c r="Y40" i="3"/>
  <c r="Y39" i="3" s="1"/>
  <c r="Y19" i="3"/>
  <c r="Y15" i="3" s="1"/>
  <c r="Y10" i="3"/>
  <c r="Y9" i="3" s="1"/>
  <c r="X188" i="1"/>
  <c r="V187" i="1"/>
  <c r="W246" i="2"/>
  <c r="X246" i="2" s="1"/>
  <c r="W190" i="3"/>
  <c r="X190" i="3" s="1"/>
  <c r="AA129" i="2" l="1"/>
  <c r="AA127" i="2" s="1"/>
  <c r="AA6" i="2" s="1"/>
  <c r="Y169" i="2"/>
  <c r="Y168" i="2" s="1"/>
  <c r="Y167" i="2" s="1"/>
  <c r="Y210" i="2"/>
  <c r="X187" i="1"/>
  <c r="Z111" i="3"/>
  <c r="AA111" i="3"/>
  <c r="Y251" i="3"/>
  <c r="Y250" i="3" s="1"/>
  <c r="AA338" i="3"/>
  <c r="AA333" i="3" s="1"/>
  <c r="AA169" i="2"/>
  <c r="AA168" i="2" s="1"/>
  <c r="AA167" i="2" s="1"/>
  <c r="Y8" i="3"/>
  <c r="Y8" i="2"/>
  <c r="Y7" i="2" s="1"/>
  <c r="AA8" i="2"/>
  <c r="AA7" i="2" s="1"/>
  <c r="Y311" i="2"/>
  <c r="Z311" i="2"/>
  <c r="T188" i="1"/>
  <c r="T187" i="1" s="1"/>
  <c r="T332" i="3"/>
  <c r="T331" i="3" s="1"/>
  <c r="T330" i="3" s="1"/>
  <c r="AA133" i="3"/>
  <c r="Y338" i="3"/>
  <c r="Y333" i="3" s="1"/>
  <c r="AA210" i="2"/>
  <c r="W243" i="2"/>
  <c r="X243" i="2" s="1"/>
  <c r="X244" i="2"/>
  <c r="W87" i="3"/>
  <c r="X87" i="3" s="1"/>
  <c r="X88" i="3"/>
  <c r="Y133" i="3"/>
  <c r="AA251" i="3"/>
  <c r="AA250" i="3" s="1"/>
  <c r="Y316" i="3"/>
  <c r="Y287" i="3" s="1"/>
  <c r="AA316" i="3"/>
  <c r="AA311" i="2"/>
  <c r="Z316" i="3"/>
  <c r="Z287" i="3" s="1"/>
  <c r="W187" i="3"/>
  <c r="X187" i="3" s="1"/>
  <c r="X188" i="3"/>
  <c r="AA128" i="2"/>
  <c r="Z210" i="2"/>
  <c r="Y127" i="2"/>
  <c r="Y128" i="2"/>
  <c r="Z127" i="2"/>
  <c r="Z128" i="2"/>
  <c r="Z8" i="2"/>
  <c r="Z7" i="2" s="1"/>
  <c r="Z169" i="2"/>
  <c r="Z168" i="2" s="1"/>
  <c r="Z167" i="2" s="1"/>
  <c r="AC331" i="3"/>
  <c r="W330" i="3"/>
  <c r="X330" i="3" s="1"/>
  <c r="AA8" i="3"/>
  <c r="Y111" i="3"/>
  <c r="Z133" i="3"/>
  <c r="AA287" i="3"/>
  <c r="Z251" i="3"/>
  <c r="Z250" i="3" s="1"/>
  <c r="Z8" i="3"/>
  <c r="Z157" i="3"/>
  <c r="Y157" i="3"/>
  <c r="AA157" i="3"/>
  <c r="Y6" i="2" l="1"/>
  <c r="Y366" i="3"/>
  <c r="Y368" i="3" s="1"/>
  <c r="Z6" i="2"/>
  <c r="AA366" i="3"/>
  <c r="AA368" i="3" s="1"/>
  <c r="AC330" i="3"/>
  <c r="Z366" i="3"/>
  <c r="Z368" i="3" s="1"/>
  <c r="W35" i="1" l="1"/>
  <c r="W373" i="1"/>
  <c r="W338" i="1"/>
  <c r="W18" i="1"/>
  <c r="W14" i="1"/>
  <c r="W11" i="1"/>
  <c r="W362" i="1"/>
  <c r="F175" i="15" l="1"/>
  <c r="E175" i="15"/>
  <c r="D175" i="15"/>
  <c r="C175" i="15"/>
  <c r="D172" i="15"/>
  <c r="C172" i="15"/>
  <c r="C162" i="15"/>
  <c r="E150" i="15"/>
  <c r="G150" i="15" s="1"/>
  <c r="C150" i="15"/>
  <c r="C164" i="15" s="1"/>
  <c r="F149" i="15"/>
  <c r="G149" i="15" s="1"/>
  <c r="E149" i="15"/>
  <c r="D149" i="15"/>
  <c r="C149" i="15"/>
  <c r="F148" i="15"/>
  <c r="F176" i="15" s="1"/>
  <c r="D148" i="15"/>
  <c r="D176" i="15" s="1"/>
  <c r="C148" i="15"/>
  <c r="C176" i="15" s="1"/>
  <c r="G147" i="15"/>
  <c r="E147" i="15"/>
  <c r="F146" i="15"/>
  <c r="G146" i="15" s="1"/>
  <c r="E146" i="15"/>
  <c r="E145" i="15" s="1"/>
  <c r="D146" i="15"/>
  <c r="C146" i="15"/>
  <c r="F145" i="15"/>
  <c r="D145" i="15"/>
  <c r="C145" i="15"/>
  <c r="C163" i="15" s="1"/>
  <c r="C161" i="15" s="1"/>
  <c r="G144" i="15"/>
  <c r="E144" i="15"/>
  <c r="F143" i="15"/>
  <c r="F174" i="15" s="1"/>
  <c r="F173" i="15" s="1"/>
  <c r="E143" i="15"/>
  <c r="E174" i="15" s="1"/>
  <c r="E173" i="15" s="1"/>
  <c r="D143" i="15"/>
  <c r="D174" i="15" s="1"/>
  <c r="D173" i="15" s="1"/>
  <c r="C143" i="15"/>
  <c r="C174" i="15" s="1"/>
  <c r="C173" i="15" s="1"/>
  <c r="F142" i="15"/>
  <c r="D142" i="15"/>
  <c r="C142" i="15"/>
  <c r="F140" i="15"/>
  <c r="E140" i="15"/>
  <c r="E139" i="15"/>
  <c r="G139" i="15" s="1"/>
  <c r="F138" i="15"/>
  <c r="D138" i="15"/>
  <c r="C138" i="15"/>
  <c r="E137" i="15"/>
  <c r="G137" i="15" s="1"/>
  <c r="F136" i="15"/>
  <c r="D136" i="15"/>
  <c r="C136" i="15"/>
  <c r="G135" i="15"/>
  <c r="E135" i="15"/>
  <c r="F134" i="15"/>
  <c r="G134" i="15" s="1"/>
  <c r="E134" i="15"/>
  <c r="D134" i="15"/>
  <c r="C134" i="15"/>
  <c r="E133" i="15"/>
  <c r="G133" i="15" s="1"/>
  <c r="F132" i="15"/>
  <c r="D132" i="15"/>
  <c r="C132" i="15"/>
  <c r="E131" i="15"/>
  <c r="G131" i="15" s="1"/>
  <c r="F130" i="15"/>
  <c r="D130" i="15"/>
  <c r="C130" i="15"/>
  <c r="E129" i="15"/>
  <c r="G129" i="15" s="1"/>
  <c r="E128" i="15"/>
  <c r="G128" i="15" s="1"/>
  <c r="E127" i="15"/>
  <c r="G127" i="15" s="1"/>
  <c r="E126" i="15"/>
  <c r="G126" i="15" s="1"/>
  <c r="E125" i="15"/>
  <c r="G125" i="15" s="1"/>
  <c r="E124" i="15"/>
  <c r="G124" i="15" s="1"/>
  <c r="C123" i="15"/>
  <c r="E123" i="15" s="1"/>
  <c r="G122" i="15"/>
  <c r="E122" i="15"/>
  <c r="F121" i="15"/>
  <c r="D121" i="15"/>
  <c r="F120" i="15"/>
  <c r="D120" i="15"/>
  <c r="D119" i="15"/>
  <c r="D171" i="15" s="1"/>
  <c r="E118" i="15"/>
  <c r="G118" i="15" s="1"/>
  <c r="E117" i="15"/>
  <c r="G117" i="15" s="1"/>
  <c r="E116" i="15"/>
  <c r="G116" i="15" s="1"/>
  <c r="E115" i="15"/>
  <c r="G115" i="15" s="1"/>
  <c r="C114" i="15"/>
  <c r="E114" i="15" s="1"/>
  <c r="G114" i="15" s="1"/>
  <c r="G113" i="15"/>
  <c r="E113" i="15"/>
  <c r="E112" i="15"/>
  <c r="G112" i="15" s="1"/>
  <c r="F111" i="15"/>
  <c r="D111" i="15"/>
  <c r="C111" i="15"/>
  <c r="C110" i="15" s="1"/>
  <c r="F110" i="15"/>
  <c r="D110" i="15"/>
  <c r="E109" i="15"/>
  <c r="G109" i="15" s="1"/>
  <c r="F108" i="15"/>
  <c r="D108" i="15"/>
  <c r="G107" i="15"/>
  <c r="E107" i="15"/>
  <c r="F106" i="15"/>
  <c r="G106" i="15" s="1"/>
  <c r="E106" i="15"/>
  <c r="D106" i="15"/>
  <c r="C106" i="15"/>
  <c r="E105" i="15"/>
  <c r="G105" i="15" s="1"/>
  <c r="F104" i="15"/>
  <c r="D104" i="15"/>
  <c r="C104" i="15"/>
  <c r="C103" i="15"/>
  <c r="E103" i="15" s="1"/>
  <c r="F102" i="15"/>
  <c r="D102" i="15"/>
  <c r="D101" i="15" s="1"/>
  <c r="D100" i="15" s="1"/>
  <c r="F101" i="15"/>
  <c r="F100" i="15"/>
  <c r="F98" i="15"/>
  <c r="E97" i="15"/>
  <c r="G97" i="15" s="1"/>
  <c r="F96" i="15"/>
  <c r="D96" i="15"/>
  <c r="C96" i="15"/>
  <c r="G95" i="15"/>
  <c r="E95" i="15"/>
  <c r="F94" i="15"/>
  <c r="G94" i="15" s="1"/>
  <c r="E94" i="15"/>
  <c r="D94" i="15"/>
  <c r="C94" i="15"/>
  <c r="D93" i="15"/>
  <c r="D169" i="15" s="1"/>
  <c r="C93" i="15"/>
  <c r="C158" i="15" s="1"/>
  <c r="F89" i="15"/>
  <c r="F88" i="15"/>
  <c r="F86" i="15"/>
  <c r="F83" i="15"/>
  <c r="F81" i="15"/>
  <c r="F80" i="15"/>
  <c r="F78" i="15"/>
  <c r="E77" i="15"/>
  <c r="G77" i="15" s="1"/>
  <c r="F76" i="15"/>
  <c r="C76" i="15"/>
  <c r="F74" i="15"/>
  <c r="F72" i="15"/>
  <c r="F70" i="15"/>
  <c r="E70" i="15"/>
  <c r="G69" i="15"/>
  <c r="E69" i="15"/>
  <c r="E68" i="15" s="1"/>
  <c r="F68" i="15"/>
  <c r="G68" i="15" s="1"/>
  <c r="C68" i="15"/>
  <c r="E67" i="15"/>
  <c r="G67" i="15" s="1"/>
  <c r="F66" i="15"/>
  <c r="D66" i="15"/>
  <c r="C66" i="15"/>
  <c r="G65" i="15"/>
  <c r="E65" i="15"/>
  <c r="F64" i="15"/>
  <c r="G64" i="15" s="1"/>
  <c r="E64" i="15"/>
  <c r="C64" i="15"/>
  <c r="E63" i="15"/>
  <c r="F62" i="15"/>
  <c r="C62" i="15"/>
  <c r="F60" i="15"/>
  <c r="C60" i="15"/>
  <c r="E59" i="15"/>
  <c r="G59" i="15" s="1"/>
  <c r="E58" i="15"/>
  <c r="G58" i="15" s="1"/>
  <c r="F57" i="15"/>
  <c r="C57" i="15"/>
  <c r="C56" i="15"/>
  <c r="C55" i="15"/>
  <c r="E54" i="15"/>
  <c r="G54" i="15" s="1"/>
  <c r="F53" i="15"/>
  <c r="C53" i="15"/>
  <c r="F52" i="15"/>
  <c r="C52" i="15"/>
  <c r="F51" i="15"/>
  <c r="C51" i="15"/>
  <c r="E50" i="15"/>
  <c r="G50" i="15" s="1"/>
  <c r="F49" i="15"/>
  <c r="F46" i="15" s="1"/>
  <c r="C49" i="15"/>
  <c r="E48" i="15"/>
  <c r="G48" i="15" s="1"/>
  <c r="E47" i="15"/>
  <c r="G47" i="15" s="1"/>
  <c r="C46" i="15"/>
  <c r="C45" i="15"/>
  <c r="E44" i="15"/>
  <c r="E43" i="15" s="1"/>
  <c r="E42" i="15" s="1"/>
  <c r="F43" i="15"/>
  <c r="C43" i="15"/>
  <c r="C42" i="15" s="1"/>
  <c r="C35" i="15" s="1"/>
  <c r="C7" i="15" s="1"/>
  <c r="F42" i="15"/>
  <c r="E41" i="15"/>
  <c r="G41" i="15" s="1"/>
  <c r="F40" i="15"/>
  <c r="C40" i="15"/>
  <c r="E39" i="15"/>
  <c r="G39" i="15" s="1"/>
  <c r="E38" i="15"/>
  <c r="G38" i="15" s="1"/>
  <c r="F37" i="15"/>
  <c r="C37" i="15"/>
  <c r="C36" i="15"/>
  <c r="E34" i="15"/>
  <c r="E33" i="15" s="1"/>
  <c r="E32" i="15" s="1"/>
  <c r="F33" i="15"/>
  <c r="C32" i="15"/>
  <c r="G31" i="15"/>
  <c r="E31" i="15"/>
  <c r="F30" i="15"/>
  <c r="E30" i="15"/>
  <c r="C30" i="15"/>
  <c r="E28" i="15"/>
  <c r="F27" i="15"/>
  <c r="C27" i="15"/>
  <c r="C24" i="15" s="1"/>
  <c r="G26" i="15"/>
  <c r="E26" i="15"/>
  <c r="F25" i="15"/>
  <c r="F24" i="15" s="1"/>
  <c r="E25" i="15"/>
  <c r="C25" i="15"/>
  <c r="E23" i="15"/>
  <c r="F22" i="15"/>
  <c r="E21" i="15"/>
  <c r="G21" i="15" s="1"/>
  <c r="F20" i="15"/>
  <c r="G19" i="15"/>
  <c r="E19" i="15"/>
  <c r="F18" i="15"/>
  <c r="G18" i="15" s="1"/>
  <c r="E18" i="15"/>
  <c r="E17" i="15"/>
  <c r="G17" i="15" s="1"/>
  <c r="F16" i="15"/>
  <c r="F15" i="15" s="1"/>
  <c r="C15" i="15"/>
  <c r="C14" i="15"/>
  <c r="E13" i="15"/>
  <c r="G13" i="15" s="1"/>
  <c r="G12" i="15"/>
  <c r="E12" i="15"/>
  <c r="E11" i="15"/>
  <c r="G11" i="15" s="1"/>
  <c r="G10" i="15"/>
  <c r="E10" i="15"/>
  <c r="F9" i="15"/>
  <c r="D9" i="15"/>
  <c r="C9" i="15"/>
  <c r="F8" i="15"/>
  <c r="D8" i="15"/>
  <c r="C8" i="15"/>
  <c r="D7" i="15"/>
  <c r="F14" i="15" l="1"/>
  <c r="G37" i="15"/>
  <c r="F169" i="15"/>
  <c r="C154" i="15"/>
  <c r="F45" i="15"/>
  <c r="G57" i="15"/>
  <c r="G136" i="15"/>
  <c r="G44" i="15"/>
  <c r="G51" i="15"/>
  <c r="E121" i="15"/>
  <c r="E120" i="15" s="1"/>
  <c r="G123" i="15"/>
  <c r="E20" i="15"/>
  <c r="G30" i="15"/>
  <c r="G34" i="15"/>
  <c r="F36" i="15"/>
  <c r="E53" i="15"/>
  <c r="E52" i="15" s="1"/>
  <c r="E51" i="15" s="1"/>
  <c r="F56" i="15"/>
  <c r="C61" i="15"/>
  <c r="G102" i="15"/>
  <c r="G121" i="15"/>
  <c r="G132" i="15"/>
  <c r="G33" i="15"/>
  <c r="G101" i="15"/>
  <c r="E9" i="15"/>
  <c r="E8" i="15" s="1"/>
  <c r="G8" i="15" s="1"/>
  <c r="G25" i="15"/>
  <c r="G63" i="15"/>
  <c r="E62" i="15"/>
  <c r="D170" i="15"/>
  <c r="D168" i="15" s="1"/>
  <c r="D167" i="15" s="1"/>
  <c r="D166" i="15" s="1"/>
  <c r="D92" i="15"/>
  <c r="D91" i="15" s="1"/>
  <c r="D151" i="15" s="1"/>
  <c r="D178" i="15" s="1"/>
  <c r="G20" i="15"/>
  <c r="E27" i="15"/>
  <c r="G27" i="15" s="1"/>
  <c r="G28" i="15"/>
  <c r="G43" i="15"/>
  <c r="G53" i="15"/>
  <c r="E102" i="15"/>
  <c r="E101" i="15" s="1"/>
  <c r="G103" i="15"/>
  <c r="G145" i="15"/>
  <c r="G23" i="15"/>
  <c r="E22" i="15"/>
  <c r="G22" i="15" s="1"/>
  <c r="G42" i="15"/>
  <c r="G120" i="15"/>
  <c r="E108" i="15"/>
  <c r="G108" i="15" s="1"/>
  <c r="E111" i="15"/>
  <c r="C121" i="15"/>
  <c r="C120" i="15" s="1"/>
  <c r="C119" i="15" s="1"/>
  <c r="E130" i="15"/>
  <c r="G130" i="15" s="1"/>
  <c r="E138" i="15"/>
  <c r="G138" i="15" s="1"/>
  <c r="G143" i="15"/>
  <c r="E16" i="15"/>
  <c r="F32" i="15"/>
  <c r="G32" i="15" s="1"/>
  <c r="E37" i="15"/>
  <c r="E40" i="15"/>
  <c r="G40" i="15" s="1"/>
  <c r="E49" i="15"/>
  <c r="G49" i="15" s="1"/>
  <c r="E57" i="15"/>
  <c r="E56" i="15" s="1"/>
  <c r="E55" i="15" s="1"/>
  <c r="E66" i="15"/>
  <c r="G66" i="15" s="1"/>
  <c r="E76" i="15"/>
  <c r="G76" i="15" s="1"/>
  <c r="E96" i="15"/>
  <c r="G96" i="15" s="1"/>
  <c r="C102" i="15"/>
  <c r="C101" i="15" s="1"/>
  <c r="C100" i="15" s="1"/>
  <c r="F119" i="15"/>
  <c r="F92" i="15" s="1"/>
  <c r="E136" i="15"/>
  <c r="E142" i="15"/>
  <c r="G142" i="15" s="1"/>
  <c r="E148" i="15"/>
  <c r="E176" i="15" s="1"/>
  <c r="F170" i="15"/>
  <c r="C169" i="15"/>
  <c r="E104" i="15"/>
  <c r="G104" i="15" s="1"/>
  <c r="E132" i="15"/>
  <c r="G148" i="15"/>
  <c r="F91" i="15" l="1"/>
  <c r="G56" i="15"/>
  <c r="F55" i="15"/>
  <c r="G55" i="15" s="1"/>
  <c r="E46" i="15"/>
  <c r="E15" i="15"/>
  <c r="G16" i="15"/>
  <c r="C171" i="15"/>
  <c r="C160" i="15"/>
  <c r="E100" i="15"/>
  <c r="E119" i="15"/>
  <c r="E171" i="15" s="1"/>
  <c r="G52" i="15"/>
  <c r="F171" i="15"/>
  <c r="E110" i="15"/>
  <c r="G110" i="15" s="1"/>
  <c r="G111" i="15"/>
  <c r="F35" i="15"/>
  <c r="F7" i="15" s="1"/>
  <c r="G9" i="15"/>
  <c r="F168" i="15"/>
  <c r="F167" i="15" s="1"/>
  <c r="F166" i="15" s="1"/>
  <c r="C170" i="15"/>
  <c r="C168" i="15" s="1"/>
  <c r="C167" i="15" s="1"/>
  <c r="C166" i="15" s="1"/>
  <c r="C159" i="15"/>
  <c r="C157" i="15" s="1"/>
  <c r="C92" i="15"/>
  <c r="C91" i="15" s="1"/>
  <c r="C151" i="15" s="1"/>
  <c r="E36" i="15"/>
  <c r="E35" i="15" s="1"/>
  <c r="E61" i="15"/>
  <c r="G62" i="15"/>
  <c r="E24" i="15"/>
  <c r="G24" i="15" s="1"/>
  <c r="G119" i="15" l="1"/>
  <c r="F151" i="15"/>
  <c r="C178" i="15"/>
  <c r="C155" i="15"/>
  <c r="C153" i="15" s="1"/>
  <c r="C152" i="15" s="1"/>
  <c r="C156" i="15"/>
  <c r="E45" i="15"/>
  <c r="G45" i="15" s="1"/>
  <c r="G46" i="15"/>
  <c r="E170" i="15"/>
  <c r="G100" i="15"/>
  <c r="E60" i="15"/>
  <c r="G60" i="15" s="1"/>
  <c r="G61" i="15"/>
  <c r="G35" i="15"/>
  <c r="E14" i="15"/>
  <c r="G15" i="15"/>
  <c r="G36" i="15"/>
  <c r="E169" i="15"/>
  <c r="E168" i="15" s="1"/>
  <c r="E167" i="15" s="1"/>
  <c r="E166" i="15" s="1"/>
  <c r="E92" i="15"/>
  <c r="G93" i="15"/>
  <c r="F178" i="15" l="1"/>
  <c r="E91" i="15"/>
  <c r="G91" i="15" s="1"/>
  <c r="G92" i="15"/>
  <c r="G14" i="15"/>
  <c r="E7" i="15"/>
  <c r="E151" i="15" l="1"/>
  <c r="G7" i="15"/>
  <c r="E178" i="15" l="1"/>
  <c r="G151" i="15"/>
  <c r="W10" i="1" l="1"/>
  <c r="W13" i="1"/>
  <c r="W15" i="1"/>
  <c r="W17" i="1"/>
  <c r="W20" i="1"/>
  <c r="W23" i="1"/>
  <c r="W26" i="1"/>
  <c r="W30" i="1"/>
  <c r="W34" i="1"/>
  <c r="W36" i="1"/>
  <c r="W38" i="1"/>
  <c r="W41" i="1"/>
  <c r="W44" i="1"/>
  <c r="W47" i="1"/>
  <c r="W50" i="1"/>
  <c r="W53" i="1"/>
  <c r="W64" i="1"/>
  <c r="W66" i="1"/>
  <c r="W68" i="1"/>
  <c r="W73" i="1"/>
  <c r="W75" i="1"/>
  <c r="W77" i="1"/>
  <c r="W80" i="1"/>
  <c r="W85" i="1"/>
  <c r="W89" i="1"/>
  <c r="W92" i="1"/>
  <c r="W96" i="1"/>
  <c r="W100" i="1"/>
  <c r="W102" i="1"/>
  <c r="W107" i="1"/>
  <c r="W110" i="1"/>
  <c r="W114" i="1"/>
  <c r="W117" i="1"/>
  <c r="W120" i="1"/>
  <c r="W123" i="1"/>
  <c r="W126" i="1"/>
  <c r="W131" i="1"/>
  <c r="W134" i="1"/>
  <c r="W137" i="1"/>
  <c r="W140" i="1"/>
  <c r="W142" i="1"/>
  <c r="W145" i="1"/>
  <c r="W148" i="1"/>
  <c r="W150" i="1"/>
  <c r="W153" i="1"/>
  <c r="W157" i="1"/>
  <c r="W159" i="1"/>
  <c r="W163" i="1"/>
  <c r="W168" i="1"/>
  <c r="W172" i="1"/>
  <c r="W176" i="1"/>
  <c r="W179" i="1"/>
  <c r="W183" i="1"/>
  <c r="W185" i="1"/>
  <c r="W193" i="1"/>
  <c r="W197" i="1"/>
  <c r="W199" i="1"/>
  <c r="W202" i="1"/>
  <c r="W204" i="1"/>
  <c r="W207" i="1"/>
  <c r="W210" i="1"/>
  <c r="W212" i="1"/>
  <c r="W218" i="1"/>
  <c r="W221" i="1"/>
  <c r="W224" i="1"/>
  <c r="W227" i="1"/>
  <c r="W230" i="1"/>
  <c r="W233" i="1"/>
  <c r="W236" i="1"/>
  <c r="W240" i="1"/>
  <c r="W243" i="1"/>
  <c r="W249" i="1"/>
  <c r="W252" i="1"/>
  <c r="W255" i="1"/>
  <c r="W258" i="1"/>
  <c r="W261" i="1"/>
  <c r="W264" i="1"/>
  <c r="W267" i="1"/>
  <c r="W270" i="1"/>
  <c r="W273" i="1"/>
  <c r="W277" i="1"/>
  <c r="W280" i="1"/>
  <c r="W283" i="1"/>
  <c r="W286" i="1"/>
  <c r="W290" i="1"/>
  <c r="W292" i="1"/>
  <c r="W296" i="1"/>
  <c r="W299" i="1"/>
  <c r="W301" i="1"/>
  <c r="W303" i="1"/>
  <c r="W306" i="1"/>
  <c r="W311" i="1"/>
  <c r="W315" i="1"/>
  <c r="W318" i="1"/>
  <c r="W322" i="1"/>
  <c r="W326" i="1"/>
  <c r="W328" i="1"/>
  <c r="W331" i="1"/>
  <c r="W337" i="1"/>
  <c r="W339" i="1"/>
  <c r="W342" i="1"/>
  <c r="W346" i="1"/>
  <c r="W351" i="1"/>
  <c r="W355" i="1"/>
  <c r="W361" i="1"/>
  <c r="W363" i="1"/>
  <c r="W369" i="1"/>
  <c r="W372" i="1"/>
  <c r="W375" i="1"/>
  <c r="W350" i="1" l="1"/>
  <c r="W310" i="1"/>
  <c r="W276" i="1"/>
  <c r="W266" i="1"/>
  <c r="W248" i="1"/>
  <c r="W232" i="1"/>
  <c r="W220" i="1"/>
  <c r="W206" i="1"/>
  <c r="W196" i="1"/>
  <c r="W178" i="1"/>
  <c r="W162" i="1"/>
  <c r="W139" i="1"/>
  <c r="W125" i="1"/>
  <c r="W113" i="1"/>
  <c r="W84" i="1"/>
  <c r="W52" i="1"/>
  <c r="W40" i="1"/>
  <c r="W29" i="1"/>
  <c r="W345" i="1"/>
  <c r="W321" i="1"/>
  <c r="W285" i="1"/>
  <c r="W257" i="1"/>
  <c r="W242" i="1"/>
  <c r="W229" i="1"/>
  <c r="W217" i="1"/>
  <c r="W201" i="1"/>
  <c r="W192" i="1"/>
  <c r="W175" i="1"/>
  <c r="W158" i="1"/>
  <c r="W136" i="1"/>
  <c r="W122" i="1"/>
  <c r="W109" i="1"/>
  <c r="W95" i="1"/>
  <c r="W79" i="1"/>
  <c r="W49" i="1"/>
  <c r="W25" i="1"/>
  <c r="W374" i="1"/>
  <c r="W360" i="1"/>
  <c r="W341" i="1"/>
  <c r="W330" i="1"/>
  <c r="W317" i="1"/>
  <c r="W305" i="1"/>
  <c r="W295" i="1"/>
  <c r="W282" i="1"/>
  <c r="W272" i="1"/>
  <c r="W263" i="1"/>
  <c r="W254" i="1"/>
  <c r="W239" i="1"/>
  <c r="W226" i="1"/>
  <c r="W209" i="1"/>
  <c r="W171" i="1"/>
  <c r="W156" i="1"/>
  <c r="W144" i="1"/>
  <c r="W133" i="1"/>
  <c r="W119" i="1"/>
  <c r="W106" i="1"/>
  <c r="W91" i="1"/>
  <c r="W46" i="1"/>
  <c r="W22" i="1"/>
  <c r="W368" i="1"/>
  <c r="W371" i="1"/>
  <c r="W354" i="1"/>
  <c r="W314" i="1"/>
  <c r="W313" i="1" s="1"/>
  <c r="W289" i="1"/>
  <c r="W279" i="1"/>
  <c r="W269" i="1"/>
  <c r="W260" i="1"/>
  <c r="W251" i="1"/>
  <c r="W235" i="1"/>
  <c r="W223" i="1"/>
  <c r="W167" i="1"/>
  <c r="W152" i="1"/>
  <c r="W130" i="1"/>
  <c r="W116" i="1"/>
  <c r="W112" i="1" s="1"/>
  <c r="W88" i="1"/>
  <c r="W43" i="1"/>
  <c r="W19" i="1"/>
  <c r="W9" i="1"/>
  <c r="W238" i="1"/>
  <c r="W147" i="1"/>
  <c r="W325" i="1"/>
  <c r="W182" i="1"/>
  <c r="W298" i="1"/>
  <c r="W174" i="1"/>
  <c r="W99" i="1"/>
  <c r="W72" i="1"/>
  <c r="W63" i="1"/>
  <c r="W33" i="1"/>
  <c r="W336" i="1"/>
  <c r="W12" i="1"/>
  <c r="W8" i="1" s="1"/>
  <c r="W367" i="1"/>
  <c r="W324" i="1"/>
  <c r="W275" i="1"/>
  <c r="W87" i="1"/>
  <c r="W216" i="1"/>
  <c r="W195" i="1"/>
  <c r="W105" i="1"/>
  <c r="W71" i="1" l="1"/>
  <c r="W294" i="1"/>
  <c r="W94" i="1"/>
  <c r="W191" i="1"/>
  <c r="W335" i="1"/>
  <c r="W98" i="1"/>
  <c r="W166" i="1"/>
  <c r="W165" i="1" s="1"/>
  <c r="W170" i="1"/>
  <c r="W28" i="1"/>
  <c r="W309" i="1"/>
  <c r="W32" i="1"/>
  <c r="W181" i="1"/>
  <c r="W104" i="1"/>
  <c r="W366" i="1"/>
  <c r="W62" i="1"/>
  <c r="W288" i="1"/>
  <c r="W353" i="1"/>
  <c r="W155" i="1"/>
  <c r="W359" i="1"/>
  <c r="W344" i="1"/>
  <c r="W83" i="1"/>
  <c r="W82" i="1" s="1"/>
  <c r="W161" i="1"/>
  <c r="W349" i="1"/>
  <c r="W308" i="1"/>
  <c r="W215" i="1"/>
  <c r="W61" i="1" l="1"/>
  <c r="W334" i="1"/>
  <c r="W70" i="1"/>
  <c r="W348" i="1"/>
  <c r="W358" i="1"/>
  <c r="W365" i="1"/>
  <c r="W129" i="1"/>
  <c r="W7" i="1"/>
  <c r="W190" i="1"/>
  <c r="W214" i="1"/>
  <c r="W333" i="1" l="1"/>
  <c r="W128" i="1"/>
  <c r="W357" i="1"/>
  <c r="Y357" i="2"/>
  <c r="Y356" i="2" s="1"/>
  <c r="Y355" i="2" s="1"/>
  <c r="Y348" i="2" s="1"/>
  <c r="Y330" i="2" s="1"/>
  <c r="Z357" i="2"/>
  <c r="Z356" i="2" s="1"/>
  <c r="Z355" i="2" s="1"/>
  <c r="Z348" i="2" s="1"/>
  <c r="Z330" i="2" s="1"/>
  <c r="AA357" i="2"/>
  <c r="AA356" i="2" s="1"/>
  <c r="AA355" i="2" s="1"/>
  <c r="AA348" i="2" s="1"/>
  <c r="AA330" i="2" s="1"/>
  <c r="W6" i="1" l="1"/>
  <c r="Y358" i="2"/>
  <c r="Y360" i="2" s="1"/>
  <c r="Z358" i="2"/>
  <c r="Z360" i="2" s="1"/>
  <c r="W377" i="1" l="1"/>
  <c r="AA358" i="2"/>
  <c r="AA360" i="2" s="1"/>
  <c r="V260" i="2"/>
  <c r="W260" i="2"/>
  <c r="R260" i="2"/>
  <c r="X260" i="2" l="1"/>
  <c r="G7" i="13"/>
  <c r="G8" i="13"/>
  <c r="E7" i="13"/>
  <c r="E8" i="13"/>
  <c r="X51" i="1" l="1"/>
  <c r="X54" i="1"/>
  <c r="X57" i="1"/>
  <c r="X67" i="1"/>
  <c r="X69" i="1"/>
  <c r="X76" i="1"/>
  <c r="X78" i="1"/>
  <c r="X81" i="1"/>
  <c r="X86" i="1"/>
  <c r="X90" i="1"/>
  <c r="X93" i="1"/>
  <c r="X97" i="1"/>
  <c r="X103" i="1"/>
  <c r="X108" i="1"/>
  <c r="X111" i="1"/>
  <c r="X115" i="1"/>
  <c r="X118" i="1"/>
  <c r="X121" i="1"/>
  <c r="X124" i="1"/>
  <c r="X127" i="1"/>
  <c r="X132" i="1"/>
  <c r="X141" i="1"/>
  <c r="X143" i="1"/>
  <c r="X146" i="1"/>
  <c r="X149" i="1"/>
  <c r="X160" i="1"/>
  <c r="X164" i="1"/>
  <c r="X169" i="1"/>
  <c r="X173" i="1"/>
  <c r="X177" i="1"/>
  <c r="X186" i="1"/>
  <c r="X194" i="1"/>
  <c r="X198" i="1"/>
  <c r="X200" i="1"/>
  <c r="X203" i="1"/>
  <c r="X205" i="1"/>
  <c r="X208" i="1"/>
  <c r="X211" i="1"/>
  <c r="X213" i="1"/>
  <c r="X219" i="1"/>
  <c r="X222" i="1"/>
  <c r="X225" i="1"/>
  <c r="X228" i="1"/>
  <c r="X231" i="1"/>
  <c r="X234" i="1"/>
  <c r="X237" i="1"/>
  <c r="X241" i="1"/>
  <c r="X244" i="1"/>
  <c r="X250" i="1"/>
  <c r="X253" i="1"/>
  <c r="X256" i="1"/>
  <c r="X259" i="1"/>
  <c r="X262" i="1"/>
  <c r="X265" i="1"/>
  <c r="X268" i="1"/>
  <c r="X271" i="1"/>
  <c r="X274" i="1"/>
  <c r="X278" i="1"/>
  <c r="X281" i="1"/>
  <c r="X284" i="1"/>
  <c r="X287" i="1"/>
  <c r="X291" i="1"/>
  <c r="X293" i="1"/>
  <c r="X302" i="1"/>
  <c r="X307" i="1"/>
  <c r="X312" i="1"/>
  <c r="X316" i="1"/>
  <c r="X319" i="1"/>
  <c r="X320" i="1"/>
  <c r="X323" i="1"/>
  <c r="X329" i="1"/>
  <c r="X332" i="1"/>
  <c r="X340" i="1"/>
  <c r="X343" i="1"/>
  <c r="X347" i="1"/>
  <c r="X352" i="1"/>
  <c r="X356" i="1"/>
  <c r="X364" i="1"/>
  <c r="X370" i="1"/>
  <c r="X376" i="1"/>
  <c r="X16" i="1"/>
  <c r="X21" i="1"/>
  <c r="X24" i="1"/>
  <c r="X27" i="1"/>
  <c r="X31" i="1"/>
  <c r="X37" i="1"/>
  <c r="X39" i="1"/>
  <c r="X42" i="1"/>
  <c r="X45" i="1"/>
  <c r="X48" i="1"/>
  <c r="R375" i="1"/>
  <c r="R374" i="1" s="1"/>
  <c r="R373" i="1"/>
  <c r="R372" i="1" s="1"/>
  <c r="R371" i="1" s="1"/>
  <c r="R369" i="1"/>
  <c r="R368" i="1" s="1"/>
  <c r="R363" i="1"/>
  <c r="R362" i="1"/>
  <c r="R361" i="1" s="1"/>
  <c r="R355" i="1"/>
  <c r="R354" i="1" s="1"/>
  <c r="R353" i="1" s="1"/>
  <c r="R351" i="1"/>
  <c r="R350" i="1" s="1"/>
  <c r="R349" i="1" s="1"/>
  <c r="R346" i="1"/>
  <c r="R345" i="1" s="1"/>
  <c r="R342" i="1"/>
  <c r="R341" i="1" s="1"/>
  <c r="R339" i="1"/>
  <c r="R338" i="1"/>
  <c r="R337" i="1" s="1"/>
  <c r="R331" i="1"/>
  <c r="R330" i="1" s="1"/>
  <c r="R328" i="1"/>
  <c r="R326" i="1"/>
  <c r="R322" i="1"/>
  <c r="R321" i="1" s="1"/>
  <c r="R318" i="1"/>
  <c r="R317" i="1" s="1"/>
  <c r="R315" i="1"/>
  <c r="R314" i="1" s="1"/>
  <c r="R311" i="1"/>
  <c r="R310" i="1" s="1"/>
  <c r="R309" i="1" s="1"/>
  <c r="R306" i="1"/>
  <c r="R305" i="1" s="1"/>
  <c r="R304" i="1"/>
  <c r="R303" i="1" s="1"/>
  <c r="R301" i="1"/>
  <c r="R300" i="1"/>
  <c r="R299" i="1" s="1"/>
  <c r="R297" i="1"/>
  <c r="R296" i="1" s="1"/>
  <c r="R295" i="1" s="1"/>
  <c r="R292" i="1"/>
  <c r="R290" i="1"/>
  <c r="R286" i="1"/>
  <c r="R285" i="1" s="1"/>
  <c r="R283" i="1"/>
  <c r="R282" i="1" s="1"/>
  <c r="R280" i="1"/>
  <c r="R279" i="1" s="1"/>
  <c r="R277" i="1"/>
  <c r="R276" i="1" s="1"/>
  <c r="R273" i="1"/>
  <c r="R272" i="1" s="1"/>
  <c r="R270" i="1"/>
  <c r="R269" i="1" s="1"/>
  <c r="R267" i="1"/>
  <c r="R266" i="1" s="1"/>
  <c r="R264" i="1"/>
  <c r="R263" i="1" s="1"/>
  <c r="R261" i="1"/>
  <c r="R260" i="1" s="1"/>
  <c r="R258" i="1"/>
  <c r="R257" i="1" s="1"/>
  <c r="R255" i="1"/>
  <c r="R254" i="1" s="1"/>
  <c r="R252" i="1"/>
  <c r="R251" i="1" s="1"/>
  <c r="R249" i="1"/>
  <c r="R248" i="1" s="1"/>
  <c r="R243" i="1"/>
  <c r="R242" i="1" s="1"/>
  <c r="R240" i="1"/>
  <c r="R239" i="1" s="1"/>
  <c r="R236" i="1"/>
  <c r="R235" i="1" s="1"/>
  <c r="R233" i="1"/>
  <c r="R232" i="1" s="1"/>
  <c r="R230" i="1"/>
  <c r="R229" i="1" s="1"/>
  <c r="R227" i="1"/>
  <c r="R226" i="1" s="1"/>
  <c r="R224" i="1"/>
  <c r="R223" i="1" s="1"/>
  <c r="R221" i="1"/>
  <c r="R220" i="1" s="1"/>
  <c r="R218" i="1"/>
  <c r="R217" i="1" s="1"/>
  <c r="R212" i="1"/>
  <c r="R210" i="1"/>
  <c r="R207" i="1"/>
  <c r="R206" i="1" s="1"/>
  <c r="R204" i="1"/>
  <c r="R202" i="1"/>
  <c r="R199" i="1"/>
  <c r="R197" i="1"/>
  <c r="R193" i="1"/>
  <c r="R192" i="1" s="1"/>
  <c r="R191" i="1" s="1"/>
  <c r="R185" i="1"/>
  <c r="R183" i="1"/>
  <c r="R179" i="1"/>
  <c r="R178" i="1" s="1"/>
  <c r="R176" i="1"/>
  <c r="R175" i="1" s="1"/>
  <c r="R172" i="1"/>
  <c r="R171" i="1" s="1"/>
  <c r="R170" i="1" s="1"/>
  <c r="R168" i="1"/>
  <c r="R167" i="1" s="1"/>
  <c r="R166" i="1" s="1"/>
  <c r="R163" i="1"/>
  <c r="R162" i="1" s="1"/>
  <c r="R161" i="1" s="1"/>
  <c r="R159" i="1"/>
  <c r="R158" i="1" s="1"/>
  <c r="R157" i="1"/>
  <c r="R156" i="1" s="1"/>
  <c r="R155" i="1" s="1"/>
  <c r="R154" i="1"/>
  <c r="R153" i="1" s="1"/>
  <c r="R152" i="1" s="1"/>
  <c r="R151" i="1"/>
  <c r="R150" i="1" s="1"/>
  <c r="R148" i="1"/>
  <c r="R145" i="1"/>
  <c r="R144" i="1" s="1"/>
  <c r="R142" i="1"/>
  <c r="R140" i="1"/>
  <c r="R138" i="1"/>
  <c r="R137" i="1" s="1"/>
  <c r="R136" i="1" s="1"/>
  <c r="R135" i="1"/>
  <c r="R134" i="1" s="1"/>
  <c r="R133" i="1" s="1"/>
  <c r="R131" i="1"/>
  <c r="R130" i="1" s="1"/>
  <c r="R126" i="1"/>
  <c r="R125" i="1" s="1"/>
  <c r="R123" i="1"/>
  <c r="R122" i="1" s="1"/>
  <c r="R120" i="1"/>
  <c r="R119" i="1" s="1"/>
  <c r="R117" i="1"/>
  <c r="R116" i="1" s="1"/>
  <c r="R114" i="1"/>
  <c r="R113" i="1" s="1"/>
  <c r="R110" i="1"/>
  <c r="R109" i="1" s="1"/>
  <c r="R107" i="1"/>
  <c r="R106" i="1" s="1"/>
  <c r="R102" i="1"/>
  <c r="R101" i="1"/>
  <c r="R100" i="1" s="1"/>
  <c r="R96" i="1"/>
  <c r="R95" i="1" s="1"/>
  <c r="R94" i="1" s="1"/>
  <c r="R92" i="1"/>
  <c r="R91" i="1" s="1"/>
  <c r="R89" i="1"/>
  <c r="R88" i="1" s="1"/>
  <c r="R85" i="1"/>
  <c r="R84" i="1" s="1"/>
  <c r="R83" i="1" s="1"/>
  <c r="R80" i="1"/>
  <c r="R79" i="1" s="1"/>
  <c r="R77" i="1"/>
  <c r="R75" i="1"/>
  <c r="R74" i="1"/>
  <c r="R73" i="1" s="1"/>
  <c r="R68" i="1"/>
  <c r="R66" i="1"/>
  <c r="R65" i="1"/>
  <c r="R64" i="1" s="1"/>
  <c r="R56" i="1"/>
  <c r="R55" i="1" s="1"/>
  <c r="R53" i="1"/>
  <c r="R52" i="1" s="1"/>
  <c r="R50" i="1"/>
  <c r="R49" i="1" s="1"/>
  <c r="R47" i="1"/>
  <c r="R46" i="1" s="1"/>
  <c r="R44" i="1"/>
  <c r="R43" i="1" s="1"/>
  <c r="R41" i="1"/>
  <c r="R40" i="1" s="1"/>
  <c r="R38" i="1"/>
  <c r="R36" i="1"/>
  <c r="R35" i="1"/>
  <c r="R34" i="1" s="1"/>
  <c r="R30" i="1"/>
  <c r="R29" i="1" s="1"/>
  <c r="R28" i="1" s="1"/>
  <c r="R26" i="1"/>
  <c r="R25" i="1" s="1"/>
  <c r="R23" i="1"/>
  <c r="R22" i="1" s="1"/>
  <c r="R20" i="1"/>
  <c r="R19" i="1" s="1"/>
  <c r="R18" i="1"/>
  <c r="R17" i="1" s="1"/>
  <c r="R15" i="1"/>
  <c r="R14" i="1"/>
  <c r="R13" i="1" s="1"/>
  <c r="R11" i="1"/>
  <c r="R10" i="1" s="1"/>
  <c r="R9" i="1" s="1"/>
  <c r="W209" i="2"/>
  <c r="W157" i="2"/>
  <c r="V157" i="1"/>
  <c r="V154" i="1"/>
  <c r="W273" i="3"/>
  <c r="V151" i="1"/>
  <c r="V138" i="1"/>
  <c r="V135" i="1"/>
  <c r="V304" i="1"/>
  <c r="W238" i="2"/>
  <c r="V300" i="1"/>
  <c r="V297" i="1"/>
  <c r="V101" i="1"/>
  <c r="W103" i="3"/>
  <c r="V74" i="1"/>
  <c r="V65" i="1"/>
  <c r="S23" i="2"/>
  <c r="S22" i="2" s="1"/>
  <c r="S21" i="2" s="1"/>
  <c r="T23" i="2"/>
  <c r="T22" i="2" s="1"/>
  <c r="T21" i="2" s="1"/>
  <c r="U23" i="2"/>
  <c r="U22" i="2" s="1"/>
  <c r="U21" i="2" s="1"/>
  <c r="V23" i="2"/>
  <c r="V22" i="2" s="1"/>
  <c r="V21" i="2" s="1"/>
  <c r="W23" i="2"/>
  <c r="R23" i="2"/>
  <c r="R22" i="2" s="1"/>
  <c r="R21" i="2" s="1"/>
  <c r="S83" i="3"/>
  <c r="S82" i="3" s="1"/>
  <c r="S81" i="3" s="1"/>
  <c r="T83" i="3"/>
  <c r="T82" i="3" s="1"/>
  <c r="T81" i="3" s="1"/>
  <c r="U83" i="3"/>
  <c r="U82" i="3" s="1"/>
  <c r="U81" i="3" s="1"/>
  <c r="V83" i="3"/>
  <c r="V82" i="3" s="1"/>
  <c r="V81" i="3" s="1"/>
  <c r="W83" i="3"/>
  <c r="R83" i="3"/>
  <c r="R82" i="3" s="1"/>
  <c r="R81" i="3" s="1"/>
  <c r="V56" i="1"/>
  <c r="V35" i="1"/>
  <c r="V373" i="1"/>
  <c r="V338" i="1"/>
  <c r="V18" i="1"/>
  <c r="V14" i="1"/>
  <c r="W18" i="3"/>
  <c r="V11" i="1"/>
  <c r="V11" i="2"/>
  <c r="V10" i="2" s="1"/>
  <c r="V13" i="2"/>
  <c r="V12" i="2" s="1"/>
  <c r="W13" i="2"/>
  <c r="X13" i="2" s="1"/>
  <c r="V15" i="2"/>
  <c r="V14" i="2" s="1"/>
  <c r="W15" i="2"/>
  <c r="W18" i="2"/>
  <c r="V20" i="2"/>
  <c r="V19" i="2" s="1"/>
  <c r="W20" i="2"/>
  <c r="V31" i="2"/>
  <c r="V30" i="2" s="1"/>
  <c r="W31" i="2"/>
  <c r="V36" i="2"/>
  <c r="V35" i="2" s="1"/>
  <c r="V34" i="2" s="1"/>
  <c r="W36" i="2"/>
  <c r="V39" i="2"/>
  <c r="V38" i="2" s="1"/>
  <c r="V37" i="2" s="1"/>
  <c r="W39" i="2"/>
  <c r="V42" i="2"/>
  <c r="V41" i="2" s="1"/>
  <c r="V40" i="2" s="1"/>
  <c r="W42" i="2"/>
  <c r="V45" i="2"/>
  <c r="V44" i="2" s="1"/>
  <c r="V43" i="2" s="1"/>
  <c r="W45" i="2"/>
  <c r="V48" i="2"/>
  <c r="V47" i="2" s="1"/>
  <c r="V46" i="2" s="1"/>
  <c r="W48" i="2"/>
  <c r="V51" i="2"/>
  <c r="V50" i="2" s="1"/>
  <c r="V49" i="2" s="1"/>
  <c r="W51" i="2"/>
  <c r="V54" i="2"/>
  <c r="V53" i="2" s="1"/>
  <c r="V52" i="2" s="1"/>
  <c r="W54" i="2"/>
  <c r="V61" i="2"/>
  <c r="V60" i="2" s="1"/>
  <c r="W61" i="2"/>
  <c r="V63" i="2"/>
  <c r="V62" i="2" s="1"/>
  <c r="W63" i="2"/>
  <c r="V66" i="2"/>
  <c r="V65" i="2" s="1"/>
  <c r="V64" i="2" s="1"/>
  <c r="W66" i="2"/>
  <c r="V71" i="2"/>
  <c r="V70" i="2" s="1"/>
  <c r="V69" i="2" s="1"/>
  <c r="V68" i="2" s="1"/>
  <c r="W71" i="2"/>
  <c r="W76" i="2"/>
  <c r="V78" i="2"/>
  <c r="V77" i="2" s="1"/>
  <c r="W78" i="2"/>
  <c r="X78" i="2" s="1"/>
  <c r="V80" i="2"/>
  <c r="V79" i="2" s="1"/>
  <c r="W80" i="2"/>
  <c r="X80" i="2" s="1"/>
  <c r="V85" i="2"/>
  <c r="V84" i="2" s="1"/>
  <c r="V83" i="2" s="1"/>
  <c r="V82" i="2" s="1"/>
  <c r="V81" i="2" s="1"/>
  <c r="W85" i="2"/>
  <c r="X85" i="2" s="1"/>
  <c r="V90" i="2"/>
  <c r="V89" i="2" s="1"/>
  <c r="V88" i="2" s="1"/>
  <c r="W90" i="2"/>
  <c r="X90" i="2" s="1"/>
  <c r="V93" i="2"/>
  <c r="V92" i="2" s="1"/>
  <c r="V91" i="2" s="1"/>
  <c r="W93" i="2"/>
  <c r="X93" i="2" s="1"/>
  <c r="V96" i="2"/>
  <c r="V95" i="2" s="1"/>
  <c r="V94" i="2" s="1"/>
  <c r="W96" i="2"/>
  <c r="X96" i="2" s="1"/>
  <c r="V99" i="2"/>
  <c r="V98" i="2" s="1"/>
  <c r="V97" i="2" s="1"/>
  <c r="W99" i="2"/>
  <c r="X99" i="2" s="1"/>
  <c r="V102" i="2"/>
  <c r="V101" i="2" s="1"/>
  <c r="V100" i="2" s="1"/>
  <c r="W102" i="2"/>
  <c r="X102" i="2" s="1"/>
  <c r="V105" i="2"/>
  <c r="V104" i="2" s="1"/>
  <c r="V103" i="2" s="1"/>
  <c r="W105" i="2"/>
  <c r="X105" i="2" s="1"/>
  <c r="V108" i="2"/>
  <c r="V107" i="2" s="1"/>
  <c r="V106" i="2" s="1"/>
  <c r="W108" i="2"/>
  <c r="X108" i="2" s="1"/>
  <c r="V113" i="2"/>
  <c r="V112" i="2" s="1"/>
  <c r="V111" i="2" s="1"/>
  <c r="V110" i="2" s="1"/>
  <c r="V109" i="2" s="1"/>
  <c r="W113" i="2"/>
  <c r="X113" i="2" s="1"/>
  <c r="V118" i="2"/>
  <c r="V117" i="2" s="1"/>
  <c r="V116" i="2" s="1"/>
  <c r="W118" i="2"/>
  <c r="X118" i="2" s="1"/>
  <c r="V121" i="2"/>
  <c r="V120" i="2" s="1"/>
  <c r="V119" i="2" s="1"/>
  <c r="W121" i="2"/>
  <c r="X121" i="2" s="1"/>
  <c r="V126" i="2"/>
  <c r="V125" i="2" s="1"/>
  <c r="V124" i="2" s="1"/>
  <c r="V123" i="2" s="1"/>
  <c r="V122" i="2" s="1"/>
  <c r="W126" i="2"/>
  <c r="X126" i="2" s="1"/>
  <c r="V132" i="2"/>
  <c r="V131" i="2" s="1"/>
  <c r="V130" i="2" s="1"/>
  <c r="W132" i="2"/>
  <c r="X132" i="2" s="1"/>
  <c r="V138" i="2"/>
  <c r="V137" i="2" s="1"/>
  <c r="V136" i="2" s="1"/>
  <c r="W138" i="2"/>
  <c r="V141" i="2"/>
  <c r="V140" i="2" s="1"/>
  <c r="W141" i="2"/>
  <c r="V143" i="2"/>
  <c r="V142" i="2" s="1"/>
  <c r="W143" i="2"/>
  <c r="V146" i="2"/>
  <c r="V145" i="2" s="1"/>
  <c r="V144" i="2" s="1"/>
  <c r="W146" i="2"/>
  <c r="X146" i="2" s="1"/>
  <c r="V149" i="2"/>
  <c r="V148" i="2" s="1"/>
  <c r="W149" i="2"/>
  <c r="X149" i="2" s="1"/>
  <c r="W154" i="2"/>
  <c r="V157" i="2"/>
  <c r="V156" i="2" s="1"/>
  <c r="V155" i="2" s="1"/>
  <c r="V160" i="2"/>
  <c r="V159" i="2" s="1"/>
  <c r="V158" i="2" s="1"/>
  <c r="W160" i="2"/>
  <c r="X160" i="2" s="1"/>
  <c r="V166" i="2"/>
  <c r="V165" i="2" s="1"/>
  <c r="V164" i="2" s="1"/>
  <c r="V163" i="2" s="1"/>
  <c r="W166" i="2"/>
  <c r="X166" i="2" s="1"/>
  <c r="V172" i="2"/>
  <c r="V171" i="2" s="1"/>
  <c r="W172" i="2"/>
  <c r="X172" i="2" s="1"/>
  <c r="V174" i="2"/>
  <c r="V173" i="2" s="1"/>
  <c r="W174" i="2"/>
  <c r="V177" i="2"/>
  <c r="V176" i="2" s="1"/>
  <c r="W177" i="2"/>
  <c r="X177" i="2" s="1"/>
  <c r="V179" i="2"/>
  <c r="V178" i="2" s="1"/>
  <c r="W179" i="2"/>
  <c r="V182" i="2"/>
  <c r="V181" i="2" s="1"/>
  <c r="V180" i="2" s="1"/>
  <c r="W182" i="2"/>
  <c r="X182" i="2" s="1"/>
  <c r="V185" i="2"/>
  <c r="V184" i="2" s="1"/>
  <c r="W185" i="2"/>
  <c r="V187" i="2"/>
  <c r="V186" i="2" s="1"/>
  <c r="W187" i="2"/>
  <c r="X187" i="2" s="1"/>
  <c r="V192" i="2"/>
  <c r="V191" i="2" s="1"/>
  <c r="V190" i="2" s="1"/>
  <c r="V189" i="2" s="1"/>
  <c r="V188" i="2" s="1"/>
  <c r="W192" i="2"/>
  <c r="X192" i="2" s="1"/>
  <c r="V198" i="2"/>
  <c r="V197" i="2" s="1"/>
  <c r="V196" i="2" s="1"/>
  <c r="V195" i="2" s="1"/>
  <c r="V194" i="2" s="1"/>
  <c r="W198" i="2"/>
  <c r="X198" i="2" s="1"/>
  <c r="V203" i="2"/>
  <c r="V202" i="2" s="1"/>
  <c r="V201" i="2" s="1"/>
  <c r="V200" i="2" s="1"/>
  <c r="W203" i="2"/>
  <c r="V209" i="2"/>
  <c r="V208" i="2" s="1"/>
  <c r="V207" i="2" s="1"/>
  <c r="V206" i="2" s="1"/>
  <c r="V220" i="2"/>
  <c r="V219" i="2" s="1"/>
  <c r="V218" i="2" s="1"/>
  <c r="W220" i="2"/>
  <c r="V223" i="2"/>
  <c r="V222" i="2" s="1"/>
  <c r="V221" i="2" s="1"/>
  <c r="W223" i="2"/>
  <c r="V226" i="2"/>
  <c r="V225" i="2" s="1"/>
  <c r="V224" i="2" s="1"/>
  <c r="W226" i="2"/>
  <c r="V229" i="2"/>
  <c r="V228" i="2" s="1"/>
  <c r="V227" i="2" s="1"/>
  <c r="W229" i="2"/>
  <c r="V232" i="2"/>
  <c r="V231" i="2" s="1"/>
  <c r="V230" i="2" s="1"/>
  <c r="W232" i="2"/>
  <c r="V235" i="2"/>
  <c r="V234" i="2" s="1"/>
  <c r="V233" i="2" s="1"/>
  <c r="W235" i="2"/>
  <c r="V238" i="2"/>
  <c r="V237" i="2" s="1"/>
  <c r="V240" i="2"/>
  <c r="V239" i="2" s="1"/>
  <c r="W240" i="2"/>
  <c r="X240" i="2" s="1"/>
  <c r="W242" i="2"/>
  <c r="V251" i="2"/>
  <c r="V250" i="2" s="1"/>
  <c r="V249" i="2" s="1"/>
  <c r="W251" i="2"/>
  <c r="V254" i="2"/>
  <c r="V253" i="2" s="1"/>
  <c r="V252" i="2" s="1"/>
  <c r="W254" i="2"/>
  <c r="V257" i="2"/>
  <c r="V256" i="2" s="1"/>
  <c r="V255" i="2" s="1"/>
  <c r="W257" i="2"/>
  <c r="V259" i="2"/>
  <c r="V258" i="2" s="1"/>
  <c r="V263" i="2"/>
  <c r="V262" i="2" s="1"/>
  <c r="V261" i="2" s="1"/>
  <c r="W263" i="2"/>
  <c r="X263" i="2" s="1"/>
  <c r="V266" i="2"/>
  <c r="V265" i="2" s="1"/>
  <c r="V264" i="2" s="1"/>
  <c r="W266" i="2"/>
  <c r="X266" i="2" s="1"/>
  <c r="V269" i="2"/>
  <c r="V268" i="2" s="1"/>
  <c r="V267" i="2" s="1"/>
  <c r="W269" i="2"/>
  <c r="X269" i="2" s="1"/>
  <c r="V274" i="2"/>
  <c r="V273" i="2" s="1"/>
  <c r="W274" i="2"/>
  <c r="X274" i="2" s="1"/>
  <c r="V276" i="2"/>
  <c r="V275" i="2" s="1"/>
  <c r="W276" i="2"/>
  <c r="X276" i="2" s="1"/>
  <c r="V281" i="2"/>
  <c r="V280" i="2" s="1"/>
  <c r="V279" i="2" s="1"/>
  <c r="W281" i="2"/>
  <c r="X281" i="2" s="1"/>
  <c r="V284" i="2"/>
  <c r="V283" i="2" s="1"/>
  <c r="V286" i="2"/>
  <c r="V285" i="2" s="1"/>
  <c r="W286" i="2"/>
  <c r="V289" i="2"/>
  <c r="V288" i="2" s="1"/>
  <c r="V287" i="2" s="1"/>
  <c r="W289" i="2"/>
  <c r="V292" i="2"/>
  <c r="W292" i="2"/>
  <c r="V293" i="2"/>
  <c r="W293" i="2"/>
  <c r="V298" i="2"/>
  <c r="V297" i="2" s="1"/>
  <c r="V296" i="2" s="1"/>
  <c r="V295" i="2" s="1"/>
  <c r="V294" i="2" s="1"/>
  <c r="W298" i="2"/>
  <c r="V303" i="2"/>
  <c r="V302" i="2" s="1"/>
  <c r="W303" i="2"/>
  <c r="V305" i="2"/>
  <c r="V304" i="2" s="1"/>
  <c r="W305" i="2"/>
  <c r="V310" i="2"/>
  <c r="V309" i="2" s="1"/>
  <c r="V308" i="2" s="1"/>
  <c r="V307" i="2" s="1"/>
  <c r="V306" i="2" s="1"/>
  <c r="W310" i="2"/>
  <c r="W316" i="2"/>
  <c r="V318" i="2"/>
  <c r="V317" i="2" s="1"/>
  <c r="W318" i="2"/>
  <c r="X318" i="2" s="1"/>
  <c r="V321" i="2"/>
  <c r="V320" i="2" s="1"/>
  <c r="V319" i="2" s="1"/>
  <c r="W321" i="2"/>
  <c r="X321" i="2" s="1"/>
  <c r="V326" i="2"/>
  <c r="V325" i="2" s="1"/>
  <c r="V324" i="2" s="1"/>
  <c r="W326" i="2"/>
  <c r="X326" i="2" s="1"/>
  <c r="V329" i="2"/>
  <c r="V328" i="2" s="1"/>
  <c r="V327" i="2" s="1"/>
  <c r="W329" i="2"/>
  <c r="X329" i="2" s="1"/>
  <c r="V333" i="2"/>
  <c r="V332" i="2" s="1"/>
  <c r="V331" i="2" s="1"/>
  <c r="V341" i="2"/>
  <c r="V340" i="2" s="1"/>
  <c r="V339" i="2" s="1"/>
  <c r="V338" i="2" s="1"/>
  <c r="W341" i="2"/>
  <c r="V347" i="2"/>
  <c r="V346" i="2" s="1"/>
  <c r="W347" i="2"/>
  <c r="V351" i="2"/>
  <c r="V350" i="2" s="1"/>
  <c r="V349" i="2" s="1"/>
  <c r="W351" i="2"/>
  <c r="W354" i="2"/>
  <c r="V357" i="2"/>
  <c r="V356" i="2" s="1"/>
  <c r="V355" i="2" s="1"/>
  <c r="W357" i="2"/>
  <c r="X357" i="2" s="1"/>
  <c r="V14" i="3"/>
  <c r="V13" i="3" s="1"/>
  <c r="W14" i="3"/>
  <c r="X14" i="3" s="1"/>
  <c r="W21" i="3"/>
  <c r="V23" i="3"/>
  <c r="V22" i="3" s="1"/>
  <c r="W23" i="3"/>
  <c r="V25" i="3"/>
  <c r="V24" i="3" s="1"/>
  <c r="V28" i="3"/>
  <c r="V27" i="3" s="1"/>
  <c r="V26" i="3" s="1"/>
  <c r="W28" i="3"/>
  <c r="X28" i="3" s="1"/>
  <c r="V31" i="3"/>
  <c r="V30" i="3" s="1"/>
  <c r="V29" i="3" s="1"/>
  <c r="W31" i="3"/>
  <c r="X31" i="3" s="1"/>
  <c r="V34" i="3"/>
  <c r="V33" i="3" s="1"/>
  <c r="V32" i="3" s="1"/>
  <c r="W34" i="3"/>
  <c r="X34" i="3" s="1"/>
  <c r="V38" i="3"/>
  <c r="V37" i="3" s="1"/>
  <c r="V36" i="3" s="1"/>
  <c r="V35" i="3" s="1"/>
  <c r="W38" i="3"/>
  <c r="X38" i="3" s="1"/>
  <c r="V44" i="3"/>
  <c r="V43" i="3" s="1"/>
  <c r="W44" i="3"/>
  <c r="X44" i="3" s="1"/>
  <c r="V47" i="3"/>
  <c r="V46" i="3" s="1"/>
  <c r="V45" i="3" s="1"/>
  <c r="W47" i="3"/>
  <c r="X47" i="3" s="1"/>
  <c r="V50" i="3"/>
  <c r="V49" i="3" s="1"/>
  <c r="V48" i="3" s="1"/>
  <c r="W50" i="3"/>
  <c r="X50" i="3" s="1"/>
  <c r="V56" i="3"/>
  <c r="V55" i="3" s="1"/>
  <c r="V54" i="3" s="1"/>
  <c r="W56" i="3"/>
  <c r="V60" i="3"/>
  <c r="V59" i="3" s="1"/>
  <c r="V58" i="3" s="1"/>
  <c r="V57" i="3" s="1"/>
  <c r="W60" i="3"/>
  <c r="X60" i="3" s="1"/>
  <c r="V66" i="3"/>
  <c r="V65" i="3" s="1"/>
  <c r="W66" i="3"/>
  <c r="X66" i="3" s="1"/>
  <c r="V68" i="3"/>
  <c r="V67" i="3" s="1"/>
  <c r="W68" i="3"/>
  <c r="V71" i="3"/>
  <c r="V70" i="3" s="1"/>
  <c r="V69" i="3" s="1"/>
  <c r="W71" i="3"/>
  <c r="X71" i="3" s="1"/>
  <c r="V74" i="3"/>
  <c r="V73" i="3" s="1"/>
  <c r="V72" i="3" s="1"/>
  <c r="W74" i="3"/>
  <c r="X74" i="3" s="1"/>
  <c r="V77" i="3"/>
  <c r="V76" i="3" s="1"/>
  <c r="V75" i="3" s="1"/>
  <c r="W77" i="3"/>
  <c r="X77" i="3" s="1"/>
  <c r="V80" i="3"/>
  <c r="V79" i="3" s="1"/>
  <c r="V78" i="3" s="1"/>
  <c r="W80" i="3"/>
  <c r="X80" i="3" s="1"/>
  <c r="V86" i="3"/>
  <c r="V85" i="3" s="1"/>
  <c r="V84" i="3" s="1"/>
  <c r="W86" i="3"/>
  <c r="X86" i="3" s="1"/>
  <c r="V96" i="3"/>
  <c r="V95" i="3" s="1"/>
  <c r="W96" i="3"/>
  <c r="X96" i="3" s="1"/>
  <c r="V98" i="3"/>
  <c r="V97" i="3" s="1"/>
  <c r="W98" i="3"/>
  <c r="X98" i="3" s="1"/>
  <c r="V105" i="3"/>
  <c r="V104" i="3" s="1"/>
  <c r="W105" i="3"/>
  <c r="X105" i="3" s="1"/>
  <c r="V107" i="3"/>
  <c r="V106" i="3" s="1"/>
  <c r="W107" i="3"/>
  <c r="X107" i="3" s="1"/>
  <c r="V110" i="3"/>
  <c r="V109" i="3" s="1"/>
  <c r="V108" i="3" s="1"/>
  <c r="W110" i="3"/>
  <c r="X110" i="3" s="1"/>
  <c r="V115" i="3"/>
  <c r="V114" i="3" s="1"/>
  <c r="V113" i="3" s="1"/>
  <c r="V112" i="3" s="1"/>
  <c r="W115" i="3"/>
  <c r="X115" i="3" s="1"/>
  <c r="V119" i="3"/>
  <c r="V118" i="3" s="1"/>
  <c r="V117" i="3" s="1"/>
  <c r="W119" i="3"/>
  <c r="X119" i="3" s="1"/>
  <c r="V122" i="3"/>
  <c r="V121" i="3" s="1"/>
  <c r="V120" i="3" s="1"/>
  <c r="W122" i="3"/>
  <c r="V126" i="3"/>
  <c r="V125" i="3" s="1"/>
  <c r="V124" i="3" s="1"/>
  <c r="V123" i="3" s="1"/>
  <c r="W126" i="3"/>
  <c r="X126" i="3" s="1"/>
  <c r="V132" i="3"/>
  <c r="V131" i="3" s="1"/>
  <c r="W132" i="3"/>
  <c r="V137" i="3"/>
  <c r="V136" i="3" s="1"/>
  <c r="V135" i="3" s="1"/>
  <c r="W137" i="3"/>
  <c r="X137" i="3" s="1"/>
  <c r="V140" i="3"/>
  <c r="V139" i="3" s="1"/>
  <c r="V138" i="3" s="1"/>
  <c r="W140" i="3"/>
  <c r="V144" i="3"/>
  <c r="V143" i="3" s="1"/>
  <c r="V142" i="3" s="1"/>
  <c r="W144" i="3"/>
  <c r="V147" i="3"/>
  <c r="V146" i="3" s="1"/>
  <c r="V145" i="3" s="1"/>
  <c r="W147" i="3"/>
  <c r="V150" i="3"/>
  <c r="V149" i="3" s="1"/>
  <c r="V148" i="3" s="1"/>
  <c r="W150" i="3"/>
  <c r="V153" i="3"/>
  <c r="V152" i="3" s="1"/>
  <c r="V151" i="3" s="1"/>
  <c r="W153" i="3"/>
  <c r="V156" i="3"/>
  <c r="V155" i="3" s="1"/>
  <c r="V154" i="3" s="1"/>
  <c r="W156" i="3"/>
  <c r="V161" i="3"/>
  <c r="V160" i="3" s="1"/>
  <c r="V159" i="3" s="1"/>
  <c r="W161" i="3"/>
  <c r="V164" i="3"/>
  <c r="V167" i="3"/>
  <c r="V166" i="3" s="1"/>
  <c r="V165" i="3" s="1"/>
  <c r="W167" i="3"/>
  <c r="V170" i="3"/>
  <c r="V169" i="3" s="1"/>
  <c r="V168" i="3" s="1"/>
  <c r="W170" i="3"/>
  <c r="V173" i="3"/>
  <c r="V172" i="3" s="1"/>
  <c r="V171" i="3" s="1"/>
  <c r="W173" i="3"/>
  <c r="V176" i="3"/>
  <c r="V175" i="3" s="1"/>
  <c r="V174" i="3" s="1"/>
  <c r="W176" i="3"/>
  <c r="V179" i="3"/>
  <c r="V178" i="3" s="1"/>
  <c r="V177" i="3" s="1"/>
  <c r="W179" i="3"/>
  <c r="V183" i="3"/>
  <c r="V182" i="3" s="1"/>
  <c r="V181" i="3" s="1"/>
  <c r="W183" i="3"/>
  <c r="V186" i="3"/>
  <c r="V185" i="3" s="1"/>
  <c r="V184" i="3" s="1"/>
  <c r="W186" i="3"/>
  <c r="V195" i="3"/>
  <c r="V194" i="3" s="1"/>
  <c r="V193" i="3" s="1"/>
  <c r="W195" i="3"/>
  <c r="V198" i="3"/>
  <c r="V197" i="3" s="1"/>
  <c r="V196" i="3" s="1"/>
  <c r="W198" i="3"/>
  <c r="V201" i="3"/>
  <c r="V200" i="3" s="1"/>
  <c r="V199" i="3" s="1"/>
  <c r="W201" i="3"/>
  <c r="V204" i="3"/>
  <c r="V203" i="3" s="1"/>
  <c r="V202" i="3" s="1"/>
  <c r="W204" i="3"/>
  <c r="V207" i="3"/>
  <c r="V206" i="3" s="1"/>
  <c r="V205" i="3" s="1"/>
  <c r="W207" i="3"/>
  <c r="V210" i="3"/>
  <c r="V209" i="3" s="1"/>
  <c r="V208" i="3" s="1"/>
  <c r="W210" i="3"/>
  <c r="V213" i="3"/>
  <c r="V216" i="3"/>
  <c r="V215" i="3" s="1"/>
  <c r="V214" i="3" s="1"/>
  <c r="W216" i="3"/>
  <c r="X216" i="3" s="1"/>
  <c r="V220" i="3"/>
  <c r="V219" i="3" s="1"/>
  <c r="V218" i="3" s="1"/>
  <c r="W220" i="3"/>
  <c r="X220" i="3" s="1"/>
  <c r="V223" i="3"/>
  <c r="V222" i="3" s="1"/>
  <c r="V221" i="3" s="1"/>
  <c r="W223" i="3"/>
  <c r="X223" i="3" s="1"/>
  <c r="V226" i="3"/>
  <c r="V225" i="3" s="1"/>
  <c r="V224" i="3" s="1"/>
  <c r="W226" i="3"/>
  <c r="X226" i="3" s="1"/>
  <c r="V229" i="3"/>
  <c r="V228" i="3" s="1"/>
  <c r="V227" i="3" s="1"/>
  <c r="W229" i="3"/>
  <c r="X229" i="3" s="1"/>
  <c r="V233" i="3"/>
  <c r="V232" i="3" s="1"/>
  <c r="W233" i="3"/>
  <c r="X233" i="3" s="1"/>
  <c r="V235" i="3"/>
  <c r="V234" i="3" s="1"/>
  <c r="W235" i="3"/>
  <c r="X235" i="3" s="1"/>
  <c r="V242" i="3"/>
  <c r="V241" i="3" s="1"/>
  <c r="W242" i="3"/>
  <c r="X242" i="3" s="1"/>
  <c r="V244" i="3"/>
  <c r="V243" i="3" s="1"/>
  <c r="W244" i="3"/>
  <c r="X244" i="3" s="1"/>
  <c r="W246" i="3"/>
  <c r="V249" i="3"/>
  <c r="V248" i="3" s="1"/>
  <c r="V247" i="3" s="1"/>
  <c r="W249" i="3"/>
  <c r="V254" i="3"/>
  <c r="V253" i="3" s="1"/>
  <c r="V252" i="3" s="1"/>
  <c r="W254" i="3"/>
  <c r="V257" i="3"/>
  <c r="V256" i="3" s="1"/>
  <c r="V255" i="3" s="1"/>
  <c r="W257" i="3"/>
  <c r="V260" i="3"/>
  <c r="V259" i="3" s="1"/>
  <c r="V258" i="3" s="1"/>
  <c r="W260" i="3"/>
  <c r="V263" i="3"/>
  <c r="V262" i="3" s="1"/>
  <c r="W263" i="3"/>
  <c r="V265" i="3"/>
  <c r="V264" i="3" s="1"/>
  <c r="W265" i="3"/>
  <c r="V268" i="3"/>
  <c r="V267" i="3" s="1"/>
  <c r="V266" i="3" s="1"/>
  <c r="W268" i="3"/>
  <c r="V271" i="3"/>
  <c r="V270" i="3" s="1"/>
  <c r="W271" i="3"/>
  <c r="V273" i="3"/>
  <c r="V272" i="3" s="1"/>
  <c r="W276" i="3"/>
  <c r="V279" i="3"/>
  <c r="V278" i="3" s="1"/>
  <c r="V277" i="3" s="1"/>
  <c r="W279" i="3"/>
  <c r="V282" i="3"/>
  <c r="V281" i="3" s="1"/>
  <c r="V280" i="3" s="1"/>
  <c r="W282" i="3"/>
  <c r="V286" i="3"/>
  <c r="V285" i="3" s="1"/>
  <c r="V284" i="3" s="1"/>
  <c r="V283" i="3" s="1"/>
  <c r="W286" i="3"/>
  <c r="V291" i="3"/>
  <c r="V290" i="3" s="1"/>
  <c r="V289" i="3" s="1"/>
  <c r="V288" i="3" s="1"/>
  <c r="W291" i="3"/>
  <c r="V295" i="3"/>
  <c r="V294" i="3" s="1"/>
  <c r="V293" i="3" s="1"/>
  <c r="W295" i="3"/>
  <c r="V298" i="3"/>
  <c r="V297" i="3" s="1"/>
  <c r="V296" i="3" s="1"/>
  <c r="W298" i="3"/>
  <c r="V302" i="3"/>
  <c r="V301" i="3" s="1"/>
  <c r="V300" i="3" s="1"/>
  <c r="W302" i="3"/>
  <c r="V305" i="3"/>
  <c r="V304" i="3" s="1"/>
  <c r="V303" i="3" s="1"/>
  <c r="W305" i="3"/>
  <c r="V308" i="3"/>
  <c r="V307" i="3" s="1"/>
  <c r="V306" i="3" s="1"/>
  <c r="W308" i="3"/>
  <c r="V311" i="3"/>
  <c r="W311" i="3"/>
  <c r="V312" i="3"/>
  <c r="W312" i="3"/>
  <c r="V315" i="3"/>
  <c r="V314" i="3" s="1"/>
  <c r="V313" i="3" s="1"/>
  <c r="W315" i="3"/>
  <c r="V319" i="3"/>
  <c r="V318" i="3" s="1"/>
  <c r="W319" i="3"/>
  <c r="V321" i="3"/>
  <c r="V320" i="3" s="1"/>
  <c r="W321" i="3"/>
  <c r="V324" i="3"/>
  <c r="V323" i="3" s="1"/>
  <c r="V326" i="3"/>
  <c r="V325" i="3" s="1"/>
  <c r="W326" i="3"/>
  <c r="X326" i="3" s="1"/>
  <c r="V329" i="3"/>
  <c r="V328" i="3" s="1"/>
  <c r="V327" i="3" s="1"/>
  <c r="W329" i="3"/>
  <c r="X329" i="3" s="1"/>
  <c r="V337" i="3"/>
  <c r="V336" i="3" s="1"/>
  <c r="V335" i="3" s="1"/>
  <c r="V334" i="3" s="1"/>
  <c r="W337" i="3"/>
  <c r="X337" i="3" s="1"/>
  <c r="V341" i="3"/>
  <c r="V340" i="3" s="1"/>
  <c r="W341" i="3"/>
  <c r="X341" i="3" s="1"/>
  <c r="V343" i="3"/>
  <c r="V342" i="3" s="1"/>
  <c r="W343" i="3"/>
  <c r="X343" i="3" s="1"/>
  <c r="V346" i="3"/>
  <c r="V345" i="3" s="1"/>
  <c r="W346" i="3"/>
  <c r="X346" i="3" s="1"/>
  <c r="V348" i="3"/>
  <c r="V347" i="3" s="1"/>
  <c r="W348" i="3"/>
  <c r="X348" i="3" s="1"/>
  <c r="V351" i="3"/>
  <c r="V350" i="3" s="1"/>
  <c r="V349" i="3" s="1"/>
  <c r="W351" i="3"/>
  <c r="X351" i="3" s="1"/>
  <c r="V354" i="3"/>
  <c r="V353" i="3" s="1"/>
  <c r="W354" i="3"/>
  <c r="X354" i="3" s="1"/>
  <c r="V356" i="3"/>
  <c r="V355" i="3" s="1"/>
  <c r="W356" i="3"/>
  <c r="X356" i="3" s="1"/>
  <c r="V361" i="3"/>
  <c r="V360" i="3" s="1"/>
  <c r="V359" i="3" s="1"/>
  <c r="V358" i="3" s="1"/>
  <c r="W361" i="3"/>
  <c r="X361" i="3" s="1"/>
  <c r="V365" i="3"/>
  <c r="V364" i="3" s="1"/>
  <c r="V363" i="3" s="1"/>
  <c r="V362" i="3" s="1"/>
  <c r="W365" i="3"/>
  <c r="X365" i="3" s="1"/>
  <c r="V362" i="1"/>
  <c r="V375" i="1"/>
  <c r="V369" i="1"/>
  <c r="V363" i="1"/>
  <c r="V355" i="1"/>
  <c r="V351" i="1"/>
  <c r="V346" i="1"/>
  <c r="V342" i="1"/>
  <c r="V339" i="1"/>
  <c r="V337" i="1"/>
  <c r="V331" i="1"/>
  <c r="V328" i="1"/>
  <c r="V326" i="1"/>
  <c r="V322" i="1"/>
  <c r="V318" i="1"/>
  <c r="V315" i="1"/>
  <c r="V311" i="1"/>
  <c r="V306" i="1"/>
  <c r="V301" i="1"/>
  <c r="V299" i="1"/>
  <c r="V292" i="1"/>
  <c r="V290" i="1"/>
  <c r="V286" i="1"/>
  <c r="V283" i="1"/>
  <c r="V280" i="1"/>
  <c r="V277" i="1"/>
  <c r="V273" i="1"/>
  <c r="V270" i="1"/>
  <c r="V267" i="1"/>
  <c r="V264" i="1"/>
  <c r="V261" i="1"/>
  <c r="V258" i="1"/>
  <c r="V255" i="1"/>
  <c r="V252" i="1"/>
  <c r="V249" i="1"/>
  <c r="V243" i="1"/>
  <c r="V240" i="1"/>
  <c r="V236" i="1"/>
  <c r="V233" i="1"/>
  <c r="V230" i="1"/>
  <c r="V227" i="1"/>
  <c r="V224" i="1"/>
  <c r="V221" i="1"/>
  <c r="V218" i="1"/>
  <c r="V212" i="1"/>
  <c r="V210" i="1"/>
  <c r="V207" i="1"/>
  <c r="V204" i="1"/>
  <c r="V202" i="1"/>
  <c r="V199" i="1"/>
  <c r="V197" i="1"/>
  <c r="V193" i="1"/>
  <c r="V185" i="1"/>
  <c r="V183" i="1"/>
  <c r="V179" i="1"/>
  <c r="V176" i="1"/>
  <c r="V172" i="1"/>
  <c r="V168" i="1"/>
  <c r="V163" i="1"/>
  <c r="V159" i="1"/>
  <c r="V156" i="1"/>
  <c r="V153" i="1"/>
  <c r="V150" i="1"/>
  <c r="V148" i="1"/>
  <c r="V145" i="1"/>
  <c r="V142" i="1"/>
  <c r="V140" i="1"/>
  <c r="V131" i="1"/>
  <c r="V126" i="1"/>
  <c r="V123" i="1"/>
  <c r="V120" i="1"/>
  <c r="V117" i="1"/>
  <c r="V114" i="1"/>
  <c r="V110" i="1"/>
  <c r="V107" i="1"/>
  <c r="V102" i="1"/>
  <c r="V100" i="1"/>
  <c r="V96" i="1"/>
  <c r="V92" i="1"/>
  <c r="V89" i="1"/>
  <c r="V85" i="1"/>
  <c r="V80" i="1"/>
  <c r="V77" i="1"/>
  <c r="V75" i="1"/>
  <c r="V68" i="1"/>
  <c r="V66" i="1"/>
  <c r="V64" i="1"/>
  <c r="V53" i="1"/>
  <c r="V50" i="1"/>
  <c r="V47" i="1"/>
  <c r="V44" i="1"/>
  <c r="V41" i="1"/>
  <c r="V38" i="1"/>
  <c r="V36" i="1"/>
  <c r="V34" i="1"/>
  <c r="V30" i="1"/>
  <c r="V26" i="1"/>
  <c r="V23" i="1"/>
  <c r="V20" i="1"/>
  <c r="V15" i="1"/>
  <c r="V13" i="1"/>
  <c r="X185" i="2" l="1"/>
  <c r="X179" i="2"/>
  <c r="X174" i="2"/>
  <c r="X141" i="2"/>
  <c r="X83" i="3"/>
  <c r="X143" i="2"/>
  <c r="X138" i="2"/>
  <c r="X15" i="2"/>
  <c r="X23" i="2"/>
  <c r="V25" i="1"/>
  <c r="V49" i="1"/>
  <c r="V84" i="1"/>
  <c r="V113" i="1"/>
  <c r="V125" i="1"/>
  <c r="V144" i="1"/>
  <c r="V155" i="1"/>
  <c r="V171" i="1"/>
  <c r="V226" i="1"/>
  <c r="V239" i="1"/>
  <c r="V254" i="1"/>
  <c r="V266" i="1"/>
  <c r="V279" i="1"/>
  <c r="V310" i="1"/>
  <c r="V354" i="1"/>
  <c r="V10" i="1"/>
  <c r="V239" i="3"/>
  <c r="V238" i="3" s="1"/>
  <c r="V237" i="3" s="1"/>
  <c r="V134" i="1"/>
  <c r="V29" i="1"/>
  <c r="V52" i="1"/>
  <c r="V88" i="1"/>
  <c r="V116" i="1"/>
  <c r="V130" i="1"/>
  <c r="V158" i="1"/>
  <c r="V175" i="1"/>
  <c r="V192" i="1"/>
  <c r="V217" i="1"/>
  <c r="V229" i="1"/>
  <c r="V242" i="1"/>
  <c r="V257" i="1"/>
  <c r="V269" i="1"/>
  <c r="V282" i="1"/>
  <c r="V314" i="1"/>
  <c r="V341" i="1"/>
  <c r="X156" i="3"/>
  <c r="X150" i="3"/>
  <c r="X144" i="3"/>
  <c r="X68" i="3"/>
  <c r="X203" i="2"/>
  <c r="V372" i="1"/>
  <c r="V59" i="2"/>
  <c r="V58" i="2" s="1"/>
  <c r="V40" i="1"/>
  <c r="V19" i="1"/>
  <c r="V43" i="1"/>
  <c r="V91" i="1"/>
  <c r="V106" i="1"/>
  <c r="V119" i="1"/>
  <c r="V162" i="1"/>
  <c r="V178" i="1"/>
  <c r="V206" i="1"/>
  <c r="V220" i="1"/>
  <c r="V232" i="1"/>
  <c r="V248" i="1"/>
  <c r="V260" i="1"/>
  <c r="V272" i="1"/>
  <c r="V285" i="1"/>
  <c r="V317" i="1"/>
  <c r="V330" i="1"/>
  <c r="V345" i="1"/>
  <c r="V368" i="1"/>
  <c r="V64" i="3"/>
  <c r="V63" i="3" s="1"/>
  <c r="V151" i="2"/>
  <c r="V150" i="2" s="1"/>
  <c r="V22" i="1"/>
  <c r="V46" i="1"/>
  <c r="V79" i="1"/>
  <c r="V95" i="1"/>
  <c r="V109" i="1"/>
  <c r="V122" i="1"/>
  <c r="V152" i="1"/>
  <c r="V167" i="1"/>
  <c r="V223" i="1"/>
  <c r="V235" i="1"/>
  <c r="V251" i="1"/>
  <c r="V263" i="1"/>
  <c r="V276" i="1"/>
  <c r="V305" i="1"/>
  <c r="V321" i="1"/>
  <c r="V350" i="1"/>
  <c r="V374" i="1"/>
  <c r="X161" i="3"/>
  <c r="X153" i="3"/>
  <c r="X147" i="3"/>
  <c r="X140" i="3"/>
  <c r="X132" i="3"/>
  <c r="X122" i="3"/>
  <c r="X56" i="3"/>
  <c r="V17" i="1"/>
  <c r="X56" i="1"/>
  <c r="V242" i="2"/>
  <c r="V241" i="2" s="1"/>
  <c r="R348" i="1"/>
  <c r="V238" i="1"/>
  <c r="X319" i="3"/>
  <c r="X312" i="3"/>
  <c r="X308" i="3"/>
  <c r="X302" i="3"/>
  <c r="X295" i="3"/>
  <c r="X286" i="3"/>
  <c r="X279" i="3"/>
  <c r="X271" i="3"/>
  <c r="X265" i="3"/>
  <c r="X260" i="3"/>
  <c r="X254" i="3"/>
  <c r="X210" i="3"/>
  <c r="X204" i="3"/>
  <c r="X198" i="3"/>
  <c r="X186" i="3"/>
  <c r="X179" i="3"/>
  <c r="X173" i="3"/>
  <c r="X167" i="3"/>
  <c r="X23" i="3"/>
  <c r="X351" i="2"/>
  <c r="X341" i="2"/>
  <c r="X310" i="2"/>
  <c r="X303" i="2"/>
  <c r="X293" i="2"/>
  <c r="X289" i="2"/>
  <c r="X254" i="2"/>
  <c r="X235" i="2"/>
  <c r="X229" i="2"/>
  <c r="X223" i="2"/>
  <c r="X71" i="2"/>
  <c r="X63" i="2"/>
  <c r="X54" i="2"/>
  <c r="X48" i="2"/>
  <c r="X42" i="2"/>
  <c r="X36" i="2"/>
  <c r="X20" i="2"/>
  <c r="X321" i="3"/>
  <c r="X315" i="3"/>
  <c r="X311" i="3"/>
  <c r="X305" i="3"/>
  <c r="X298" i="3"/>
  <c r="X291" i="3"/>
  <c r="X282" i="3"/>
  <c r="X268" i="3"/>
  <c r="X263" i="3"/>
  <c r="X257" i="3"/>
  <c r="X249" i="3"/>
  <c r="X207" i="3"/>
  <c r="X201" i="3"/>
  <c r="X195" i="3"/>
  <c r="X183" i="3"/>
  <c r="X176" i="3"/>
  <c r="X170" i="3"/>
  <c r="V163" i="3"/>
  <c r="V162" i="3" s="1"/>
  <c r="X164" i="3"/>
  <c r="X347" i="2"/>
  <c r="X305" i="2"/>
  <c r="X298" i="2"/>
  <c r="X292" i="2"/>
  <c r="X286" i="2"/>
  <c r="X257" i="2"/>
  <c r="X251" i="2"/>
  <c r="X232" i="2"/>
  <c r="X226" i="2"/>
  <c r="X220" i="2"/>
  <c r="X66" i="2"/>
  <c r="X61" i="2"/>
  <c r="X51" i="2"/>
  <c r="X45" i="2"/>
  <c r="X39" i="2"/>
  <c r="X31" i="2"/>
  <c r="X238" i="2"/>
  <c r="X157" i="2"/>
  <c r="R238" i="1"/>
  <c r="V212" i="3"/>
  <c r="V211" i="3" s="1"/>
  <c r="V180" i="3" s="1"/>
  <c r="X213" i="3"/>
  <c r="X273" i="3"/>
  <c r="X209" i="2"/>
  <c r="R216" i="1"/>
  <c r="W346" i="2"/>
  <c r="X346" i="2" s="1"/>
  <c r="W333" i="2"/>
  <c r="X333" i="2" s="1"/>
  <c r="W325" i="2"/>
  <c r="X325" i="2" s="1"/>
  <c r="W317" i="2"/>
  <c r="X317" i="2" s="1"/>
  <c r="W280" i="2"/>
  <c r="X280" i="2" s="1"/>
  <c r="W273" i="2"/>
  <c r="X273" i="2" s="1"/>
  <c r="W265" i="2"/>
  <c r="X265" i="2" s="1"/>
  <c r="W197" i="2"/>
  <c r="X197" i="2" s="1"/>
  <c r="W186" i="2"/>
  <c r="X186" i="2" s="1"/>
  <c r="W181" i="2"/>
  <c r="X181" i="2" s="1"/>
  <c r="W171" i="2"/>
  <c r="X171" i="2" s="1"/>
  <c r="W159" i="2"/>
  <c r="X159" i="2" s="1"/>
  <c r="W142" i="2"/>
  <c r="X142" i="2" s="1"/>
  <c r="W137" i="2"/>
  <c r="X137" i="2" s="1"/>
  <c r="W117" i="2"/>
  <c r="X117" i="2" s="1"/>
  <c r="W107" i="2"/>
  <c r="X107" i="2" s="1"/>
  <c r="W101" i="2"/>
  <c r="X101" i="2" s="1"/>
  <c r="W89" i="2"/>
  <c r="X89" i="2" s="1"/>
  <c r="W22" i="2"/>
  <c r="X22" i="2" s="1"/>
  <c r="W353" i="2"/>
  <c r="W304" i="2"/>
  <c r="X304" i="2" s="1"/>
  <c r="W297" i="2"/>
  <c r="X297" i="2" s="1"/>
  <c r="W285" i="2"/>
  <c r="X285" i="2" s="1"/>
  <c r="W256" i="2"/>
  <c r="X256" i="2" s="1"/>
  <c r="W250" i="2"/>
  <c r="X250" i="2" s="1"/>
  <c r="W241" i="2"/>
  <c r="X241" i="2" s="1"/>
  <c r="W234" i="2"/>
  <c r="X234" i="2" s="1"/>
  <c r="W222" i="2"/>
  <c r="X222" i="2" s="1"/>
  <c r="W70" i="2"/>
  <c r="X70" i="2" s="1"/>
  <c r="W53" i="2"/>
  <c r="X53" i="2" s="1"/>
  <c r="W350" i="2"/>
  <c r="X350" i="2" s="1"/>
  <c r="W340" i="2"/>
  <c r="X340" i="2" s="1"/>
  <c r="W328" i="2"/>
  <c r="X328" i="2" s="1"/>
  <c r="W320" i="2"/>
  <c r="X320" i="2" s="1"/>
  <c r="W268" i="2"/>
  <c r="X268" i="2" s="1"/>
  <c r="W262" i="2"/>
  <c r="X262" i="2" s="1"/>
  <c r="W239" i="2"/>
  <c r="X239" i="2" s="1"/>
  <c r="W202" i="2"/>
  <c r="X202" i="2" s="1"/>
  <c r="W191" i="2"/>
  <c r="X191" i="2" s="1"/>
  <c r="W178" i="2"/>
  <c r="X178" i="2" s="1"/>
  <c r="W173" i="2"/>
  <c r="X173" i="2" s="1"/>
  <c r="W165" i="2"/>
  <c r="X165" i="2" s="1"/>
  <c r="W145" i="2"/>
  <c r="X145" i="2" s="1"/>
  <c r="W120" i="2"/>
  <c r="X120" i="2" s="1"/>
  <c r="W98" i="2"/>
  <c r="X98" i="2" s="1"/>
  <c r="W77" i="2"/>
  <c r="X77" i="2" s="1"/>
  <c r="W12" i="2"/>
  <c r="X12" i="2" s="1"/>
  <c r="W356" i="2"/>
  <c r="X356" i="2" s="1"/>
  <c r="W309" i="2"/>
  <c r="X309" i="2" s="1"/>
  <c r="W302" i="2"/>
  <c r="X302" i="2" s="1"/>
  <c r="W288" i="2"/>
  <c r="X288" i="2" s="1"/>
  <c r="W253" i="2"/>
  <c r="X253" i="2" s="1"/>
  <c r="W231" i="2"/>
  <c r="X231" i="2" s="1"/>
  <c r="W225" i="2"/>
  <c r="X225" i="2" s="1"/>
  <c r="W219" i="2"/>
  <c r="X219" i="2" s="1"/>
  <c r="W153" i="2"/>
  <c r="W65" i="2"/>
  <c r="X65" i="2" s="1"/>
  <c r="W60" i="2"/>
  <c r="X60" i="2" s="1"/>
  <c r="W44" i="2"/>
  <c r="X44" i="2" s="1"/>
  <c r="W237" i="2"/>
  <c r="X237" i="2" s="1"/>
  <c r="V112" i="1"/>
  <c r="V53" i="3"/>
  <c r="V52" i="3" s="1"/>
  <c r="V51" i="3" s="1"/>
  <c r="V303" i="1"/>
  <c r="V246" i="3"/>
  <c r="V245" i="3" s="1"/>
  <c r="V103" i="3"/>
  <c r="V102" i="3" s="1"/>
  <c r="R182" i="1"/>
  <c r="R181" i="1" s="1"/>
  <c r="R209" i="1"/>
  <c r="V73" i="1"/>
  <c r="V354" i="2"/>
  <c r="V353" i="2" s="1"/>
  <c r="V352" i="2" s="1"/>
  <c r="R147" i="1"/>
  <c r="V216" i="1"/>
  <c r="V296" i="1"/>
  <c r="V158" i="3"/>
  <c r="V26" i="2"/>
  <c r="V25" i="2" s="1"/>
  <c r="V24" i="2" s="1"/>
  <c r="V33" i="2"/>
  <c r="V32" i="2" s="1"/>
  <c r="V94" i="3"/>
  <c r="V93" i="3" s="1"/>
  <c r="V18" i="2"/>
  <c r="V17" i="2" s="1"/>
  <c r="V16" i="2" s="1"/>
  <c r="V135" i="2"/>
  <c r="V134" i="2" s="1"/>
  <c r="V133" i="2" s="1"/>
  <c r="X184" i="1"/>
  <c r="V361" i="1"/>
  <c r="W33" i="2"/>
  <c r="V21" i="3"/>
  <c r="V20" i="3" s="1"/>
  <c r="V42" i="3"/>
  <c r="V41" i="3" s="1"/>
  <c r="V215" i="2"/>
  <c r="V214" i="2" s="1"/>
  <c r="V213" i="2" s="1"/>
  <c r="V212" i="2" s="1"/>
  <c r="V211" i="2" s="1"/>
  <c r="X180" i="1"/>
  <c r="R72" i="1"/>
  <c r="R71" i="1" s="1"/>
  <c r="R70" i="1" s="1"/>
  <c r="R99" i="1"/>
  <c r="R98" i="1" s="1"/>
  <c r="R112" i="1"/>
  <c r="R336" i="1"/>
  <c r="X304" i="1"/>
  <c r="R289" i="1"/>
  <c r="R288" i="1" s="1"/>
  <c r="R196" i="1"/>
  <c r="V289" i="1"/>
  <c r="R139" i="1"/>
  <c r="R129" i="1" s="1"/>
  <c r="R128" i="1" s="1"/>
  <c r="X11" i="1"/>
  <c r="V55" i="1"/>
  <c r="R33" i="1"/>
  <c r="R32" i="1" s="1"/>
  <c r="R87" i="1"/>
  <c r="R105" i="1"/>
  <c r="R201" i="1"/>
  <c r="R195" i="1" s="1"/>
  <c r="R190" i="1" s="1"/>
  <c r="X10" i="1"/>
  <c r="X22" i="1"/>
  <c r="X23" i="1"/>
  <c r="X36" i="1"/>
  <c r="X46" i="1"/>
  <c r="X47" i="1"/>
  <c r="X66" i="1"/>
  <c r="X77" i="1"/>
  <c r="X89" i="1"/>
  <c r="X102" i="1"/>
  <c r="X116" i="1"/>
  <c r="X117" i="1"/>
  <c r="X122" i="1"/>
  <c r="X123" i="1"/>
  <c r="X130" i="1"/>
  <c r="X131" i="1"/>
  <c r="X142" i="1"/>
  <c r="X155" i="1"/>
  <c r="X156" i="1"/>
  <c r="X168" i="1"/>
  <c r="X183" i="1"/>
  <c r="X199" i="1"/>
  <c r="X210" i="1"/>
  <c r="X220" i="1"/>
  <c r="X221" i="1"/>
  <c r="X232" i="1"/>
  <c r="X233" i="1"/>
  <c r="X242" i="1"/>
  <c r="X243" i="1"/>
  <c r="X257" i="1"/>
  <c r="X258" i="1"/>
  <c r="X269" i="1"/>
  <c r="X270" i="1"/>
  <c r="X282" i="1"/>
  <c r="X283" i="1"/>
  <c r="X305" i="1"/>
  <c r="X306" i="1"/>
  <c r="X321" i="1"/>
  <c r="X322" i="1"/>
  <c r="X339" i="1"/>
  <c r="X355" i="1"/>
  <c r="X372" i="1"/>
  <c r="W318" i="3"/>
  <c r="X318" i="3" s="1"/>
  <c r="W307" i="3"/>
  <c r="X307" i="3" s="1"/>
  <c r="W301" i="3"/>
  <c r="X301" i="3" s="1"/>
  <c r="W294" i="3"/>
  <c r="X294" i="3" s="1"/>
  <c r="W285" i="3"/>
  <c r="X285" i="3" s="1"/>
  <c r="W278" i="3"/>
  <c r="X278" i="3" s="1"/>
  <c r="W234" i="3"/>
  <c r="X234" i="3" s="1"/>
  <c r="W228" i="3"/>
  <c r="X228" i="3" s="1"/>
  <c r="W222" i="3"/>
  <c r="X222" i="3" s="1"/>
  <c r="W215" i="3"/>
  <c r="X215" i="3" s="1"/>
  <c r="W209" i="3"/>
  <c r="X209" i="3" s="1"/>
  <c r="W203" i="3"/>
  <c r="X203" i="3" s="1"/>
  <c r="W197" i="3"/>
  <c r="X197" i="3" s="1"/>
  <c r="W182" i="3"/>
  <c r="X182" i="3" s="1"/>
  <c r="W172" i="3"/>
  <c r="X172" i="3" s="1"/>
  <c r="W166" i="3"/>
  <c r="X166" i="3" s="1"/>
  <c r="W160" i="3"/>
  <c r="X160" i="3" s="1"/>
  <c r="W152" i="3"/>
  <c r="X152" i="3" s="1"/>
  <c r="W146" i="3"/>
  <c r="X146" i="3" s="1"/>
  <c r="W139" i="3"/>
  <c r="X139" i="3" s="1"/>
  <c r="W131" i="3"/>
  <c r="X131" i="3" s="1"/>
  <c r="W121" i="3"/>
  <c r="X121" i="3" s="1"/>
  <c r="W114" i="3"/>
  <c r="X114" i="3" s="1"/>
  <c r="W109" i="3"/>
  <c r="X109" i="3" s="1"/>
  <c r="W59" i="3"/>
  <c r="X59" i="3" s="1"/>
  <c r="W22" i="3"/>
  <c r="X22" i="3" s="1"/>
  <c r="W13" i="3"/>
  <c r="X13" i="3" s="1"/>
  <c r="W26" i="2"/>
  <c r="W94" i="3"/>
  <c r="X94" i="3" s="1"/>
  <c r="X65" i="1"/>
  <c r="W130" i="3"/>
  <c r="X101" i="1"/>
  <c r="W135" i="2"/>
  <c r="X135" i="2" s="1"/>
  <c r="X135" i="1"/>
  <c r="V154" i="2"/>
  <c r="V153" i="2" s="1"/>
  <c r="V152" i="2" s="1"/>
  <c r="X154" i="1"/>
  <c r="W284" i="2"/>
  <c r="X284" i="2" s="1"/>
  <c r="X327" i="1"/>
  <c r="R63" i="1"/>
  <c r="R62" i="1" s="1"/>
  <c r="R61" i="1" s="1"/>
  <c r="X13" i="1"/>
  <c r="X25" i="1"/>
  <c r="X26" i="1"/>
  <c r="X38" i="1"/>
  <c r="X49" i="1"/>
  <c r="X50" i="1"/>
  <c r="X68" i="1"/>
  <c r="X79" i="1"/>
  <c r="X80" i="1"/>
  <c r="X91" i="1"/>
  <c r="X92" i="1"/>
  <c r="X106" i="1"/>
  <c r="X107" i="1"/>
  <c r="X119" i="1"/>
  <c r="X120" i="1"/>
  <c r="X125" i="1"/>
  <c r="X126" i="1"/>
  <c r="X134" i="1"/>
  <c r="X144" i="1"/>
  <c r="X145" i="1"/>
  <c r="X158" i="1"/>
  <c r="X172" i="1"/>
  <c r="X185" i="1"/>
  <c r="X202" i="1"/>
  <c r="X212" i="1"/>
  <c r="X223" i="1"/>
  <c r="X224" i="1"/>
  <c r="X248" i="1"/>
  <c r="X249" i="1"/>
  <c r="X260" i="1"/>
  <c r="X261" i="1"/>
  <c r="X272" i="1"/>
  <c r="X273" i="1"/>
  <c r="X285" i="1"/>
  <c r="X286" i="1"/>
  <c r="X299" i="1"/>
  <c r="X311" i="1"/>
  <c r="X326" i="1"/>
  <c r="X341" i="1"/>
  <c r="X342" i="1"/>
  <c r="X361" i="1"/>
  <c r="X374" i="1"/>
  <c r="X375" i="1"/>
  <c r="W360" i="3"/>
  <c r="X360" i="3" s="1"/>
  <c r="W355" i="3"/>
  <c r="X355" i="3" s="1"/>
  <c r="W350" i="3"/>
  <c r="X350" i="3" s="1"/>
  <c r="W345" i="3"/>
  <c r="X345" i="3" s="1"/>
  <c r="W340" i="3"/>
  <c r="X340" i="3" s="1"/>
  <c r="W328" i="3"/>
  <c r="X328" i="3" s="1"/>
  <c r="W270" i="3"/>
  <c r="X270" i="3" s="1"/>
  <c r="W264" i="3"/>
  <c r="X264" i="3" s="1"/>
  <c r="W259" i="3"/>
  <c r="X259" i="3" s="1"/>
  <c r="W253" i="3"/>
  <c r="X253" i="3" s="1"/>
  <c r="W245" i="3"/>
  <c r="X245" i="3" s="1"/>
  <c r="W241" i="3"/>
  <c r="X241" i="3" s="1"/>
  <c r="W106" i="3"/>
  <c r="X106" i="3" s="1"/>
  <c r="W102" i="3"/>
  <c r="X102" i="3" s="1"/>
  <c r="W95" i="3"/>
  <c r="X95" i="3" s="1"/>
  <c r="W85" i="3"/>
  <c r="X85" i="3" s="1"/>
  <c r="W76" i="3"/>
  <c r="X76" i="3" s="1"/>
  <c r="W70" i="3"/>
  <c r="X70" i="3" s="1"/>
  <c r="W65" i="3"/>
  <c r="X65" i="3" s="1"/>
  <c r="W49" i="3"/>
  <c r="X49" i="3" s="1"/>
  <c r="W43" i="3"/>
  <c r="X43" i="3" s="1"/>
  <c r="W33" i="3"/>
  <c r="X33" i="3" s="1"/>
  <c r="W27" i="3"/>
  <c r="X27" i="3" s="1"/>
  <c r="W29" i="2"/>
  <c r="X14" i="1"/>
  <c r="W42" i="3"/>
  <c r="X42" i="3" s="1"/>
  <c r="X338" i="1"/>
  <c r="W11" i="2"/>
  <c r="X11" i="2" s="1"/>
  <c r="X35" i="1"/>
  <c r="X300" i="1"/>
  <c r="V137" i="1"/>
  <c r="X138" i="1"/>
  <c r="V209" i="1"/>
  <c r="X15" i="1"/>
  <c r="X30" i="1"/>
  <c r="X40" i="1"/>
  <c r="X41" i="1"/>
  <c r="X52" i="1"/>
  <c r="X53" i="1"/>
  <c r="X73" i="1"/>
  <c r="X85" i="1"/>
  <c r="X96" i="1"/>
  <c r="X109" i="1"/>
  <c r="X110" i="1"/>
  <c r="X148" i="1"/>
  <c r="X159" i="1"/>
  <c r="X175" i="1"/>
  <c r="X176" i="1"/>
  <c r="X193" i="1"/>
  <c r="X204" i="1"/>
  <c r="X226" i="1"/>
  <c r="X227" i="1"/>
  <c r="X235" i="1"/>
  <c r="X236" i="1"/>
  <c r="X251" i="1"/>
  <c r="X252" i="1"/>
  <c r="X263" i="1"/>
  <c r="X264" i="1"/>
  <c r="X276" i="1"/>
  <c r="X277" i="1"/>
  <c r="X290" i="1"/>
  <c r="X301" i="1"/>
  <c r="X314" i="1"/>
  <c r="X315" i="1"/>
  <c r="X328" i="1"/>
  <c r="X346" i="1"/>
  <c r="X363" i="1"/>
  <c r="W12" i="3"/>
  <c r="X362" i="1"/>
  <c r="W320" i="3"/>
  <c r="X320" i="3" s="1"/>
  <c r="W314" i="3"/>
  <c r="X314" i="3" s="1"/>
  <c r="W304" i="3"/>
  <c r="X304" i="3" s="1"/>
  <c r="W297" i="3"/>
  <c r="X297" i="3" s="1"/>
  <c r="W290" i="3"/>
  <c r="X290" i="3" s="1"/>
  <c r="W281" i="3"/>
  <c r="X281" i="3" s="1"/>
  <c r="W275" i="3"/>
  <c r="W232" i="3"/>
  <c r="X232" i="3" s="1"/>
  <c r="W225" i="3"/>
  <c r="X225" i="3" s="1"/>
  <c r="W219" i="3"/>
  <c r="X219" i="3" s="1"/>
  <c r="W212" i="3"/>
  <c r="W206" i="3"/>
  <c r="X206" i="3" s="1"/>
  <c r="W200" i="3"/>
  <c r="X200" i="3" s="1"/>
  <c r="W194" i="3"/>
  <c r="X194" i="3" s="1"/>
  <c r="W185" i="3"/>
  <c r="X185" i="3" s="1"/>
  <c r="W178" i="3"/>
  <c r="X178" i="3" s="1"/>
  <c r="W175" i="3"/>
  <c r="X175" i="3" s="1"/>
  <c r="W169" i="3"/>
  <c r="X169" i="3" s="1"/>
  <c r="W163" i="3"/>
  <c r="X163" i="3" s="1"/>
  <c r="W155" i="3"/>
  <c r="X155" i="3" s="1"/>
  <c r="W149" i="3"/>
  <c r="X149" i="3" s="1"/>
  <c r="W143" i="3"/>
  <c r="X143" i="3" s="1"/>
  <c r="W136" i="3"/>
  <c r="X136" i="3" s="1"/>
  <c r="W125" i="3"/>
  <c r="X125" i="3" s="1"/>
  <c r="W118" i="3"/>
  <c r="X118" i="3" s="1"/>
  <c r="W55" i="3"/>
  <c r="X55" i="3" s="1"/>
  <c r="W20" i="3"/>
  <c r="W82" i="3"/>
  <c r="X82" i="3" s="1"/>
  <c r="W59" i="2"/>
  <c r="X59" i="2" s="1"/>
  <c r="X74" i="1"/>
  <c r="W215" i="2"/>
  <c r="X297" i="1"/>
  <c r="X157" i="1"/>
  <c r="X19" i="1"/>
  <c r="X20" i="1"/>
  <c r="X34" i="1"/>
  <c r="X43" i="1"/>
  <c r="X44" i="1"/>
  <c r="X64" i="1"/>
  <c r="X75" i="1"/>
  <c r="X88" i="1"/>
  <c r="X100" i="1"/>
  <c r="X114" i="1"/>
  <c r="X140" i="1"/>
  <c r="X152" i="1"/>
  <c r="X153" i="1"/>
  <c r="X163" i="1"/>
  <c r="X178" i="1"/>
  <c r="X179" i="1"/>
  <c r="X197" i="1"/>
  <c r="X206" i="1"/>
  <c r="X207" i="1"/>
  <c r="X218" i="1"/>
  <c r="X229" i="1"/>
  <c r="X230" i="1"/>
  <c r="X239" i="1"/>
  <c r="X240" i="1"/>
  <c r="X254" i="1"/>
  <c r="X255" i="1"/>
  <c r="X266" i="1"/>
  <c r="X267" i="1"/>
  <c r="X279" i="1"/>
  <c r="X280" i="1"/>
  <c r="X292" i="1"/>
  <c r="X303" i="1"/>
  <c r="X317" i="1"/>
  <c r="X318" i="1"/>
  <c r="X330" i="1"/>
  <c r="X331" i="1"/>
  <c r="X351" i="1"/>
  <c r="X368" i="1"/>
  <c r="X369" i="1"/>
  <c r="W364" i="3"/>
  <c r="X364" i="3" s="1"/>
  <c r="W353" i="3"/>
  <c r="X353" i="3" s="1"/>
  <c r="W347" i="3"/>
  <c r="X347" i="3" s="1"/>
  <c r="W342" i="3"/>
  <c r="X342" i="3" s="1"/>
  <c r="W336" i="3"/>
  <c r="X336" i="3" s="1"/>
  <c r="W325" i="3"/>
  <c r="X325" i="3" s="1"/>
  <c r="W272" i="3"/>
  <c r="X272" i="3" s="1"/>
  <c r="W267" i="3"/>
  <c r="X267" i="3" s="1"/>
  <c r="W262" i="3"/>
  <c r="X262" i="3" s="1"/>
  <c r="W256" i="3"/>
  <c r="X256" i="3" s="1"/>
  <c r="W248" i="3"/>
  <c r="X248" i="3" s="1"/>
  <c r="W243" i="3"/>
  <c r="X243" i="3" s="1"/>
  <c r="W104" i="3"/>
  <c r="X104" i="3" s="1"/>
  <c r="W97" i="3"/>
  <c r="X97" i="3" s="1"/>
  <c r="W79" i="3"/>
  <c r="X79" i="3" s="1"/>
  <c r="W73" i="3"/>
  <c r="X73" i="3" s="1"/>
  <c r="W67" i="3"/>
  <c r="X67" i="3" s="1"/>
  <c r="W46" i="3"/>
  <c r="X46" i="3" s="1"/>
  <c r="W37" i="3"/>
  <c r="X37" i="3" s="1"/>
  <c r="W30" i="3"/>
  <c r="X30" i="3" s="1"/>
  <c r="W17" i="3"/>
  <c r="W25" i="3"/>
  <c r="X25" i="3" s="1"/>
  <c r="X18" i="1"/>
  <c r="W53" i="3"/>
  <c r="X53" i="3" s="1"/>
  <c r="X373" i="1"/>
  <c r="W151" i="2"/>
  <c r="X151" i="2" s="1"/>
  <c r="X151" i="1"/>
  <c r="R82" i="1"/>
  <c r="R275" i="1"/>
  <c r="R325" i="1"/>
  <c r="R335" i="1"/>
  <c r="V87" i="2"/>
  <c r="V86" i="2" s="1"/>
  <c r="V115" i="2"/>
  <c r="V323" i="2"/>
  <c r="W156" i="2"/>
  <c r="X156" i="2" s="1"/>
  <c r="W88" i="2"/>
  <c r="X88" i="2" s="1"/>
  <c r="W287" i="2"/>
  <c r="X287" i="2" s="1"/>
  <c r="W228" i="2"/>
  <c r="X228" i="2" s="1"/>
  <c r="W208" i="2"/>
  <c r="X208" i="2" s="1"/>
  <c r="W180" i="2"/>
  <c r="X180" i="2" s="1"/>
  <c r="W176" i="2"/>
  <c r="X176" i="2" s="1"/>
  <c r="W144" i="2"/>
  <c r="X144" i="2" s="1"/>
  <c r="W140" i="2"/>
  <c r="X140" i="2" s="1"/>
  <c r="W131" i="2"/>
  <c r="X131" i="2" s="1"/>
  <c r="W92" i="2"/>
  <c r="X92" i="2" s="1"/>
  <c r="W84" i="2"/>
  <c r="X84" i="2" s="1"/>
  <c r="W50" i="2"/>
  <c r="X50" i="2" s="1"/>
  <c r="W43" i="2"/>
  <c r="X43" i="2" s="1"/>
  <c r="W38" i="2"/>
  <c r="X38" i="2" s="1"/>
  <c r="W19" i="2"/>
  <c r="X19" i="2" s="1"/>
  <c r="W184" i="2"/>
  <c r="X184" i="2" s="1"/>
  <c r="W100" i="2"/>
  <c r="X100" i="2" s="1"/>
  <c r="W47" i="2"/>
  <c r="X47" i="2" s="1"/>
  <c r="W279" i="2"/>
  <c r="X279" i="2" s="1"/>
  <c r="W259" i="2"/>
  <c r="X259" i="2" s="1"/>
  <c r="W69" i="2"/>
  <c r="X69" i="2" s="1"/>
  <c r="W62" i="2"/>
  <c r="X62" i="2" s="1"/>
  <c r="W30" i="2"/>
  <c r="X30" i="2" s="1"/>
  <c r="W104" i="2"/>
  <c r="X104" i="2" s="1"/>
  <c r="W35" i="2"/>
  <c r="X35" i="2" s="1"/>
  <c r="W148" i="2"/>
  <c r="X148" i="2" s="1"/>
  <c r="W125" i="2"/>
  <c r="X125" i="2" s="1"/>
  <c r="W112" i="2"/>
  <c r="X112" i="2" s="1"/>
  <c r="W95" i="2"/>
  <c r="X95" i="2" s="1"/>
  <c r="W79" i="2"/>
  <c r="X79" i="2" s="1"/>
  <c r="W75" i="2"/>
  <c r="W41" i="2"/>
  <c r="X41" i="2" s="1"/>
  <c r="W17" i="2"/>
  <c r="X17" i="2" s="1"/>
  <c r="W315" i="2"/>
  <c r="W275" i="2"/>
  <c r="X275" i="2" s="1"/>
  <c r="W267" i="2"/>
  <c r="X267" i="2" s="1"/>
  <c r="W255" i="2"/>
  <c r="X255" i="2" s="1"/>
  <c r="W25" i="2"/>
  <c r="X25" i="2" s="1"/>
  <c r="W14" i="2"/>
  <c r="X14" i="2" s="1"/>
  <c r="R324" i="1"/>
  <c r="R174" i="1"/>
  <c r="R344" i="1"/>
  <c r="R367" i="1"/>
  <c r="R366" i="1" s="1"/>
  <c r="R365" i="1" s="1"/>
  <c r="R298" i="1"/>
  <c r="R313" i="1"/>
  <c r="R360" i="1"/>
  <c r="R359" i="1" s="1"/>
  <c r="R358" i="1" s="1"/>
  <c r="R357" i="1" s="1"/>
  <c r="R12" i="1"/>
  <c r="R8" i="1" s="1"/>
  <c r="V201" i="1"/>
  <c r="W324" i="3"/>
  <c r="X324" i="3" s="1"/>
  <c r="W291" i="2"/>
  <c r="V276" i="3"/>
  <c r="V275" i="3" s="1"/>
  <c r="V274" i="3" s="1"/>
  <c r="W239" i="3"/>
  <c r="X239" i="3" s="1"/>
  <c r="V301" i="2"/>
  <c r="V300" i="2" s="1"/>
  <c r="V299" i="2" s="1"/>
  <c r="V130" i="3"/>
  <c r="V129" i="3" s="1"/>
  <c r="V128" i="3" s="1"/>
  <c r="V127" i="3" s="1"/>
  <c r="V76" i="2"/>
  <c r="V75" i="2" s="1"/>
  <c r="V74" i="2" s="1"/>
  <c r="V73" i="2" s="1"/>
  <c r="V72" i="2" s="1"/>
  <c r="V182" i="1"/>
  <c r="V344" i="3"/>
  <c r="W64" i="3"/>
  <c r="X64" i="3" s="1"/>
  <c r="V316" i="2"/>
  <c r="V315" i="2" s="1"/>
  <c r="V314" i="2" s="1"/>
  <c r="V313" i="2" s="1"/>
  <c r="V312" i="2" s="1"/>
  <c r="X17" i="1"/>
  <c r="V12" i="1"/>
  <c r="V29" i="2"/>
  <c r="V28" i="2" s="1"/>
  <c r="V18" i="3"/>
  <c r="V17" i="3" s="1"/>
  <c r="V16" i="3" s="1"/>
  <c r="V231" i="3"/>
  <c r="V230" i="3" s="1"/>
  <c r="V174" i="1"/>
  <c r="V63" i="1"/>
  <c r="V147" i="1"/>
  <c r="V325" i="1"/>
  <c r="V336" i="1"/>
  <c r="V322" i="3"/>
  <c r="V33" i="1"/>
  <c r="V99" i="1"/>
  <c r="V139" i="1"/>
  <c r="V87" i="1"/>
  <c r="V105" i="1"/>
  <c r="X209" i="1"/>
  <c r="W345" i="2"/>
  <c r="W272" i="2"/>
  <c r="V67" i="2"/>
  <c r="V72" i="1"/>
  <c r="V196" i="1"/>
  <c r="V313" i="1"/>
  <c r="V360" i="1"/>
  <c r="V352" i="3"/>
  <c r="V317" i="3"/>
  <c r="V240" i="3"/>
  <c r="V236" i="3" s="1"/>
  <c r="V40" i="3"/>
  <c r="V345" i="2"/>
  <c r="V344" i="2" s="1"/>
  <c r="V343" i="2" s="1"/>
  <c r="V342" i="2" s="1"/>
  <c r="V272" i="2"/>
  <c r="V271" i="2" s="1"/>
  <c r="V270" i="2" s="1"/>
  <c r="V170" i="2"/>
  <c r="V199" i="2"/>
  <c r="V193" i="2" s="1"/>
  <c r="V12" i="3"/>
  <c r="V11" i="3" s="1"/>
  <c r="V10" i="3" s="1"/>
  <c r="V9" i="3" s="1"/>
  <c r="V339" i="3"/>
  <c r="V19" i="3"/>
  <c r="V217" i="3"/>
  <c r="W310" i="3"/>
  <c r="V310" i="3"/>
  <c r="V309" i="3" s="1"/>
  <c r="V299" i="3" s="1"/>
  <c r="V116" i="3"/>
  <c r="V101" i="3"/>
  <c r="V100" i="3" s="1"/>
  <c r="V99" i="3" s="1"/>
  <c r="W236" i="2"/>
  <c r="V175" i="2"/>
  <c r="V282" i="2"/>
  <c r="V291" i="2"/>
  <c r="V290" i="2" s="1"/>
  <c r="W170" i="2"/>
  <c r="V147" i="2"/>
  <c r="V139" i="2"/>
  <c r="V114" i="2"/>
  <c r="V348" i="2"/>
  <c r="V322" i="2"/>
  <c r="V236" i="2"/>
  <c r="V204" i="2"/>
  <c r="V205" i="2"/>
  <c r="V183" i="2"/>
  <c r="V162" i="2"/>
  <c r="V161" i="2"/>
  <c r="V57" i="2"/>
  <c r="V56" i="2" s="1"/>
  <c r="V55" i="2" s="1"/>
  <c r="V9" i="2"/>
  <c r="V141" i="3"/>
  <c r="V357" i="3"/>
  <c r="V292" i="3"/>
  <c r="V269" i="3"/>
  <c r="V261" i="3"/>
  <c r="V134" i="3"/>
  <c r="V92" i="3"/>
  <c r="V91" i="3" s="1"/>
  <c r="V90" i="3" s="1"/>
  <c r="V62" i="3"/>
  <c r="V61" i="3" s="1"/>
  <c r="V298" i="1"/>
  <c r="V275" i="1"/>
  <c r="X272" i="2" l="1"/>
  <c r="V316" i="3"/>
  <c r="V62" i="1"/>
  <c r="X291" i="2"/>
  <c r="X315" i="2"/>
  <c r="V288" i="1"/>
  <c r="V191" i="1"/>
  <c r="V133" i="1"/>
  <c r="V9" i="1"/>
  <c r="X170" i="2"/>
  <c r="X236" i="2"/>
  <c r="X310" i="3"/>
  <c r="V71" i="1"/>
  <c r="V98" i="1"/>
  <c r="V335" i="1"/>
  <c r="V8" i="1"/>
  <c r="X55" i="1"/>
  <c r="V295" i="1"/>
  <c r="X353" i="2"/>
  <c r="X354" i="2"/>
  <c r="V349" i="1"/>
  <c r="V166" i="1"/>
  <c r="V94" i="1"/>
  <c r="V161" i="1"/>
  <c r="V371" i="1"/>
  <c r="X242" i="2"/>
  <c r="V309" i="1"/>
  <c r="V170" i="1"/>
  <c r="V359" i="1"/>
  <c r="V104" i="1"/>
  <c r="V32" i="1"/>
  <c r="V324" i="1"/>
  <c r="V181" i="1"/>
  <c r="X201" i="1"/>
  <c r="V28" i="1"/>
  <c r="V294" i="1"/>
  <c r="X75" i="2"/>
  <c r="V136" i="1"/>
  <c r="X103" i="3"/>
  <c r="V344" i="1"/>
  <c r="V353" i="1"/>
  <c r="V83" i="1"/>
  <c r="X345" i="2"/>
  <c r="X17" i="3"/>
  <c r="X21" i="3"/>
  <c r="X76" i="2"/>
  <c r="X154" i="2"/>
  <c r="X276" i="3"/>
  <c r="X18" i="3"/>
  <c r="V39" i="3"/>
  <c r="R165" i="1"/>
  <c r="W319" i="2"/>
  <c r="X319" i="2" s="1"/>
  <c r="W136" i="2"/>
  <c r="X136" i="2" s="1"/>
  <c r="W283" i="2"/>
  <c r="X215" i="2"/>
  <c r="X20" i="3"/>
  <c r="X212" i="3"/>
  <c r="X275" i="3"/>
  <c r="X12" i="3"/>
  <c r="X26" i="2"/>
  <c r="X296" i="1"/>
  <c r="X33" i="2"/>
  <c r="X316" i="2"/>
  <c r="X18" i="2"/>
  <c r="X29" i="2"/>
  <c r="X130" i="3"/>
  <c r="W152" i="2"/>
  <c r="X152" i="2" s="1"/>
  <c r="X153" i="2"/>
  <c r="X246" i="3"/>
  <c r="V217" i="2"/>
  <c r="V216" i="2" s="1"/>
  <c r="W10" i="2"/>
  <c r="X10" i="2" s="1"/>
  <c r="W175" i="2"/>
  <c r="X175" i="2" s="1"/>
  <c r="W301" i="2"/>
  <c r="X301" i="2" s="1"/>
  <c r="W52" i="2"/>
  <c r="X52" i="2" s="1"/>
  <c r="W224" i="2"/>
  <c r="X224" i="2" s="1"/>
  <c r="W164" i="2"/>
  <c r="X164" i="2" s="1"/>
  <c r="W269" i="3"/>
  <c r="X269" i="3" s="1"/>
  <c r="W58" i="2"/>
  <c r="X58" i="2" s="1"/>
  <c r="W32" i="2"/>
  <c r="X32" i="2" s="1"/>
  <c r="W134" i="2"/>
  <c r="X134" i="2" s="1"/>
  <c r="W252" i="2"/>
  <c r="X252" i="2" s="1"/>
  <c r="W355" i="2"/>
  <c r="X355" i="2" s="1"/>
  <c r="W119" i="2"/>
  <c r="X119" i="2" s="1"/>
  <c r="W201" i="2"/>
  <c r="X201" i="2" s="1"/>
  <c r="W261" i="2"/>
  <c r="X261" i="2" s="1"/>
  <c r="W339" i="2"/>
  <c r="X339" i="2" s="1"/>
  <c r="W221" i="2"/>
  <c r="X221" i="2" s="1"/>
  <c r="W296" i="2"/>
  <c r="X296" i="2" s="1"/>
  <c r="W352" i="2"/>
  <c r="X352" i="2" s="1"/>
  <c r="W106" i="2"/>
  <c r="X106" i="2" s="1"/>
  <c r="W158" i="2"/>
  <c r="X158" i="2" s="1"/>
  <c r="W196" i="2"/>
  <c r="X196" i="2" s="1"/>
  <c r="W332" i="2"/>
  <c r="W214" i="2"/>
  <c r="X214" i="2" s="1"/>
  <c r="W314" i="2"/>
  <c r="X314" i="2" s="1"/>
  <c r="W150" i="2"/>
  <c r="X150" i="2" s="1"/>
  <c r="W28" i="2"/>
  <c r="X28" i="2" s="1"/>
  <c r="W64" i="2"/>
  <c r="X64" i="2" s="1"/>
  <c r="W218" i="2"/>
  <c r="X218" i="2" s="1"/>
  <c r="W230" i="2"/>
  <c r="X230" i="2" s="1"/>
  <c r="W308" i="2"/>
  <c r="X308" i="2" s="1"/>
  <c r="W97" i="2"/>
  <c r="X97" i="2" s="1"/>
  <c r="W190" i="2"/>
  <c r="X190" i="2" s="1"/>
  <c r="W327" i="2"/>
  <c r="X327" i="2" s="1"/>
  <c r="W349" i="2"/>
  <c r="X349" i="2" s="1"/>
  <c r="W233" i="2"/>
  <c r="X233" i="2" s="1"/>
  <c r="W249" i="2"/>
  <c r="X249" i="2" s="1"/>
  <c r="W21" i="2"/>
  <c r="X21" i="2" s="1"/>
  <c r="W116" i="2"/>
  <c r="X116" i="2" s="1"/>
  <c r="W264" i="2"/>
  <c r="X264" i="2" s="1"/>
  <c r="W324" i="2"/>
  <c r="X324" i="2" s="1"/>
  <c r="X217" i="1"/>
  <c r="X216" i="1"/>
  <c r="V338" i="3"/>
  <c r="V333" i="3" s="1"/>
  <c r="W74" i="2"/>
  <c r="X74" i="2" s="1"/>
  <c r="X295" i="1"/>
  <c r="X174" i="1"/>
  <c r="W352" i="3"/>
  <c r="X352" i="3" s="1"/>
  <c r="V82" i="1"/>
  <c r="W344" i="3"/>
  <c r="X344" i="3" s="1"/>
  <c r="V133" i="3"/>
  <c r="W339" i="3"/>
  <c r="X339" i="3" s="1"/>
  <c r="W240" i="3"/>
  <c r="X240" i="3" s="1"/>
  <c r="W261" i="3"/>
  <c r="X261" i="3" s="1"/>
  <c r="W317" i="3"/>
  <c r="W101" i="3"/>
  <c r="X101" i="3" s="1"/>
  <c r="X87" i="1"/>
  <c r="W16" i="2"/>
  <c r="X16" i="2" s="1"/>
  <c r="X105" i="1"/>
  <c r="R7" i="1"/>
  <c r="R308" i="1"/>
  <c r="R104" i="1"/>
  <c r="X275" i="1"/>
  <c r="X12" i="1"/>
  <c r="W231" i="3"/>
  <c r="X231" i="3" s="1"/>
  <c r="V165" i="1"/>
  <c r="V27" i="2"/>
  <c r="V8" i="2" s="1"/>
  <c r="V7" i="2" s="1"/>
  <c r="X238" i="1"/>
  <c r="X137" i="1"/>
  <c r="X113" i="1"/>
  <c r="X104" i="1"/>
  <c r="V195" i="1"/>
  <c r="X313" i="1"/>
  <c r="R334" i="1"/>
  <c r="X72" i="1"/>
  <c r="X294" i="1"/>
  <c r="X298" i="1"/>
  <c r="X360" i="1"/>
  <c r="W238" i="3"/>
  <c r="X238" i="3" s="1"/>
  <c r="W24" i="3"/>
  <c r="X24" i="3" s="1"/>
  <c r="W29" i="3"/>
  <c r="X29" i="3" s="1"/>
  <c r="W45" i="3"/>
  <c r="X45" i="3" s="1"/>
  <c r="W72" i="3"/>
  <c r="X72" i="3" s="1"/>
  <c r="W247" i="3"/>
  <c r="X247" i="3" s="1"/>
  <c r="W335" i="3"/>
  <c r="X335" i="3" s="1"/>
  <c r="W81" i="3"/>
  <c r="X81" i="3" s="1"/>
  <c r="W54" i="3"/>
  <c r="X54" i="3" s="1"/>
  <c r="W124" i="3"/>
  <c r="X124" i="3" s="1"/>
  <c r="W142" i="3"/>
  <c r="X142" i="3" s="1"/>
  <c r="W154" i="3"/>
  <c r="X154" i="3" s="1"/>
  <c r="W162" i="3"/>
  <c r="X162" i="3" s="1"/>
  <c r="W174" i="3"/>
  <c r="X174" i="3" s="1"/>
  <c r="W184" i="3"/>
  <c r="X184" i="3" s="1"/>
  <c r="W199" i="3"/>
  <c r="X199" i="3" s="1"/>
  <c r="W211" i="3"/>
  <c r="X211" i="3" s="1"/>
  <c r="W224" i="3"/>
  <c r="X224" i="3" s="1"/>
  <c r="W274" i="3"/>
  <c r="X274" i="3" s="1"/>
  <c r="W289" i="3"/>
  <c r="X289" i="3" s="1"/>
  <c r="W303" i="3"/>
  <c r="X303" i="3" s="1"/>
  <c r="X83" i="1"/>
  <c r="X84" i="1"/>
  <c r="W41" i="3"/>
  <c r="X41" i="3" s="1"/>
  <c r="W26" i="3"/>
  <c r="X26" i="3" s="1"/>
  <c r="W75" i="3"/>
  <c r="X75" i="3" s="1"/>
  <c r="W258" i="3"/>
  <c r="X258" i="3" s="1"/>
  <c r="W349" i="3"/>
  <c r="X349" i="3" s="1"/>
  <c r="W359" i="3"/>
  <c r="X359" i="3" s="1"/>
  <c r="X309" i="1"/>
  <c r="X310" i="1"/>
  <c r="W93" i="3"/>
  <c r="X93" i="3" s="1"/>
  <c r="W58" i="3"/>
  <c r="X58" i="3" s="1"/>
  <c r="W309" i="3"/>
  <c r="X309" i="3" s="1"/>
  <c r="X288" i="1"/>
  <c r="X289" i="1"/>
  <c r="X63" i="1"/>
  <c r="X139" i="1"/>
  <c r="W323" i="3"/>
  <c r="X323" i="3" s="1"/>
  <c r="W108" i="3"/>
  <c r="X108" i="3" s="1"/>
  <c r="W120" i="3"/>
  <c r="X120" i="3" s="1"/>
  <c r="W138" i="3"/>
  <c r="X138" i="3" s="1"/>
  <c r="W151" i="3"/>
  <c r="X151" i="3" s="1"/>
  <c r="W159" i="3"/>
  <c r="X159" i="3" s="1"/>
  <c r="W171" i="3"/>
  <c r="X171" i="3" s="1"/>
  <c r="W181" i="3"/>
  <c r="X181" i="3" s="1"/>
  <c r="W196" i="3"/>
  <c r="X196" i="3" s="1"/>
  <c r="W208" i="3"/>
  <c r="X208" i="3" s="1"/>
  <c r="W221" i="3"/>
  <c r="X221" i="3" s="1"/>
  <c r="W284" i="3"/>
  <c r="X284" i="3" s="1"/>
  <c r="W300" i="3"/>
  <c r="X300" i="3" s="1"/>
  <c r="X196" i="1"/>
  <c r="X98" i="1"/>
  <c r="X99" i="1"/>
  <c r="X337" i="1"/>
  <c r="X181" i="1"/>
  <c r="X182" i="1"/>
  <c r="X150" i="1"/>
  <c r="W52" i="3"/>
  <c r="X52" i="3" s="1"/>
  <c r="W16" i="3"/>
  <c r="X16" i="3" s="1"/>
  <c r="W36" i="3"/>
  <c r="X36" i="3" s="1"/>
  <c r="W78" i="3"/>
  <c r="X78" i="3" s="1"/>
  <c r="W255" i="3"/>
  <c r="X255" i="3" s="1"/>
  <c r="W266" i="3"/>
  <c r="X266" i="3" s="1"/>
  <c r="W363" i="3"/>
  <c r="X363" i="3" s="1"/>
  <c r="X350" i="1"/>
  <c r="W117" i="3"/>
  <c r="X117" i="3" s="1"/>
  <c r="W135" i="3"/>
  <c r="X135" i="3" s="1"/>
  <c r="W148" i="3"/>
  <c r="X148" i="3" s="1"/>
  <c r="W168" i="3"/>
  <c r="X168" i="3" s="1"/>
  <c r="W177" i="3"/>
  <c r="X177" i="3" s="1"/>
  <c r="W193" i="3"/>
  <c r="X193" i="3" s="1"/>
  <c r="W205" i="3"/>
  <c r="X205" i="3" s="1"/>
  <c r="W218" i="3"/>
  <c r="X218" i="3" s="1"/>
  <c r="W280" i="3"/>
  <c r="X280" i="3" s="1"/>
  <c r="W296" i="3"/>
  <c r="X296" i="3" s="1"/>
  <c r="X344" i="1"/>
  <c r="X345" i="1"/>
  <c r="X191" i="1"/>
  <c r="X192" i="1"/>
  <c r="X94" i="1"/>
  <c r="X95" i="1"/>
  <c r="W32" i="3"/>
  <c r="X32" i="3" s="1"/>
  <c r="W48" i="3"/>
  <c r="X48" i="3" s="1"/>
  <c r="W69" i="3"/>
  <c r="X69" i="3" s="1"/>
  <c r="W84" i="3"/>
  <c r="X84" i="3" s="1"/>
  <c r="W252" i="3"/>
  <c r="X252" i="3" s="1"/>
  <c r="W327" i="3"/>
  <c r="X327" i="3" s="1"/>
  <c r="X170" i="1"/>
  <c r="X171" i="1"/>
  <c r="W129" i="3"/>
  <c r="X129" i="3" s="1"/>
  <c r="X353" i="1"/>
  <c r="X354" i="1"/>
  <c r="X166" i="1"/>
  <c r="X167" i="1"/>
  <c r="X324" i="1"/>
  <c r="X325" i="1"/>
  <c r="X33" i="1"/>
  <c r="X32" i="1"/>
  <c r="W63" i="3"/>
  <c r="X63" i="3" s="1"/>
  <c r="R294" i="1"/>
  <c r="X161" i="1"/>
  <c r="X162" i="1"/>
  <c r="W313" i="3"/>
  <c r="X313" i="3" s="1"/>
  <c r="W11" i="3"/>
  <c r="X11" i="3" s="1"/>
  <c r="X28" i="1"/>
  <c r="X29" i="1"/>
  <c r="W113" i="3"/>
  <c r="X113" i="3" s="1"/>
  <c r="W145" i="3"/>
  <c r="X145" i="3" s="1"/>
  <c r="W165" i="3"/>
  <c r="X165" i="3" s="1"/>
  <c r="W202" i="3"/>
  <c r="X202" i="3" s="1"/>
  <c r="W214" i="3"/>
  <c r="X214" i="3" s="1"/>
  <c r="W227" i="3"/>
  <c r="X227" i="3" s="1"/>
  <c r="W277" i="3"/>
  <c r="X277" i="3" s="1"/>
  <c r="W293" i="3"/>
  <c r="X293" i="3" s="1"/>
  <c r="W306" i="3"/>
  <c r="X306" i="3" s="1"/>
  <c r="W68" i="2"/>
  <c r="X68" i="2" s="1"/>
  <c r="W183" i="2"/>
  <c r="X183" i="2" s="1"/>
  <c r="W139" i="2"/>
  <c r="X139" i="2" s="1"/>
  <c r="V129" i="2"/>
  <c r="V127" i="2" s="1"/>
  <c r="W290" i="2"/>
  <c r="X290" i="2" s="1"/>
  <c r="W83" i="2"/>
  <c r="X83" i="2" s="1"/>
  <c r="W130" i="2"/>
  <c r="X130" i="2" s="1"/>
  <c r="W40" i="2"/>
  <c r="X40" i="2" s="1"/>
  <c r="W94" i="2"/>
  <c r="X94" i="2" s="1"/>
  <c r="W124" i="2"/>
  <c r="X124" i="2" s="1"/>
  <c r="W103" i="2"/>
  <c r="X103" i="2" s="1"/>
  <c r="W46" i="2"/>
  <c r="X46" i="2" s="1"/>
  <c r="W37" i="2"/>
  <c r="X37" i="2" s="1"/>
  <c r="W49" i="2"/>
  <c r="X49" i="2" s="1"/>
  <c r="W227" i="2"/>
  <c r="X227" i="2" s="1"/>
  <c r="W300" i="2"/>
  <c r="X300" i="2" s="1"/>
  <c r="W271" i="2"/>
  <c r="X271" i="2" s="1"/>
  <c r="W24" i="2"/>
  <c r="X24" i="2" s="1"/>
  <c r="W258" i="2"/>
  <c r="X258" i="2" s="1"/>
  <c r="W91" i="2"/>
  <c r="X91" i="2" s="1"/>
  <c r="W207" i="2"/>
  <c r="X207" i="2" s="1"/>
  <c r="W344" i="2"/>
  <c r="X344" i="2" s="1"/>
  <c r="W111" i="2"/>
  <c r="X111" i="2" s="1"/>
  <c r="W34" i="2"/>
  <c r="X34" i="2" s="1"/>
  <c r="W163" i="2"/>
  <c r="X163" i="2" s="1"/>
  <c r="W155" i="2"/>
  <c r="X155" i="2" s="1"/>
  <c r="R6" i="1"/>
  <c r="R333" i="1"/>
  <c r="V311" i="2"/>
  <c r="V287" i="3"/>
  <c r="V129" i="1"/>
  <c r="X82" i="1"/>
  <c r="V169" i="2"/>
  <c r="V168" i="2" s="1"/>
  <c r="V167" i="2" s="1"/>
  <c r="V251" i="3"/>
  <c r="V250" i="3" s="1"/>
  <c r="V15" i="3"/>
  <c r="V8" i="3" s="1"/>
  <c r="V111" i="3"/>
  <c r="V7" i="1"/>
  <c r="V330" i="2"/>
  <c r="V278" i="2"/>
  <c r="V277" i="2" s="1"/>
  <c r="V308" i="1"/>
  <c r="V215" i="1"/>
  <c r="V157" i="3"/>
  <c r="V128" i="2" l="1"/>
  <c r="X9" i="1"/>
  <c r="V190" i="1"/>
  <c r="X136" i="1"/>
  <c r="X371" i="1"/>
  <c r="V367" i="1"/>
  <c r="V348" i="1"/>
  <c r="V128" i="1"/>
  <c r="V358" i="1"/>
  <c r="X133" i="1"/>
  <c r="V61" i="1"/>
  <c r="V334" i="1"/>
  <c r="V70" i="1"/>
  <c r="X283" i="2"/>
  <c r="W282" i="2"/>
  <c r="X282" i="2" s="1"/>
  <c r="X317" i="3"/>
  <c r="W331" i="2"/>
  <c r="X331" i="2" s="1"/>
  <c r="X332" i="2"/>
  <c r="V210" i="2"/>
  <c r="W180" i="3"/>
  <c r="X180" i="3" s="1"/>
  <c r="W217" i="2"/>
  <c r="X217" i="2" s="1"/>
  <c r="W27" i="2"/>
  <c r="X27" i="2" s="1"/>
  <c r="W313" i="2"/>
  <c r="X313" i="2" s="1"/>
  <c r="W9" i="2"/>
  <c r="X9" i="2" s="1"/>
  <c r="W57" i="2"/>
  <c r="X57" i="2" s="1"/>
  <c r="W73" i="2"/>
  <c r="X73" i="2" s="1"/>
  <c r="W147" i="2"/>
  <c r="X147" i="2" s="1"/>
  <c r="W169" i="2"/>
  <c r="X169" i="2" s="1"/>
  <c r="W67" i="2"/>
  <c r="X67" i="2" s="1"/>
  <c r="W323" i="2"/>
  <c r="X323" i="2" s="1"/>
  <c r="W115" i="2"/>
  <c r="X115" i="2" s="1"/>
  <c r="W348" i="2"/>
  <c r="X348" i="2" s="1"/>
  <c r="W189" i="2"/>
  <c r="X189" i="2" s="1"/>
  <c r="W307" i="2"/>
  <c r="X307" i="2" s="1"/>
  <c r="W87" i="2"/>
  <c r="X87" i="2" s="1"/>
  <c r="W213" i="2"/>
  <c r="X213" i="2" s="1"/>
  <c r="W195" i="2"/>
  <c r="X195" i="2" s="1"/>
  <c r="W295" i="2"/>
  <c r="X295" i="2" s="1"/>
  <c r="W338" i="2"/>
  <c r="X338" i="2" s="1"/>
  <c r="W200" i="2"/>
  <c r="X200" i="2" s="1"/>
  <c r="W133" i="2"/>
  <c r="X133" i="2" s="1"/>
  <c r="V6" i="2"/>
  <c r="X215" i="1"/>
  <c r="W158" i="3"/>
  <c r="X158" i="3" s="1"/>
  <c r="W338" i="3"/>
  <c r="X338" i="3" s="1"/>
  <c r="X165" i="1"/>
  <c r="X8" i="1"/>
  <c r="W230" i="3"/>
  <c r="X230" i="3" s="1"/>
  <c r="X7" i="1"/>
  <c r="X112" i="1"/>
  <c r="W251" i="3"/>
  <c r="X251" i="3" s="1"/>
  <c r="X308" i="1"/>
  <c r="W134" i="3"/>
  <c r="X134" i="3" s="1"/>
  <c r="X348" i="1"/>
  <c r="X349" i="1"/>
  <c r="W283" i="3"/>
  <c r="X283" i="3" s="1"/>
  <c r="W292" i="3"/>
  <c r="X292" i="3" s="1"/>
  <c r="W112" i="3"/>
  <c r="X112" i="3" s="1"/>
  <c r="W10" i="3"/>
  <c r="X10" i="3" s="1"/>
  <c r="W62" i="3"/>
  <c r="X62" i="3" s="1"/>
  <c r="X147" i="1"/>
  <c r="X336" i="1"/>
  <c r="X61" i="1"/>
  <c r="X62" i="1"/>
  <c r="W92" i="3"/>
  <c r="X92" i="3" s="1"/>
  <c r="W358" i="3"/>
  <c r="X358" i="3" s="1"/>
  <c r="W288" i="3"/>
  <c r="X288" i="3" s="1"/>
  <c r="W123" i="3"/>
  <c r="X123" i="3" s="1"/>
  <c r="W19" i="3"/>
  <c r="X19" i="3" s="1"/>
  <c r="W237" i="3"/>
  <c r="X237" i="3" s="1"/>
  <c r="X359" i="1"/>
  <c r="X190" i="1"/>
  <c r="X195" i="1"/>
  <c r="W128" i="3"/>
  <c r="X128" i="3" s="1"/>
  <c r="W217" i="3"/>
  <c r="X217" i="3" s="1"/>
  <c r="W116" i="3"/>
  <c r="X116" i="3" s="1"/>
  <c r="W362" i="3"/>
  <c r="X362" i="3" s="1"/>
  <c r="W35" i="3"/>
  <c r="X35" i="3" s="1"/>
  <c r="W51" i="3"/>
  <c r="X51" i="3" s="1"/>
  <c r="R215" i="1"/>
  <c r="R214" i="1" s="1"/>
  <c r="R377" i="1" s="1"/>
  <c r="W322" i="3"/>
  <c r="X322" i="3" s="1"/>
  <c r="X70" i="1"/>
  <c r="X71" i="1"/>
  <c r="W57" i="3"/>
  <c r="X57" i="3" s="1"/>
  <c r="W40" i="3"/>
  <c r="X40" i="3" s="1"/>
  <c r="W299" i="3"/>
  <c r="X299" i="3" s="1"/>
  <c r="W141" i="3"/>
  <c r="X141" i="3" s="1"/>
  <c r="W334" i="3"/>
  <c r="X334" i="3" s="1"/>
  <c r="W100" i="3"/>
  <c r="X100" i="3" s="1"/>
  <c r="W278" i="2"/>
  <c r="X278" i="2" s="1"/>
  <c r="W343" i="2"/>
  <c r="X343" i="2" s="1"/>
  <c r="W82" i="2"/>
  <c r="X82" i="2" s="1"/>
  <c r="W161" i="2"/>
  <c r="X161" i="2" s="1"/>
  <c r="W162" i="2"/>
  <c r="X162" i="2" s="1"/>
  <c r="W299" i="2"/>
  <c r="X299" i="2" s="1"/>
  <c r="W110" i="2"/>
  <c r="X110" i="2" s="1"/>
  <c r="W206" i="2"/>
  <c r="X206" i="2" s="1"/>
  <c r="W270" i="2"/>
  <c r="X270" i="2" s="1"/>
  <c r="W123" i="2"/>
  <c r="X123" i="2" s="1"/>
  <c r="V6" i="1"/>
  <c r="V214" i="1"/>
  <c r="V366" i="3"/>
  <c r="V333" i="1" l="1"/>
  <c r="V357" i="1"/>
  <c r="V366" i="1"/>
  <c r="X367" i="1"/>
  <c r="W316" i="3"/>
  <c r="X316" i="3" s="1"/>
  <c r="W312" i="2"/>
  <c r="X312" i="2" s="1"/>
  <c r="V358" i="2"/>
  <c r="W8" i="2"/>
  <c r="W72" i="2"/>
  <c r="X72" i="2" s="1"/>
  <c r="W168" i="2"/>
  <c r="X168" i="2" s="1"/>
  <c r="W61" i="3"/>
  <c r="X61" i="3" s="1"/>
  <c r="W56" i="2"/>
  <c r="X56" i="2" s="1"/>
  <c r="W129" i="2"/>
  <c r="W199" i="2"/>
  <c r="X199" i="2" s="1"/>
  <c r="W212" i="2"/>
  <c r="X212" i="2" s="1"/>
  <c r="W188" i="2"/>
  <c r="X188" i="2" s="1"/>
  <c r="W194" i="2"/>
  <c r="X194" i="2" s="1"/>
  <c r="W306" i="2"/>
  <c r="X306" i="2" s="1"/>
  <c r="W322" i="2"/>
  <c r="X322" i="2" s="1"/>
  <c r="W294" i="2"/>
  <c r="X294" i="2" s="1"/>
  <c r="W114" i="2"/>
  <c r="X114" i="2" s="1"/>
  <c r="W133" i="3"/>
  <c r="X133" i="3" s="1"/>
  <c r="W216" i="2"/>
  <c r="X216" i="2" s="1"/>
  <c r="W277" i="2"/>
  <c r="X277" i="2" s="1"/>
  <c r="W250" i="3"/>
  <c r="X250" i="3" s="1"/>
  <c r="W127" i="3"/>
  <c r="X127" i="3" s="1"/>
  <c r="W15" i="3"/>
  <c r="X15" i="3" s="1"/>
  <c r="W91" i="3"/>
  <c r="X91" i="3" s="1"/>
  <c r="X214" i="1"/>
  <c r="X357" i="1"/>
  <c r="X358" i="1"/>
  <c r="X335" i="1"/>
  <c r="W39" i="3"/>
  <c r="X39" i="3" s="1"/>
  <c r="X129" i="1"/>
  <c r="W99" i="3"/>
  <c r="X99" i="3" s="1"/>
  <c r="W333" i="3"/>
  <c r="X333" i="3" s="1"/>
  <c r="W236" i="3"/>
  <c r="X236" i="3" s="1"/>
  <c r="W357" i="3"/>
  <c r="X357" i="3" s="1"/>
  <c r="W9" i="3"/>
  <c r="X9" i="3" s="1"/>
  <c r="W86" i="2"/>
  <c r="X86" i="2" s="1"/>
  <c r="W122" i="2"/>
  <c r="X122" i="2" s="1"/>
  <c r="W204" i="2"/>
  <c r="X204" i="2" s="1"/>
  <c r="W205" i="2"/>
  <c r="X205" i="2" s="1"/>
  <c r="W109" i="2"/>
  <c r="X109" i="2" s="1"/>
  <c r="W81" i="2"/>
  <c r="X81" i="2" s="1"/>
  <c r="W342" i="2"/>
  <c r="X342" i="2" s="1"/>
  <c r="V365" i="1" l="1"/>
  <c r="X366" i="1"/>
  <c r="W127" i="2"/>
  <c r="X127" i="2" s="1"/>
  <c r="X129" i="2"/>
  <c r="W7" i="2"/>
  <c r="X7" i="2" s="1"/>
  <c r="X8" i="2"/>
  <c r="W167" i="2"/>
  <c r="X167" i="2" s="1"/>
  <c r="W55" i="2"/>
  <c r="X55" i="2" s="1"/>
  <c r="W311" i="2"/>
  <c r="X311" i="2" s="1"/>
  <c r="W128" i="2"/>
  <c r="X128" i="2" s="1"/>
  <c r="W193" i="2"/>
  <c r="X193" i="2" s="1"/>
  <c r="W211" i="2"/>
  <c r="X211" i="2" s="1"/>
  <c r="W111" i="3"/>
  <c r="X111" i="3" s="1"/>
  <c r="X128" i="1"/>
  <c r="W157" i="3"/>
  <c r="X157" i="3" s="1"/>
  <c r="W287" i="3"/>
  <c r="X287" i="3" s="1"/>
  <c r="X333" i="1"/>
  <c r="X334" i="1"/>
  <c r="W8" i="3"/>
  <c r="X8" i="3" s="1"/>
  <c r="W90" i="3"/>
  <c r="X90" i="3" s="1"/>
  <c r="W330" i="2"/>
  <c r="X330" i="2" s="1"/>
  <c r="X365" i="1" l="1"/>
  <c r="V377" i="1"/>
  <c r="X6" i="2"/>
  <c r="W210" i="2"/>
  <c r="X210" i="2" s="1"/>
  <c r="W6" i="2"/>
  <c r="W366" i="3"/>
  <c r="X6" i="1"/>
  <c r="F16" i="13" l="1"/>
  <c r="F19" i="13" s="1"/>
  <c r="V360" i="2"/>
  <c r="V368" i="3"/>
  <c r="W368" i="3"/>
  <c r="X366" i="3"/>
  <c r="W358" i="2"/>
  <c r="X377" i="1"/>
  <c r="X368" i="3" l="1"/>
  <c r="X358" i="2"/>
  <c r="X360" i="2" s="1"/>
  <c r="W360" i="2"/>
  <c r="N48" i="1"/>
  <c r="N16" i="1" l="1"/>
  <c r="N250" i="1" l="1"/>
  <c r="N192" i="3" s="1"/>
  <c r="N191" i="3" s="1"/>
  <c r="N190" i="3" s="1"/>
  <c r="P16" i="1"/>
  <c r="P15" i="1" s="1"/>
  <c r="P48" i="1"/>
  <c r="P47" i="1" s="1"/>
  <c r="P46" i="1" s="1"/>
  <c r="P169" i="1"/>
  <c r="P168" i="1" s="1"/>
  <c r="P167" i="1" s="1"/>
  <c r="P166" i="1" s="1"/>
  <c r="P194" i="1"/>
  <c r="P193" i="1" s="1"/>
  <c r="P192" i="1" s="1"/>
  <c r="P191" i="1" s="1"/>
  <c r="N244" i="1"/>
  <c r="K144" i="3"/>
  <c r="K143" i="3" s="1"/>
  <c r="K142" i="3" s="1"/>
  <c r="K147" i="3"/>
  <c r="K146" i="3" s="1"/>
  <c r="K145" i="3" s="1"/>
  <c r="M144" i="3"/>
  <c r="M143" i="3" s="1"/>
  <c r="M142" i="3" s="1"/>
  <c r="M147" i="3"/>
  <c r="M146" i="3" s="1"/>
  <c r="M145" i="3" s="1"/>
  <c r="N144" i="3"/>
  <c r="N143" i="3" s="1"/>
  <c r="N142" i="3" s="1"/>
  <c r="N147" i="3"/>
  <c r="N146" i="3" s="1"/>
  <c r="N145" i="3" s="1"/>
  <c r="O144" i="3"/>
  <c r="O143" i="3" s="1"/>
  <c r="O142" i="3" s="1"/>
  <c r="O147" i="3"/>
  <c r="O146" i="3" s="1"/>
  <c r="O145" i="3" s="1"/>
  <c r="Q144" i="3"/>
  <c r="Q143" i="3" s="1"/>
  <c r="Q142" i="3" s="1"/>
  <c r="Q147" i="3"/>
  <c r="Q146" i="3" s="1"/>
  <c r="Q145" i="3" s="1"/>
  <c r="J147" i="3"/>
  <c r="J146" i="3" s="1"/>
  <c r="J145" i="3" s="1"/>
  <c r="J144" i="3"/>
  <c r="J143" i="3" s="1"/>
  <c r="J142" i="3" s="1"/>
  <c r="K257" i="3"/>
  <c r="K256" i="3" s="1"/>
  <c r="K255" i="3" s="1"/>
  <c r="K260" i="3"/>
  <c r="K259" i="3" s="1"/>
  <c r="K258" i="3" s="1"/>
  <c r="K271" i="3"/>
  <c r="K270" i="3" s="1"/>
  <c r="K273" i="3"/>
  <c r="K272" i="3" s="1"/>
  <c r="K263" i="3"/>
  <c r="K262" i="3" s="1"/>
  <c r="K265" i="3"/>
  <c r="K264" i="3" s="1"/>
  <c r="K268" i="3"/>
  <c r="K267" i="3" s="1"/>
  <c r="K266" i="3" s="1"/>
  <c r="K276" i="3"/>
  <c r="K275" i="3" s="1"/>
  <c r="K274" i="3" s="1"/>
  <c r="K279" i="3"/>
  <c r="K278" i="3" s="1"/>
  <c r="K277" i="3" s="1"/>
  <c r="L271" i="3"/>
  <c r="L270" i="3" s="1"/>
  <c r="L273" i="3"/>
  <c r="L272" i="3" s="1"/>
  <c r="L254" i="3"/>
  <c r="L253" i="3" s="1"/>
  <c r="L252" i="3" s="1"/>
  <c r="L276" i="3"/>
  <c r="L275" i="3" s="1"/>
  <c r="L274" i="3" s="1"/>
  <c r="L279" i="3"/>
  <c r="L278" i="3" s="1"/>
  <c r="L277" i="3" s="1"/>
  <c r="M257" i="3"/>
  <c r="M256" i="3" s="1"/>
  <c r="M255" i="3" s="1"/>
  <c r="M260" i="3"/>
  <c r="M259" i="3" s="1"/>
  <c r="M258" i="3" s="1"/>
  <c r="M254" i="3"/>
  <c r="M253" i="3" s="1"/>
  <c r="M252" i="3" s="1"/>
  <c r="M263" i="3"/>
  <c r="M262" i="3" s="1"/>
  <c r="M265" i="3"/>
  <c r="M264" i="3" s="1"/>
  <c r="M268" i="3"/>
  <c r="M267" i="3" s="1"/>
  <c r="M266" i="3" s="1"/>
  <c r="M276" i="3"/>
  <c r="M275" i="3" s="1"/>
  <c r="M274" i="3" s="1"/>
  <c r="M279" i="3"/>
  <c r="M278" i="3" s="1"/>
  <c r="M277" i="3" s="1"/>
  <c r="N257" i="3"/>
  <c r="N256" i="3" s="1"/>
  <c r="N255" i="3" s="1"/>
  <c r="N260" i="3"/>
  <c r="N259" i="3" s="1"/>
  <c r="N258" i="3" s="1"/>
  <c r="N271" i="3"/>
  <c r="N270" i="3" s="1"/>
  <c r="N273" i="3"/>
  <c r="N272" i="3" s="1"/>
  <c r="N254" i="3"/>
  <c r="N253" i="3" s="1"/>
  <c r="N252" i="3" s="1"/>
  <c r="N263" i="3"/>
  <c r="N262" i="3" s="1"/>
  <c r="N265" i="3"/>
  <c r="N264" i="3" s="1"/>
  <c r="N268" i="3"/>
  <c r="N267" i="3" s="1"/>
  <c r="N266" i="3" s="1"/>
  <c r="O257" i="3"/>
  <c r="O256" i="3" s="1"/>
  <c r="O255" i="3" s="1"/>
  <c r="O260" i="3"/>
  <c r="O259" i="3" s="1"/>
  <c r="O258" i="3" s="1"/>
  <c r="O271" i="3"/>
  <c r="O270" i="3" s="1"/>
  <c r="O273" i="3"/>
  <c r="O272" i="3" s="1"/>
  <c r="O263" i="3"/>
  <c r="O262" i="3" s="1"/>
  <c r="O265" i="3"/>
  <c r="O264" i="3" s="1"/>
  <c r="O268" i="3"/>
  <c r="O267" i="3" s="1"/>
  <c r="O266" i="3" s="1"/>
  <c r="O276" i="3"/>
  <c r="O275" i="3" s="1"/>
  <c r="O274" i="3" s="1"/>
  <c r="O282" i="3"/>
  <c r="O281" i="3" s="1"/>
  <c r="O280" i="3" s="1"/>
  <c r="P271" i="3"/>
  <c r="P270" i="3" s="1"/>
  <c r="P273" i="3"/>
  <c r="P272" i="3" s="1"/>
  <c r="P254" i="3"/>
  <c r="P253" i="3" s="1"/>
  <c r="P252" i="3" s="1"/>
  <c r="P276" i="3"/>
  <c r="P275" i="3" s="1"/>
  <c r="P274" i="3" s="1"/>
  <c r="P279" i="3"/>
  <c r="P278" i="3" s="1"/>
  <c r="P277" i="3" s="1"/>
  <c r="P282" i="3"/>
  <c r="P281" i="3" s="1"/>
  <c r="P280" i="3" s="1"/>
  <c r="Q257" i="3"/>
  <c r="Q256" i="3" s="1"/>
  <c r="Q255" i="3" s="1"/>
  <c r="Q260" i="3"/>
  <c r="Q259" i="3" s="1"/>
  <c r="Q258" i="3" s="1"/>
  <c r="Q254" i="3"/>
  <c r="Q253" i="3" s="1"/>
  <c r="Q252" i="3" s="1"/>
  <c r="Q263" i="3"/>
  <c r="Q262" i="3" s="1"/>
  <c r="Q265" i="3"/>
  <c r="Q264" i="3" s="1"/>
  <c r="Q268" i="3"/>
  <c r="Q267" i="3" s="1"/>
  <c r="Q266" i="3" s="1"/>
  <c r="Q276" i="3"/>
  <c r="Q275" i="3" s="1"/>
  <c r="Q274" i="3" s="1"/>
  <c r="Q279" i="3"/>
  <c r="Q278" i="3" s="1"/>
  <c r="Q277" i="3" s="1"/>
  <c r="Q282" i="3"/>
  <c r="Q281" i="3" s="1"/>
  <c r="Q280" i="3" s="1"/>
  <c r="J257" i="3"/>
  <c r="J256" i="3" s="1"/>
  <c r="J255" i="3" s="1"/>
  <c r="J260" i="3"/>
  <c r="J259" i="3" s="1"/>
  <c r="J258" i="3" s="1"/>
  <c r="J271" i="3"/>
  <c r="J270" i="3" s="1"/>
  <c r="J273" i="3"/>
  <c r="J272" i="3" s="1"/>
  <c r="J254" i="3"/>
  <c r="J253" i="3" s="1"/>
  <c r="J252" i="3" s="1"/>
  <c r="J263" i="3"/>
  <c r="J262" i="3" s="1"/>
  <c r="J265" i="3"/>
  <c r="J264" i="3" s="1"/>
  <c r="J268" i="3"/>
  <c r="J267" i="3" s="1"/>
  <c r="J266" i="3" s="1"/>
  <c r="J276" i="3"/>
  <c r="J275" i="3" s="1"/>
  <c r="J274" i="3" s="1"/>
  <c r="J279" i="3"/>
  <c r="J278" i="3" s="1"/>
  <c r="J277" i="3" s="1"/>
  <c r="N12" i="3"/>
  <c r="N11" i="3" s="1"/>
  <c r="N14" i="3"/>
  <c r="N13" i="3" s="1"/>
  <c r="N18" i="3"/>
  <c r="N17" i="3" s="1"/>
  <c r="N16" i="3" s="1"/>
  <c r="N21" i="3"/>
  <c r="N20" i="3" s="1"/>
  <c r="N23" i="3"/>
  <c r="N22" i="3" s="1"/>
  <c r="N25" i="3"/>
  <c r="N24" i="3" s="1"/>
  <c r="N34" i="3"/>
  <c r="N33" i="3" s="1"/>
  <c r="N32" i="3" s="1"/>
  <c r="N28" i="3"/>
  <c r="N27" i="3" s="1"/>
  <c r="N26" i="3" s="1"/>
  <c r="N31" i="3"/>
  <c r="N30" i="3" s="1"/>
  <c r="N29" i="3" s="1"/>
  <c r="N38" i="3"/>
  <c r="N37" i="3" s="1"/>
  <c r="N36" i="3" s="1"/>
  <c r="N35" i="3" s="1"/>
  <c r="N42" i="3"/>
  <c r="N41" i="3" s="1"/>
  <c r="N44" i="3"/>
  <c r="N43" i="3" s="1"/>
  <c r="N47" i="3"/>
  <c r="N46" i="3" s="1"/>
  <c r="N45" i="3" s="1"/>
  <c r="N50" i="3"/>
  <c r="N49" i="3" s="1"/>
  <c r="N48" i="3" s="1"/>
  <c r="N53" i="3"/>
  <c r="N52" i="3" s="1"/>
  <c r="N51" i="3" s="1"/>
  <c r="N56" i="3"/>
  <c r="N55" i="3" s="1"/>
  <c r="N54" i="3" s="1"/>
  <c r="N64" i="3"/>
  <c r="N63" i="3" s="1"/>
  <c r="N66" i="3"/>
  <c r="N65" i="3" s="1"/>
  <c r="N68" i="3"/>
  <c r="N67" i="3" s="1"/>
  <c r="N71" i="3"/>
  <c r="N70" i="3" s="1"/>
  <c r="N69" i="3" s="1"/>
  <c r="N74" i="3"/>
  <c r="N73" i="3" s="1"/>
  <c r="N72" i="3" s="1"/>
  <c r="N77" i="3"/>
  <c r="N76" i="3" s="1"/>
  <c r="N75" i="3" s="1"/>
  <c r="N80" i="3"/>
  <c r="N79" i="3" s="1"/>
  <c r="N78" i="3" s="1"/>
  <c r="N86" i="3"/>
  <c r="N85" i="3" s="1"/>
  <c r="N84" i="3" s="1"/>
  <c r="N94" i="3"/>
  <c r="N93" i="3" s="1"/>
  <c r="N96" i="3"/>
  <c r="N95" i="3" s="1"/>
  <c r="N98" i="3"/>
  <c r="N97" i="3" s="1"/>
  <c r="N103" i="3"/>
  <c r="N102" i="3" s="1"/>
  <c r="N105" i="3"/>
  <c r="N104" i="3" s="1"/>
  <c r="N107" i="3"/>
  <c r="N106" i="3" s="1"/>
  <c r="N110" i="3"/>
  <c r="N109" i="3" s="1"/>
  <c r="N108" i="3" s="1"/>
  <c r="N115" i="3"/>
  <c r="N114" i="3" s="1"/>
  <c r="N113" i="3" s="1"/>
  <c r="N112" i="3" s="1"/>
  <c r="N119" i="3"/>
  <c r="N118" i="3" s="1"/>
  <c r="N117" i="3" s="1"/>
  <c r="N122" i="3"/>
  <c r="N121" i="3" s="1"/>
  <c r="N120" i="3" s="1"/>
  <c r="N126" i="3"/>
  <c r="N125" i="3" s="1"/>
  <c r="N124" i="3" s="1"/>
  <c r="N123" i="3" s="1"/>
  <c r="N130" i="3"/>
  <c r="N129" i="3" s="1"/>
  <c r="N132" i="3"/>
  <c r="N131" i="3" s="1"/>
  <c r="N137" i="3"/>
  <c r="N136" i="3" s="1"/>
  <c r="N135" i="3" s="1"/>
  <c r="N140" i="3"/>
  <c r="N139" i="3" s="1"/>
  <c r="N138" i="3" s="1"/>
  <c r="N150" i="3"/>
  <c r="N149" i="3" s="1"/>
  <c r="N148" i="3" s="1"/>
  <c r="N153" i="3"/>
  <c r="N152" i="3" s="1"/>
  <c r="N151" i="3" s="1"/>
  <c r="N156" i="3"/>
  <c r="N155" i="3" s="1"/>
  <c r="N154" i="3" s="1"/>
  <c r="N161" i="3"/>
  <c r="N160" i="3" s="1"/>
  <c r="N159" i="3" s="1"/>
  <c r="N170" i="3"/>
  <c r="N169" i="3" s="1"/>
  <c r="N168" i="3" s="1"/>
  <c r="N176" i="3"/>
  <c r="N175" i="3" s="1"/>
  <c r="N174" i="3" s="1"/>
  <c r="N179" i="3"/>
  <c r="N178" i="3" s="1"/>
  <c r="N177" i="3" s="1"/>
  <c r="N183" i="3"/>
  <c r="N182" i="3" s="1"/>
  <c r="N181" i="3" s="1"/>
  <c r="N186" i="3"/>
  <c r="N185" i="3" s="1"/>
  <c r="N184" i="3" s="1"/>
  <c r="N195" i="3"/>
  <c r="N194" i="3" s="1"/>
  <c r="N193" i="3" s="1"/>
  <c r="N201" i="3"/>
  <c r="N200" i="3" s="1"/>
  <c r="N199" i="3" s="1"/>
  <c r="N213" i="3"/>
  <c r="N212" i="3" s="1"/>
  <c r="N211" i="3" s="1"/>
  <c r="N216" i="3"/>
  <c r="N215" i="3" s="1"/>
  <c r="N214" i="3" s="1"/>
  <c r="N226" i="3"/>
  <c r="N225" i="3" s="1"/>
  <c r="N224" i="3" s="1"/>
  <c r="N229" i="3"/>
  <c r="N228" i="3" s="1"/>
  <c r="N227" i="3" s="1"/>
  <c r="N233" i="3"/>
  <c r="N232" i="3" s="1"/>
  <c r="N235" i="3"/>
  <c r="N234" i="3" s="1"/>
  <c r="N239" i="3"/>
  <c r="N238" i="3" s="1"/>
  <c r="N237" i="3" s="1"/>
  <c r="N246" i="3"/>
  <c r="N245" i="3" s="1"/>
  <c r="N249" i="3"/>
  <c r="N248" i="3" s="1"/>
  <c r="N247" i="3" s="1"/>
  <c r="N286" i="3"/>
  <c r="N285" i="3" s="1"/>
  <c r="N284" i="3" s="1"/>
  <c r="N283" i="3" s="1"/>
  <c r="N291" i="3"/>
  <c r="N290" i="3" s="1"/>
  <c r="N289" i="3" s="1"/>
  <c r="N288" i="3" s="1"/>
  <c r="N295" i="3"/>
  <c r="N294" i="3" s="1"/>
  <c r="N293" i="3" s="1"/>
  <c r="N298" i="3"/>
  <c r="N297" i="3" s="1"/>
  <c r="N296" i="3" s="1"/>
  <c r="N305" i="3"/>
  <c r="N304" i="3" s="1"/>
  <c r="N303" i="3" s="1"/>
  <c r="N302" i="3"/>
  <c r="N301" i="3" s="1"/>
  <c r="N300" i="3" s="1"/>
  <c r="N308" i="3"/>
  <c r="N307" i="3" s="1"/>
  <c r="N306" i="3" s="1"/>
  <c r="N311" i="3"/>
  <c r="N312" i="3"/>
  <c r="N315" i="3"/>
  <c r="N314" i="3" s="1"/>
  <c r="N313" i="3" s="1"/>
  <c r="N319" i="3"/>
  <c r="N318" i="3" s="1"/>
  <c r="N321" i="3"/>
  <c r="N320" i="3" s="1"/>
  <c r="N324" i="3"/>
  <c r="N323" i="3" s="1"/>
  <c r="N326" i="3"/>
  <c r="N325" i="3" s="1"/>
  <c r="N329" i="3"/>
  <c r="N328" i="3" s="1"/>
  <c r="N327" i="3" s="1"/>
  <c r="N337" i="3"/>
  <c r="N336" i="3" s="1"/>
  <c r="N335" i="3" s="1"/>
  <c r="N334" i="3" s="1"/>
  <c r="N341" i="3"/>
  <c r="N340" i="3" s="1"/>
  <c r="N343" i="3"/>
  <c r="N342" i="3" s="1"/>
  <c r="N348" i="3"/>
  <c r="N347" i="3" s="1"/>
  <c r="N346" i="3"/>
  <c r="N345" i="3" s="1"/>
  <c r="N356" i="3"/>
  <c r="N355" i="3" s="1"/>
  <c r="N354" i="3"/>
  <c r="N353" i="3" s="1"/>
  <c r="N351" i="3"/>
  <c r="N350" i="3" s="1"/>
  <c r="N349" i="3" s="1"/>
  <c r="N361" i="3"/>
  <c r="N360" i="3" s="1"/>
  <c r="N359" i="3" s="1"/>
  <c r="N358" i="3" s="1"/>
  <c r="N365" i="3"/>
  <c r="N364" i="3" s="1"/>
  <c r="N363" i="3" s="1"/>
  <c r="N362" i="3" s="1"/>
  <c r="N47" i="1"/>
  <c r="N46" i="1" s="1"/>
  <c r="N15" i="1"/>
  <c r="N92" i="1"/>
  <c r="N91" i="1" s="1"/>
  <c r="N89" i="1"/>
  <c r="N88" i="1" s="1"/>
  <c r="N168" i="1"/>
  <c r="N167" i="1" s="1"/>
  <c r="N166" i="1" s="1"/>
  <c r="N193" i="1"/>
  <c r="N192" i="1" s="1"/>
  <c r="N191" i="1" s="1"/>
  <c r="N355" i="1"/>
  <c r="N354" i="1" s="1"/>
  <c r="N353" i="1" s="1"/>
  <c r="N243" i="1"/>
  <c r="N242" i="1" s="1"/>
  <c r="N249" i="1"/>
  <c r="N248" i="1" s="1"/>
  <c r="N347" i="1"/>
  <c r="N60" i="3" s="1"/>
  <c r="N59" i="3" s="1"/>
  <c r="N58" i="3" s="1"/>
  <c r="N57" i="3" s="1"/>
  <c r="N172" i="1"/>
  <c r="N171" i="1" s="1"/>
  <c r="N170" i="1" s="1"/>
  <c r="P356" i="1"/>
  <c r="P355" i="1" s="1"/>
  <c r="P354" i="1" s="1"/>
  <c r="P353" i="1" s="1"/>
  <c r="P173" i="1"/>
  <c r="P172" i="1" s="1"/>
  <c r="P171" i="1" s="1"/>
  <c r="P170" i="1" s="1"/>
  <c r="P93" i="1"/>
  <c r="P92" i="1" s="1"/>
  <c r="P91" i="1" s="1"/>
  <c r="P90" i="1"/>
  <c r="P89" i="1" s="1"/>
  <c r="P88" i="1" s="1"/>
  <c r="P244" i="1"/>
  <c r="P243" i="1" s="1"/>
  <c r="P242" i="1" s="1"/>
  <c r="P250" i="1"/>
  <c r="N302" i="1"/>
  <c r="N244" i="3" s="1"/>
  <c r="N243" i="3" s="1"/>
  <c r="N300" i="1"/>
  <c r="N242" i="3" s="1"/>
  <c r="N241" i="3" s="1"/>
  <c r="N281" i="1"/>
  <c r="N223" i="3" s="1"/>
  <c r="N222" i="3" s="1"/>
  <c r="N221" i="3" s="1"/>
  <c r="N278" i="1"/>
  <c r="N220" i="3" s="1"/>
  <c r="N219" i="3" s="1"/>
  <c r="N218" i="3" s="1"/>
  <c r="P262" i="1"/>
  <c r="P261" i="1" s="1"/>
  <c r="P260" i="1" s="1"/>
  <c r="N262" i="1"/>
  <c r="N204" i="3" s="1"/>
  <c r="N203" i="3" s="1"/>
  <c r="N202" i="3" s="1"/>
  <c r="N268" i="1"/>
  <c r="N210" i="3" s="1"/>
  <c r="N209" i="3" s="1"/>
  <c r="N208" i="3" s="1"/>
  <c r="N265" i="1"/>
  <c r="N207" i="3" s="1"/>
  <c r="N206" i="3" s="1"/>
  <c r="N205" i="3" s="1"/>
  <c r="N256" i="1"/>
  <c r="N198" i="3" s="1"/>
  <c r="N197" i="3" s="1"/>
  <c r="N196" i="3" s="1"/>
  <c r="N231" i="1"/>
  <c r="N173" i="3" s="1"/>
  <c r="N172" i="3" s="1"/>
  <c r="N171" i="3" s="1"/>
  <c r="N225" i="1"/>
  <c r="N222" i="1"/>
  <c r="N164" i="3" s="1"/>
  <c r="N163" i="3" s="1"/>
  <c r="N162" i="3" s="1"/>
  <c r="P218" i="1"/>
  <c r="P217" i="1" s="1"/>
  <c r="P228" i="1"/>
  <c r="P227" i="1" s="1"/>
  <c r="P226" i="1" s="1"/>
  <c r="P233" i="1"/>
  <c r="P232" i="1" s="1"/>
  <c r="P236" i="1"/>
  <c r="P235" i="1" s="1"/>
  <c r="P256" i="1"/>
  <c r="P255" i="1" s="1"/>
  <c r="P254" i="1" s="1"/>
  <c r="P264" i="1"/>
  <c r="P263" i="1" s="1"/>
  <c r="P240" i="1"/>
  <c r="P239" i="1" s="1"/>
  <c r="P253" i="1"/>
  <c r="P252" i="1" s="1"/>
  <c r="P251" i="1" s="1"/>
  <c r="P258" i="1"/>
  <c r="P257" i="1" s="1"/>
  <c r="P270" i="1"/>
  <c r="P269" i="1" s="1"/>
  <c r="P273" i="1"/>
  <c r="P272" i="1" s="1"/>
  <c r="P278" i="1"/>
  <c r="P277" i="1" s="1"/>
  <c r="P276" i="1" s="1"/>
  <c r="P283" i="1"/>
  <c r="P282" i="1" s="1"/>
  <c r="P286" i="1"/>
  <c r="P285" i="1" s="1"/>
  <c r="P300" i="1"/>
  <c r="P299" i="1" s="1"/>
  <c r="P302" i="1"/>
  <c r="P301" i="1" s="1"/>
  <c r="P304" i="1"/>
  <c r="P303" i="1" s="1"/>
  <c r="P297" i="1"/>
  <c r="P296" i="1" s="1"/>
  <c r="P295" i="1" s="1"/>
  <c r="P306" i="1"/>
  <c r="P305" i="1" s="1"/>
  <c r="P291" i="1"/>
  <c r="P290" i="1" s="1"/>
  <c r="P293" i="1"/>
  <c r="P292" i="1" s="1"/>
  <c r="P311" i="1"/>
  <c r="P310" i="1" s="1"/>
  <c r="P309" i="1" s="1"/>
  <c r="P315" i="1"/>
  <c r="P314" i="1" s="1"/>
  <c r="P318" i="1"/>
  <c r="P317" i="1" s="1"/>
  <c r="P322" i="1"/>
  <c r="P321" i="1" s="1"/>
  <c r="P331" i="1"/>
  <c r="P330" i="1" s="1"/>
  <c r="P326" i="1"/>
  <c r="P328" i="1"/>
  <c r="N13" i="1"/>
  <c r="N17" i="1"/>
  <c r="N10" i="1"/>
  <c r="N9" i="1" s="1"/>
  <c r="N26" i="1"/>
  <c r="N25" i="1" s="1"/>
  <c r="N20" i="1"/>
  <c r="N19" i="1" s="1"/>
  <c r="N23" i="1"/>
  <c r="N22" i="1" s="1"/>
  <c r="N30" i="1"/>
  <c r="N29" i="1" s="1"/>
  <c r="N28" i="1" s="1"/>
  <c r="N34" i="1"/>
  <c r="N36" i="1"/>
  <c r="N38" i="1"/>
  <c r="N41" i="1"/>
  <c r="N40" i="1" s="1"/>
  <c r="N44" i="1"/>
  <c r="N43" i="1" s="1"/>
  <c r="N50" i="1"/>
  <c r="N49" i="1" s="1"/>
  <c r="N53" i="1"/>
  <c r="N52" i="1" s="1"/>
  <c r="N64" i="1"/>
  <c r="N66" i="1"/>
  <c r="N68" i="1"/>
  <c r="N73" i="1"/>
  <c r="N75" i="1"/>
  <c r="N77" i="1"/>
  <c r="N80" i="1"/>
  <c r="N79" i="1" s="1"/>
  <c r="N85" i="1"/>
  <c r="N84" i="1" s="1"/>
  <c r="N83" i="1" s="1"/>
  <c r="N96" i="1"/>
  <c r="N95" i="1" s="1"/>
  <c r="N94" i="1" s="1"/>
  <c r="N100" i="1"/>
  <c r="N102" i="1"/>
  <c r="N107" i="1"/>
  <c r="N106" i="1" s="1"/>
  <c r="N110" i="1"/>
  <c r="N109" i="1" s="1"/>
  <c r="N114" i="1"/>
  <c r="N113" i="1" s="1"/>
  <c r="N117" i="1"/>
  <c r="N116" i="1" s="1"/>
  <c r="N120" i="1"/>
  <c r="N119" i="1" s="1"/>
  <c r="N123" i="1"/>
  <c r="N122" i="1" s="1"/>
  <c r="N126" i="1"/>
  <c r="N125" i="1" s="1"/>
  <c r="N134" i="1"/>
  <c r="N133" i="1" s="1"/>
  <c r="N137" i="1"/>
  <c r="N136" i="1" s="1"/>
  <c r="N145" i="1"/>
  <c r="N144" i="1" s="1"/>
  <c r="N148" i="1"/>
  <c r="N150" i="1"/>
  <c r="N131" i="1"/>
  <c r="N130" i="1" s="1"/>
  <c r="N140" i="1"/>
  <c r="N142" i="1"/>
  <c r="N154" i="1"/>
  <c r="N276" i="3" s="1"/>
  <c r="N275" i="3" s="1"/>
  <c r="N274" i="3" s="1"/>
  <c r="N157" i="1"/>
  <c r="N279" i="3" s="1"/>
  <c r="N278" i="3" s="1"/>
  <c r="N277" i="3" s="1"/>
  <c r="N160" i="1"/>
  <c r="N282" i="3" s="1"/>
  <c r="N281" i="3" s="1"/>
  <c r="N280" i="3" s="1"/>
  <c r="N163" i="1"/>
  <c r="N162" i="1" s="1"/>
  <c r="N161" i="1" s="1"/>
  <c r="N179" i="1"/>
  <c r="N178" i="1" s="1"/>
  <c r="N176" i="1"/>
  <c r="N175" i="1" s="1"/>
  <c r="N183" i="1"/>
  <c r="N185" i="1"/>
  <c r="N197" i="1"/>
  <c r="N199" i="1"/>
  <c r="N204" i="1"/>
  <c r="N202" i="1"/>
  <c r="N212" i="1"/>
  <c r="N210" i="1"/>
  <c r="N207" i="1"/>
  <c r="N206" i="1" s="1"/>
  <c r="P135" i="1"/>
  <c r="P257" i="3" s="1"/>
  <c r="P256" i="3" s="1"/>
  <c r="P255" i="3" s="1"/>
  <c r="P138" i="1"/>
  <c r="P260" i="3" s="1"/>
  <c r="P259" i="3" s="1"/>
  <c r="P258" i="3" s="1"/>
  <c r="P146" i="1"/>
  <c r="P268" i="3" s="1"/>
  <c r="P267" i="3" s="1"/>
  <c r="P266" i="3" s="1"/>
  <c r="P148" i="1"/>
  <c r="P150" i="1"/>
  <c r="P131" i="1"/>
  <c r="P130" i="1" s="1"/>
  <c r="P141" i="1"/>
  <c r="P263" i="3" s="1"/>
  <c r="P262" i="3" s="1"/>
  <c r="P143" i="1"/>
  <c r="P265" i="3" s="1"/>
  <c r="P264" i="3" s="1"/>
  <c r="P153" i="1"/>
  <c r="P152" i="1" s="1"/>
  <c r="P156" i="1"/>
  <c r="P155" i="1" s="1"/>
  <c r="P159" i="1"/>
  <c r="P158" i="1" s="1"/>
  <c r="P164" i="1"/>
  <c r="P163" i="1" s="1"/>
  <c r="P162" i="1" s="1"/>
  <c r="P161" i="1" s="1"/>
  <c r="P14" i="1"/>
  <c r="P13" i="1" s="1"/>
  <c r="P18" i="1"/>
  <c r="P17" i="1" s="1"/>
  <c r="P11" i="1"/>
  <c r="P10" i="1" s="1"/>
  <c r="P9" i="1" s="1"/>
  <c r="P26" i="1"/>
  <c r="P25" i="1" s="1"/>
  <c r="P21" i="1"/>
  <c r="P20" i="1" s="1"/>
  <c r="P19" i="1" s="1"/>
  <c r="P24" i="1"/>
  <c r="P23" i="1" s="1"/>
  <c r="P22" i="1" s="1"/>
  <c r="P30" i="1"/>
  <c r="P29" i="1" s="1"/>
  <c r="P28" i="1" s="1"/>
  <c r="P34" i="1"/>
  <c r="P36" i="1"/>
  <c r="P38" i="1"/>
  <c r="P42" i="1"/>
  <c r="P41" i="1" s="1"/>
  <c r="P40" i="1" s="1"/>
  <c r="P45" i="1"/>
  <c r="P44" i="1" s="1"/>
  <c r="P43" i="1" s="1"/>
  <c r="P51" i="1"/>
  <c r="P50" i="1" s="1"/>
  <c r="P49" i="1" s="1"/>
  <c r="P54" i="1"/>
  <c r="P53" i="1" s="1"/>
  <c r="P52" i="1" s="1"/>
  <c r="P85" i="1"/>
  <c r="P84" i="1" s="1"/>
  <c r="P83" i="1" s="1"/>
  <c r="P97" i="1"/>
  <c r="P96" i="1" s="1"/>
  <c r="P95" i="1" s="1"/>
  <c r="P94" i="1" s="1"/>
  <c r="P100" i="1"/>
  <c r="P102" i="1"/>
  <c r="P64" i="1"/>
  <c r="P66" i="1"/>
  <c r="P68" i="1"/>
  <c r="P74" i="1"/>
  <c r="P73" i="1" s="1"/>
  <c r="P76" i="1"/>
  <c r="P75" i="1" s="1"/>
  <c r="P78" i="1"/>
  <c r="P77" i="1" s="1"/>
  <c r="P81" i="1"/>
  <c r="P80" i="1" s="1"/>
  <c r="P79" i="1" s="1"/>
  <c r="P108" i="1"/>
  <c r="P107" i="1" s="1"/>
  <c r="P106" i="1" s="1"/>
  <c r="P111" i="1"/>
  <c r="P110" i="1" s="1"/>
  <c r="P109" i="1" s="1"/>
  <c r="P115" i="1"/>
  <c r="P144" i="3" s="1"/>
  <c r="P143" i="3" s="1"/>
  <c r="P142" i="3" s="1"/>
  <c r="P118" i="1"/>
  <c r="P147" i="3" s="1"/>
  <c r="P146" i="3" s="1"/>
  <c r="P145" i="3" s="1"/>
  <c r="P121" i="1"/>
  <c r="P120" i="1" s="1"/>
  <c r="P119" i="1" s="1"/>
  <c r="P123" i="1"/>
  <c r="P122" i="1" s="1"/>
  <c r="P126" i="1"/>
  <c r="P125" i="1" s="1"/>
  <c r="P179" i="1"/>
  <c r="P178" i="1" s="1"/>
  <c r="P176" i="1"/>
  <c r="P175" i="1" s="1"/>
  <c r="P183" i="1"/>
  <c r="P185" i="1"/>
  <c r="P198" i="1"/>
  <c r="P197" i="1" s="1"/>
  <c r="P200" i="1"/>
  <c r="P199" i="1" s="1"/>
  <c r="P205" i="1"/>
  <c r="P204" i="1" s="1"/>
  <c r="P203" i="1"/>
  <c r="P202" i="1" s="1"/>
  <c r="P212" i="1"/>
  <c r="P210" i="1"/>
  <c r="P208" i="1"/>
  <c r="P207" i="1" s="1"/>
  <c r="P206" i="1" s="1"/>
  <c r="O263" i="2"/>
  <c r="O262" i="2" s="1"/>
  <c r="O261" i="2" s="1"/>
  <c r="P263" i="2"/>
  <c r="P262" i="2" s="1"/>
  <c r="P261" i="2" s="1"/>
  <c r="Q263" i="2"/>
  <c r="Q262" i="2" s="1"/>
  <c r="Q261" i="2" s="1"/>
  <c r="N263" i="2"/>
  <c r="N262" i="2" s="1"/>
  <c r="N261" i="2" s="1"/>
  <c r="K207" i="3"/>
  <c r="K206" i="3" s="1"/>
  <c r="K205" i="3" s="1"/>
  <c r="L207" i="3"/>
  <c r="L206" i="3" s="1"/>
  <c r="L205" i="3" s="1"/>
  <c r="M207" i="3"/>
  <c r="M206" i="3" s="1"/>
  <c r="M205" i="3" s="1"/>
  <c r="O207" i="3"/>
  <c r="O206" i="3" s="1"/>
  <c r="O205" i="3" s="1"/>
  <c r="P207" i="3"/>
  <c r="P206" i="3" s="1"/>
  <c r="P205" i="3" s="1"/>
  <c r="Q207" i="3"/>
  <c r="Q206" i="3" s="1"/>
  <c r="Q205" i="3" s="1"/>
  <c r="J207" i="3"/>
  <c r="J206" i="3" s="1"/>
  <c r="J205" i="3" s="1"/>
  <c r="S265" i="1"/>
  <c r="S207" i="3" s="1"/>
  <c r="S206" i="3" s="1"/>
  <c r="S205" i="3" s="1"/>
  <c r="T265" i="1"/>
  <c r="T264" i="1" s="1"/>
  <c r="T263" i="1" s="1"/>
  <c r="U265" i="1"/>
  <c r="S268" i="1"/>
  <c r="S266" i="2" s="1"/>
  <c r="S265" i="2" s="1"/>
  <c r="S264" i="2" s="1"/>
  <c r="T268" i="1"/>
  <c r="U268" i="1"/>
  <c r="U267" i="1" s="1"/>
  <c r="U266" i="1" s="1"/>
  <c r="K264" i="1"/>
  <c r="K263" i="1" s="1"/>
  <c r="L264" i="1"/>
  <c r="L263" i="1" s="1"/>
  <c r="M264" i="1"/>
  <c r="M263" i="1" s="1"/>
  <c r="N264" i="1"/>
  <c r="N263" i="1" s="1"/>
  <c r="O264" i="1"/>
  <c r="O263" i="1" s="1"/>
  <c r="Q264" i="1"/>
  <c r="Q263" i="1" s="1"/>
  <c r="J264" i="1"/>
  <c r="J263" i="1" s="1"/>
  <c r="O266" i="2"/>
  <c r="O265" i="2" s="1"/>
  <c r="O264" i="2" s="1"/>
  <c r="P266" i="2"/>
  <c r="P265" i="2" s="1"/>
  <c r="P264" i="2" s="1"/>
  <c r="Q266" i="2"/>
  <c r="Q265" i="2" s="1"/>
  <c r="Q264" i="2" s="1"/>
  <c r="T266" i="2"/>
  <c r="T265" i="2" s="1"/>
  <c r="T264" i="2" s="1"/>
  <c r="O210" i="3"/>
  <c r="O209" i="3" s="1"/>
  <c r="O208" i="3" s="1"/>
  <c r="P210" i="3"/>
  <c r="P209" i="3" s="1"/>
  <c r="P208" i="3" s="1"/>
  <c r="Q210" i="3"/>
  <c r="Q209" i="3" s="1"/>
  <c r="Q208" i="3" s="1"/>
  <c r="T210" i="3"/>
  <c r="T209" i="3" s="1"/>
  <c r="T208" i="3" s="1"/>
  <c r="R266" i="2"/>
  <c r="R265" i="2" s="1"/>
  <c r="R264" i="2" s="1"/>
  <c r="L267" i="1"/>
  <c r="L266" i="1" s="1"/>
  <c r="P267" i="1"/>
  <c r="P266" i="1" s="1"/>
  <c r="K267" i="1"/>
  <c r="K266" i="1" s="1"/>
  <c r="M267" i="1"/>
  <c r="M266" i="1" s="1"/>
  <c r="O267" i="1"/>
  <c r="O266" i="1" s="1"/>
  <c r="Q267" i="1"/>
  <c r="Q266" i="1" s="1"/>
  <c r="S267" i="1"/>
  <c r="S266" i="1" s="1"/>
  <c r="T267" i="1"/>
  <c r="T266" i="1" s="1"/>
  <c r="J267" i="1"/>
  <c r="J266" i="1" s="1"/>
  <c r="N267" i="1"/>
  <c r="N266" i="1" s="1"/>
  <c r="R210" i="3"/>
  <c r="R209" i="3" s="1"/>
  <c r="R208" i="3" s="1"/>
  <c r="N266" i="2"/>
  <c r="N265" i="2" s="1"/>
  <c r="N264" i="2" s="1"/>
  <c r="R207" i="3"/>
  <c r="R206" i="3" s="1"/>
  <c r="R205" i="3" s="1"/>
  <c r="S263" i="2"/>
  <c r="S262" i="2" s="1"/>
  <c r="S261" i="2" s="1"/>
  <c r="R263" i="2"/>
  <c r="R262" i="2" s="1"/>
  <c r="R261" i="2" s="1"/>
  <c r="K226" i="3"/>
  <c r="K225" i="3" s="1"/>
  <c r="K224" i="3" s="1"/>
  <c r="L226" i="3"/>
  <c r="L225" i="3" s="1"/>
  <c r="L224" i="3" s="1"/>
  <c r="M226" i="3"/>
  <c r="M225" i="3" s="1"/>
  <c r="M224" i="3" s="1"/>
  <c r="O226" i="3"/>
  <c r="O225" i="3" s="1"/>
  <c r="O224" i="3" s="1"/>
  <c r="P226" i="3"/>
  <c r="P225" i="3" s="1"/>
  <c r="P224" i="3" s="1"/>
  <c r="Q226" i="3"/>
  <c r="Q225" i="3" s="1"/>
  <c r="Q224" i="3" s="1"/>
  <c r="J226" i="3"/>
  <c r="J225" i="3" s="1"/>
  <c r="J224" i="3" s="1"/>
  <c r="O269" i="2"/>
  <c r="O268" i="2" s="1"/>
  <c r="O267" i="2" s="1"/>
  <c r="P269" i="2"/>
  <c r="P268" i="2" s="1"/>
  <c r="P267" i="2" s="1"/>
  <c r="Q269" i="2"/>
  <c r="Q268" i="2" s="1"/>
  <c r="Q267" i="2" s="1"/>
  <c r="S284" i="1"/>
  <c r="S283" i="1" s="1"/>
  <c r="S282" i="1" s="1"/>
  <c r="T284" i="1"/>
  <c r="T283" i="1" s="1"/>
  <c r="T282" i="1" s="1"/>
  <c r="U284" i="1"/>
  <c r="O283" i="1"/>
  <c r="O282" i="1" s="1"/>
  <c r="Q283" i="1"/>
  <c r="Q282" i="1" s="1"/>
  <c r="N283" i="1"/>
  <c r="N282" i="1" s="1"/>
  <c r="N269" i="2"/>
  <c r="N268" i="2" s="1"/>
  <c r="N267" i="2" s="1"/>
  <c r="T226" i="3"/>
  <c r="T225" i="3" s="1"/>
  <c r="T224" i="3" s="1"/>
  <c r="R226" i="3"/>
  <c r="R225" i="3" s="1"/>
  <c r="R224" i="3" s="1"/>
  <c r="R269" i="2"/>
  <c r="R268" i="2" s="1"/>
  <c r="R267" i="2" s="1"/>
  <c r="O157" i="1"/>
  <c r="O279" i="3" s="1"/>
  <c r="O278" i="3" s="1"/>
  <c r="O277" i="3" s="1"/>
  <c r="P357" i="2"/>
  <c r="P356" i="2" s="1"/>
  <c r="P355" i="2" s="1"/>
  <c r="O357" i="2"/>
  <c r="O356" i="2" s="1"/>
  <c r="O355" i="2" s="1"/>
  <c r="N357" i="2"/>
  <c r="N356" i="2" s="1"/>
  <c r="N355" i="2" s="1"/>
  <c r="Q354" i="2"/>
  <c r="Q353" i="2" s="1"/>
  <c r="Q352" i="2" s="1"/>
  <c r="O354" i="2"/>
  <c r="O353" i="2" s="1"/>
  <c r="O352" i="2" s="1"/>
  <c r="N354" i="2"/>
  <c r="N353" i="2" s="1"/>
  <c r="N352" i="2" s="1"/>
  <c r="Q351" i="2"/>
  <c r="Q350" i="2" s="1"/>
  <c r="Q349" i="2" s="1"/>
  <c r="O351" i="2"/>
  <c r="O350" i="2" s="1"/>
  <c r="O349" i="2" s="1"/>
  <c r="N351" i="2"/>
  <c r="N350" i="2" s="1"/>
  <c r="N349" i="2" s="1"/>
  <c r="Q347" i="2"/>
  <c r="Q346" i="2" s="1"/>
  <c r="O347" i="2"/>
  <c r="O346" i="2" s="1"/>
  <c r="N347" i="2"/>
  <c r="N346" i="2" s="1"/>
  <c r="Q345" i="2"/>
  <c r="Q344" i="2" s="1"/>
  <c r="O345" i="2"/>
  <c r="O344" i="2" s="1"/>
  <c r="N345" i="2"/>
  <c r="N344" i="2" s="1"/>
  <c r="Q341" i="2"/>
  <c r="Q340" i="2" s="1"/>
  <c r="Q339" i="2" s="1"/>
  <c r="Q338" i="2" s="1"/>
  <c r="O341" i="2"/>
  <c r="O340" i="2" s="1"/>
  <c r="O339" i="2" s="1"/>
  <c r="N341" i="2"/>
  <c r="N340" i="2" s="1"/>
  <c r="N339" i="2" s="1"/>
  <c r="N338" i="2" s="1"/>
  <c r="Q334" i="2"/>
  <c r="Q333" i="2" s="1"/>
  <c r="Q332" i="2" s="1"/>
  <c r="Q331" i="2" s="1"/>
  <c r="O334" i="2"/>
  <c r="O333" i="2" s="1"/>
  <c r="O332" i="2" s="1"/>
  <c r="O331" i="2" s="1"/>
  <c r="N334" i="2"/>
  <c r="N333" i="2" s="1"/>
  <c r="N332" i="2" s="1"/>
  <c r="N331" i="2" s="1"/>
  <c r="Q329" i="2"/>
  <c r="Q328" i="2" s="1"/>
  <c r="Q327" i="2" s="1"/>
  <c r="O329" i="2"/>
  <c r="O328" i="2" s="1"/>
  <c r="O327" i="2" s="1"/>
  <c r="N329" i="2"/>
  <c r="N328" i="2" s="1"/>
  <c r="N327" i="2" s="1"/>
  <c r="Q326" i="2"/>
  <c r="Q325" i="2" s="1"/>
  <c r="Q324" i="2" s="1"/>
  <c r="P326" i="2"/>
  <c r="P325" i="2" s="1"/>
  <c r="P324" i="2" s="1"/>
  <c r="N326" i="2"/>
  <c r="N325" i="2" s="1"/>
  <c r="N324" i="2" s="1"/>
  <c r="P321" i="2"/>
  <c r="P320" i="2" s="1"/>
  <c r="P319" i="2" s="1"/>
  <c r="O321" i="2"/>
  <c r="O320" i="2" s="1"/>
  <c r="O319" i="2" s="1"/>
  <c r="N321" i="2"/>
  <c r="N320" i="2" s="1"/>
  <c r="N319" i="2" s="1"/>
  <c r="Q318" i="2"/>
  <c r="Q317" i="2" s="1"/>
  <c r="O318" i="2"/>
  <c r="O317" i="2" s="1"/>
  <c r="N318" i="2"/>
  <c r="N317" i="2" s="1"/>
  <c r="Q316" i="2"/>
  <c r="Q315" i="2" s="1"/>
  <c r="O316" i="2"/>
  <c r="O315" i="2" s="1"/>
  <c r="N316" i="2"/>
  <c r="N315" i="2" s="1"/>
  <c r="N314" i="2" s="1"/>
  <c r="N313" i="2" s="1"/>
  <c r="N312" i="2" s="1"/>
  <c r="Q310" i="2"/>
  <c r="P310" i="2"/>
  <c r="O310" i="2"/>
  <c r="N310" i="2"/>
  <c r="Q309" i="2"/>
  <c r="P309" i="2"/>
  <c r="O309" i="2"/>
  <c r="N309" i="2"/>
  <c r="Q308" i="2"/>
  <c r="P308" i="2"/>
  <c r="O308" i="2"/>
  <c r="N308" i="2"/>
  <c r="N307" i="2" s="1"/>
  <c r="N306" i="2" s="1"/>
  <c r="Q307" i="2"/>
  <c r="P307" i="2"/>
  <c r="P306" i="2" s="1"/>
  <c r="O307" i="2"/>
  <c r="O306" i="2" s="1"/>
  <c r="Q306" i="2"/>
  <c r="Q305" i="2"/>
  <c r="Q304" i="2" s="1"/>
  <c r="O305" i="2"/>
  <c r="O304" i="2" s="1"/>
  <c r="N305" i="2"/>
  <c r="N304" i="2" s="1"/>
  <c r="Q303" i="2"/>
  <c r="Q302" i="2" s="1"/>
  <c r="O303" i="2"/>
  <c r="O302" i="2" s="1"/>
  <c r="N303" i="2"/>
  <c r="N302" i="2" s="1"/>
  <c r="Q298" i="2"/>
  <c r="Q297" i="2" s="1"/>
  <c r="Q296" i="2" s="1"/>
  <c r="Q295" i="2" s="1"/>
  <c r="Q294" i="2" s="1"/>
  <c r="P298" i="2"/>
  <c r="P297" i="2" s="1"/>
  <c r="P296" i="2" s="1"/>
  <c r="P295" i="2" s="1"/>
  <c r="P294" i="2" s="1"/>
  <c r="N298" i="2"/>
  <c r="N297" i="2" s="1"/>
  <c r="N296" i="2" s="1"/>
  <c r="N295" i="2" s="1"/>
  <c r="N294" i="2" s="1"/>
  <c r="Q293" i="2"/>
  <c r="P293" i="2"/>
  <c r="N293" i="2"/>
  <c r="Q292" i="2"/>
  <c r="P292" i="2"/>
  <c r="N292" i="2"/>
  <c r="Q289" i="2"/>
  <c r="Q288" i="2" s="1"/>
  <c r="Q287" i="2" s="1"/>
  <c r="P289" i="2"/>
  <c r="P288" i="2" s="1"/>
  <c r="P287" i="2" s="1"/>
  <c r="N289" i="2"/>
  <c r="N288" i="2" s="1"/>
  <c r="N287" i="2" s="1"/>
  <c r="Q286" i="2"/>
  <c r="Q285" i="2" s="1"/>
  <c r="P286" i="2"/>
  <c r="P285" i="2" s="1"/>
  <c r="N286" i="2"/>
  <c r="N285" i="2" s="1"/>
  <c r="Q284" i="2"/>
  <c r="Q283" i="2" s="1"/>
  <c r="P284" i="2"/>
  <c r="P283" i="2" s="1"/>
  <c r="N284" i="2"/>
  <c r="N283" i="2" s="1"/>
  <c r="Q281" i="2"/>
  <c r="Q280" i="2" s="1"/>
  <c r="Q279" i="2" s="1"/>
  <c r="P281" i="2"/>
  <c r="P280" i="2" s="1"/>
  <c r="P279" i="2" s="1"/>
  <c r="N281" i="2"/>
  <c r="N280" i="2" s="1"/>
  <c r="N279" i="2" s="1"/>
  <c r="Q276" i="2"/>
  <c r="Q275" i="2" s="1"/>
  <c r="P276" i="2"/>
  <c r="P275" i="2" s="1"/>
  <c r="N276" i="2"/>
  <c r="N275" i="2" s="1"/>
  <c r="Q274" i="2"/>
  <c r="Q273" i="2" s="1"/>
  <c r="P274" i="2"/>
  <c r="P273" i="2" s="1"/>
  <c r="N274" i="2"/>
  <c r="N273" i="2" s="1"/>
  <c r="N272" i="2" s="1"/>
  <c r="N271" i="2" s="1"/>
  <c r="N270" i="2" s="1"/>
  <c r="Q260" i="2"/>
  <c r="P260" i="2"/>
  <c r="O260" i="2"/>
  <c r="O259" i="2" s="1"/>
  <c r="O258" i="2" s="1"/>
  <c r="N260" i="2"/>
  <c r="N259" i="2" s="1"/>
  <c r="N258" i="2" s="1"/>
  <c r="Q259" i="2"/>
  <c r="P259" i="2"/>
  <c r="P258" i="2" s="1"/>
  <c r="Q258" i="2"/>
  <c r="Q257" i="2"/>
  <c r="P257" i="2"/>
  <c r="O257" i="2"/>
  <c r="O256" i="2" s="1"/>
  <c r="O255" i="2" s="1"/>
  <c r="N257" i="2"/>
  <c r="N256" i="2" s="1"/>
  <c r="N255" i="2" s="1"/>
  <c r="Q256" i="2"/>
  <c r="Q255" i="2" s="1"/>
  <c r="P256" i="2"/>
  <c r="P255" i="2" s="1"/>
  <c r="Q254" i="2"/>
  <c r="Q253" i="2" s="1"/>
  <c r="Q252" i="2" s="1"/>
  <c r="O254" i="2"/>
  <c r="O253" i="2" s="1"/>
  <c r="O252" i="2" s="1"/>
  <c r="N254" i="2"/>
  <c r="N253" i="2" s="1"/>
  <c r="N252" i="2" s="1"/>
  <c r="Q251" i="2"/>
  <c r="Q250" i="2" s="1"/>
  <c r="Q249" i="2" s="1"/>
  <c r="O251" i="2"/>
  <c r="O250" i="2" s="1"/>
  <c r="O249" i="2" s="1"/>
  <c r="N251" i="2"/>
  <c r="N250" i="2" s="1"/>
  <c r="N249" i="2" s="1"/>
  <c r="Q242" i="2"/>
  <c r="Q241" i="2" s="1"/>
  <c r="O242" i="2"/>
  <c r="O241" i="2" s="1"/>
  <c r="N242" i="2"/>
  <c r="N241" i="2" s="1"/>
  <c r="Q240" i="2"/>
  <c r="Q239" i="2" s="1"/>
  <c r="O240" i="2"/>
  <c r="O239" i="2" s="1"/>
  <c r="N240" i="2"/>
  <c r="N239" i="2" s="1"/>
  <c r="Q238" i="2"/>
  <c r="Q237" i="2" s="1"/>
  <c r="O238" i="2"/>
  <c r="O237" i="2" s="1"/>
  <c r="N238" i="2"/>
  <c r="N237" i="2" s="1"/>
  <c r="Q235" i="2"/>
  <c r="Q234" i="2" s="1"/>
  <c r="Q233" i="2" s="1"/>
  <c r="O235" i="2"/>
  <c r="O234" i="2" s="1"/>
  <c r="O233" i="2" s="1"/>
  <c r="N235" i="2"/>
  <c r="N234" i="2" s="1"/>
  <c r="N233" i="2" s="1"/>
  <c r="Q232" i="2"/>
  <c r="Q231" i="2" s="1"/>
  <c r="Q230" i="2" s="1"/>
  <c r="O232" i="2"/>
  <c r="O231" i="2" s="1"/>
  <c r="O230" i="2" s="1"/>
  <c r="N232" i="2"/>
  <c r="N231" i="2" s="1"/>
  <c r="N230" i="2" s="1"/>
  <c r="Q229" i="2"/>
  <c r="Q228" i="2" s="1"/>
  <c r="Q227" i="2" s="1"/>
  <c r="O229" i="2"/>
  <c r="O228" i="2" s="1"/>
  <c r="O227" i="2" s="1"/>
  <c r="N229" i="2"/>
  <c r="N228" i="2" s="1"/>
  <c r="N227" i="2" s="1"/>
  <c r="Q226" i="2"/>
  <c r="Q225" i="2" s="1"/>
  <c r="Q224" i="2" s="1"/>
  <c r="P226" i="2"/>
  <c r="P225" i="2" s="1"/>
  <c r="P224" i="2" s="1"/>
  <c r="N226" i="2"/>
  <c r="N225" i="2" s="1"/>
  <c r="N224" i="2" s="1"/>
  <c r="Q223" i="2"/>
  <c r="Q222" i="2" s="1"/>
  <c r="Q221" i="2" s="1"/>
  <c r="P223" i="2"/>
  <c r="P222" i="2" s="1"/>
  <c r="P221" i="2" s="1"/>
  <c r="N223" i="2"/>
  <c r="N222" i="2" s="1"/>
  <c r="N221" i="2" s="1"/>
  <c r="Q220" i="2"/>
  <c r="Q219" i="2" s="1"/>
  <c r="Q218" i="2" s="1"/>
  <c r="P220" i="2"/>
  <c r="P219" i="2" s="1"/>
  <c r="P218" i="2" s="1"/>
  <c r="N220" i="2"/>
  <c r="N219" i="2" s="1"/>
  <c r="N218" i="2" s="1"/>
  <c r="Q215" i="2"/>
  <c r="Q214" i="2" s="1"/>
  <c r="Q213" i="2" s="1"/>
  <c r="Q212" i="2" s="1"/>
  <c r="Q211" i="2" s="1"/>
  <c r="O215" i="2"/>
  <c r="O214" i="2" s="1"/>
  <c r="O213" i="2" s="1"/>
  <c r="O212" i="2" s="1"/>
  <c r="O211" i="2" s="1"/>
  <c r="N215" i="2"/>
  <c r="N214" i="2" s="1"/>
  <c r="N213" i="2" s="1"/>
  <c r="N212" i="2" s="1"/>
  <c r="N211" i="2" s="1"/>
  <c r="Q209" i="2"/>
  <c r="P209" i="2"/>
  <c r="O209" i="2"/>
  <c r="O208" i="2" s="1"/>
  <c r="O207" i="2" s="1"/>
  <c r="O206" i="2" s="1"/>
  <c r="N209" i="2"/>
  <c r="N208" i="2" s="1"/>
  <c r="N207" i="2" s="1"/>
  <c r="N206" i="2" s="1"/>
  <c r="Q208" i="2"/>
  <c r="Q207" i="2" s="1"/>
  <c r="Q206" i="2" s="1"/>
  <c r="P208" i="2"/>
  <c r="P207" i="2" s="1"/>
  <c r="P206" i="2" s="1"/>
  <c r="Q203" i="2"/>
  <c r="Q202" i="2" s="1"/>
  <c r="Q201" i="2" s="1"/>
  <c r="Q200" i="2" s="1"/>
  <c r="Q199" i="2" s="1"/>
  <c r="P203" i="2"/>
  <c r="P202" i="2" s="1"/>
  <c r="P201" i="2" s="1"/>
  <c r="P200" i="2" s="1"/>
  <c r="P199" i="2" s="1"/>
  <c r="N203" i="2"/>
  <c r="N202" i="2" s="1"/>
  <c r="N201" i="2" s="1"/>
  <c r="Q198" i="2"/>
  <c r="Q197" i="2" s="1"/>
  <c r="Q196" i="2" s="1"/>
  <c r="Q195" i="2" s="1"/>
  <c r="Q194" i="2" s="1"/>
  <c r="O198" i="2"/>
  <c r="O197" i="2" s="1"/>
  <c r="O196" i="2" s="1"/>
  <c r="O195" i="2" s="1"/>
  <c r="O194" i="2" s="1"/>
  <c r="N198" i="2"/>
  <c r="N197" i="2" s="1"/>
  <c r="N196" i="2" s="1"/>
  <c r="N195" i="2" s="1"/>
  <c r="N194" i="2" s="1"/>
  <c r="Q192" i="2"/>
  <c r="Q191" i="2" s="1"/>
  <c r="Q190" i="2" s="1"/>
  <c r="Q189" i="2" s="1"/>
  <c r="Q188" i="2" s="1"/>
  <c r="O192" i="2"/>
  <c r="O191" i="2" s="1"/>
  <c r="O190" i="2" s="1"/>
  <c r="O189" i="2" s="1"/>
  <c r="O188" i="2" s="1"/>
  <c r="N192" i="2"/>
  <c r="N191" i="2" s="1"/>
  <c r="N190" i="2" s="1"/>
  <c r="N189" i="2" s="1"/>
  <c r="N188" i="2" s="1"/>
  <c r="P187" i="2"/>
  <c r="P186" i="2" s="1"/>
  <c r="O187" i="2"/>
  <c r="O186" i="2" s="1"/>
  <c r="N187" i="2"/>
  <c r="N186" i="2" s="1"/>
  <c r="P185" i="2"/>
  <c r="P184" i="2" s="1"/>
  <c r="P183" i="2" s="1"/>
  <c r="O185" i="2"/>
  <c r="O184" i="2" s="1"/>
  <c r="N185" i="2"/>
  <c r="N184" i="2" s="1"/>
  <c r="Q182" i="2"/>
  <c r="Q181" i="2" s="1"/>
  <c r="Q180" i="2" s="1"/>
  <c r="O182" i="2"/>
  <c r="O181" i="2" s="1"/>
  <c r="O180" i="2" s="1"/>
  <c r="N182" i="2"/>
  <c r="N181" i="2" s="1"/>
  <c r="N180" i="2" s="1"/>
  <c r="Q179" i="2"/>
  <c r="Q178" i="2" s="1"/>
  <c r="O179" i="2"/>
  <c r="O178" i="2" s="1"/>
  <c r="N179" i="2"/>
  <c r="N178" i="2" s="1"/>
  <c r="Q177" i="2"/>
  <c r="Q176" i="2" s="1"/>
  <c r="O177" i="2"/>
  <c r="O176" i="2" s="1"/>
  <c r="N177" i="2"/>
  <c r="N176" i="2" s="1"/>
  <c r="Q174" i="2"/>
  <c r="Q173" i="2" s="1"/>
  <c r="O174" i="2"/>
  <c r="O173" i="2" s="1"/>
  <c r="N174" i="2"/>
  <c r="N173" i="2" s="1"/>
  <c r="Q172" i="2"/>
  <c r="Q171" i="2" s="1"/>
  <c r="O172" i="2"/>
  <c r="O171" i="2" s="1"/>
  <c r="O170" i="2" s="1"/>
  <c r="N172" i="2"/>
  <c r="N171" i="2" s="1"/>
  <c r="Q166" i="2"/>
  <c r="Q165" i="2" s="1"/>
  <c r="Q164" i="2" s="1"/>
  <c r="Q163" i="2" s="1"/>
  <c r="Q161" i="2" s="1"/>
  <c r="O166" i="2"/>
  <c r="O165" i="2" s="1"/>
  <c r="O164" i="2" s="1"/>
  <c r="O163" i="2" s="1"/>
  <c r="O162" i="2" s="1"/>
  <c r="N166" i="2"/>
  <c r="N165" i="2" s="1"/>
  <c r="N164" i="2" s="1"/>
  <c r="N163" i="2" s="1"/>
  <c r="N162" i="2" s="1"/>
  <c r="Q160" i="2"/>
  <c r="P160" i="2"/>
  <c r="O160" i="2"/>
  <c r="O159" i="2" s="1"/>
  <c r="O158" i="2" s="1"/>
  <c r="N160" i="2"/>
  <c r="N159" i="2" s="1"/>
  <c r="N158" i="2" s="1"/>
  <c r="Q159" i="2"/>
  <c r="P159" i="2"/>
  <c r="P158" i="2" s="1"/>
  <c r="Q158" i="2"/>
  <c r="Q157" i="2"/>
  <c r="P157" i="2"/>
  <c r="O157" i="2"/>
  <c r="N157" i="2"/>
  <c r="N156" i="2" s="1"/>
  <c r="N155" i="2" s="1"/>
  <c r="Q156" i="2"/>
  <c r="Q155" i="2" s="1"/>
  <c r="P156" i="2"/>
  <c r="P155" i="2" s="1"/>
  <c r="O156" i="2"/>
  <c r="O155" i="2" s="1"/>
  <c r="Q154" i="2"/>
  <c r="P154" i="2"/>
  <c r="O154" i="2"/>
  <c r="N154" i="2"/>
  <c r="N153" i="2" s="1"/>
  <c r="N152" i="2" s="1"/>
  <c r="Q153" i="2"/>
  <c r="Q152" i="2" s="1"/>
  <c r="P153" i="2"/>
  <c r="P152" i="2" s="1"/>
  <c r="O153" i="2"/>
  <c r="O152" i="2" s="1"/>
  <c r="P151" i="2"/>
  <c r="P150" i="2" s="1"/>
  <c r="O151" i="2"/>
  <c r="O150" i="2" s="1"/>
  <c r="N151" i="2"/>
  <c r="N150" i="2" s="1"/>
  <c r="P149" i="2"/>
  <c r="P148" i="2" s="1"/>
  <c r="O149" i="2"/>
  <c r="O148" i="2" s="1"/>
  <c r="N149" i="2"/>
  <c r="N148" i="2" s="1"/>
  <c r="Q146" i="2"/>
  <c r="Q145" i="2" s="1"/>
  <c r="Q144" i="2" s="1"/>
  <c r="O146" i="2"/>
  <c r="O145" i="2" s="1"/>
  <c r="O144" i="2" s="1"/>
  <c r="N146" i="2"/>
  <c r="N145" i="2" s="1"/>
  <c r="N144" i="2" s="1"/>
  <c r="Q143" i="2"/>
  <c r="Q142" i="2" s="1"/>
  <c r="O143" i="2"/>
  <c r="O142" i="2" s="1"/>
  <c r="N143" i="2"/>
  <c r="N142" i="2" s="1"/>
  <c r="Q141" i="2"/>
  <c r="Q140" i="2" s="1"/>
  <c r="O141" i="2"/>
  <c r="O140" i="2" s="1"/>
  <c r="N141" i="2"/>
  <c r="N140" i="2" s="1"/>
  <c r="Q138" i="2"/>
  <c r="Q137" i="2" s="1"/>
  <c r="Q136" i="2" s="1"/>
  <c r="O138" i="2"/>
  <c r="O137" i="2" s="1"/>
  <c r="O136" i="2" s="1"/>
  <c r="N138" i="2"/>
  <c r="N137" i="2" s="1"/>
  <c r="N136" i="2" s="1"/>
  <c r="Q135" i="2"/>
  <c r="Q134" i="2" s="1"/>
  <c r="Q133" i="2" s="1"/>
  <c r="O135" i="2"/>
  <c r="O134" i="2" s="1"/>
  <c r="O133" i="2" s="1"/>
  <c r="N135" i="2"/>
  <c r="N134" i="2" s="1"/>
  <c r="N133" i="2" s="1"/>
  <c r="Q132" i="2"/>
  <c r="Q131" i="2" s="1"/>
  <c r="Q130" i="2" s="1"/>
  <c r="P132" i="2"/>
  <c r="P131" i="2" s="1"/>
  <c r="P130" i="2" s="1"/>
  <c r="N132" i="2"/>
  <c r="N131" i="2" s="1"/>
  <c r="N130" i="2" s="1"/>
  <c r="Q126" i="2"/>
  <c r="Q125" i="2" s="1"/>
  <c r="Q124" i="2" s="1"/>
  <c r="Q123" i="2" s="1"/>
  <c r="Q122" i="2" s="1"/>
  <c r="O126" i="2"/>
  <c r="O125" i="2" s="1"/>
  <c r="O124" i="2" s="1"/>
  <c r="O123" i="2" s="1"/>
  <c r="O122" i="2" s="1"/>
  <c r="N126" i="2"/>
  <c r="N125" i="2" s="1"/>
  <c r="N124" i="2" s="1"/>
  <c r="N123" i="2" s="1"/>
  <c r="N122" i="2" s="1"/>
  <c r="Q121" i="2"/>
  <c r="Q120" i="2" s="1"/>
  <c r="Q119" i="2" s="1"/>
  <c r="O121" i="2"/>
  <c r="O120" i="2" s="1"/>
  <c r="O119" i="2" s="1"/>
  <c r="N121" i="2"/>
  <c r="N120" i="2" s="1"/>
  <c r="N119" i="2" s="1"/>
  <c r="Q118" i="2"/>
  <c r="Q117" i="2" s="1"/>
  <c r="Q116" i="2" s="1"/>
  <c r="O118" i="2"/>
  <c r="O117" i="2" s="1"/>
  <c r="O116" i="2" s="1"/>
  <c r="N118" i="2"/>
  <c r="N117" i="2" s="1"/>
  <c r="N116" i="2" s="1"/>
  <c r="Q113" i="2"/>
  <c r="Q112" i="2" s="1"/>
  <c r="Q111" i="2" s="1"/>
  <c r="Q110" i="2" s="1"/>
  <c r="Q109" i="2" s="1"/>
  <c r="P113" i="2"/>
  <c r="P112" i="2" s="1"/>
  <c r="P111" i="2" s="1"/>
  <c r="P110" i="2" s="1"/>
  <c r="P109" i="2" s="1"/>
  <c r="N113" i="2"/>
  <c r="N112" i="2" s="1"/>
  <c r="N111" i="2" s="1"/>
  <c r="N110" i="2" s="1"/>
  <c r="N109" i="2" s="1"/>
  <c r="Q108" i="2"/>
  <c r="P108" i="2"/>
  <c r="P107" i="2" s="1"/>
  <c r="P106" i="2" s="1"/>
  <c r="O108" i="2"/>
  <c r="O107" i="2" s="1"/>
  <c r="O106" i="2" s="1"/>
  <c r="N108" i="2"/>
  <c r="N107" i="2" s="1"/>
  <c r="N106" i="2" s="1"/>
  <c r="Q107" i="2"/>
  <c r="Q106" i="2" s="1"/>
  <c r="Q105" i="2"/>
  <c r="P105" i="2"/>
  <c r="O105" i="2"/>
  <c r="O104" i="2" s="1"/>
  <c r="O103" i="2" s="1"/>
  <c r="N105" i="2"/>
  <c r="N104" i="2" s="1"/>
  <c r="N103" i="2" s="1"/>
  <c r="Q104" i="2"/>
  <c r="Q103" i="2" s="1"/>
  <c r="P104" i="2"/>
  <c r="P103" i="2" s="1"/>
  <c r="Q102" i="2"/>
  <c r="Q101" i="2" s="1"/>
  <c r="Q100" i="2" s="1"/>
  <c r="O102" i="2"/>
  <c r="O101" i="2" s="1"/>
  <c r="O100" i="2" s="1"/>
  <c r="N102" i="2"/>
  <c r="N101" i="2" s="1"/>
  <c r="N100" i="2" s="1"/>
  <c r="Q99" i="2"/>
  <c r="Q98" i="2" s="1"/>
  <c r="Q97" i="2" s="1"/>
  <c r="O99" i="2"/>
  <c r="O98" i="2" s="1"/>
  <c r="O97" i="2" s="1"/>
  <c r="N99" i="2"/>
  <c r="N98" i="2" s="1"/>
  <c r="N97" i="2" s="1"/>
  <c r="Q96" i="2"/>
  <c r="Q95" i="2" s="1"/>
  <c r="Q94" i="2" s="1"/>
  <c r="O96" i="2"/>
  <c r="O95" i="2" s="1"/>
  <c r="O94" i="2" s="1"/>
  <c r="N96" i="2"/>
  <c r="N95" i="2" s="1"/>
  <c r="N94" i="2" s="1"/>
  <c r="Q93" i="2"/>
  <c r="Q92" i="2" s="1"/>
  <c r="Q91" i="2" s="1"/>
  <c r="O93" i="2"/>
  <c r="O92" i="2" s="1"/>
  <c r="O91" i="2" s="1"/>
  <c r="N93" i="2"/>
  <c r="N92" i="2" s="1"/>
  <c r="N91" i="2" s="1"/>
  <c r="Q90" i="2"/>
  <c r="Q89" i="2" s="1"/>
  <c r="Q88" i="2" s="1"/>
  <c r="O90" i="2"/>
  <c r="O89" i="2" s="1"/>
  <c r="O88" i="2" s="1"/>
  <c r="N90" i="2"/>
  <c r="N89" i="2" s="1"/>
  <c r="N88" i="2" s="1"/>
  <c r="Q85" i="2"/>
  <c r="Q84" i="2" s="1"/>
  <c r="Q83" i="2" s="1"/>
  <c r="Q82" i="2" s="1"/>
  <c r="Q81" i="2" s="1"/>
  <c r="P85" i="2"/>
  <c r="P84" i="2" s="1"/>
  <c r="P83" i="2" s="1"/>
  <c r="P82" i="2" s="1"/>
  <c r="P81" i="2" s="1"/>
  <c r="N85" i="2"/>
  <c r="N84" i="2" s="1"/>
  <c r="N83" i="2" s="1"/>
  <c r="N82" i="2" s="1"/>
  <c r="N81" i="2" s="1"/>
  <c r="Q80" i="2"/>
  <c r="Q79" i="2" s="1"/>
  <c r="P80" i="2"/>
  <c r="P79" i="2" s="1"/>
  <c r="N80" i="2"/>
  <c r="N79" i="2" s="1"/>
  <c r="P78" i="2"/>
  <c r="P77" i="2" s="1"/>
  <c r="O78" i="2"/>
  <c r="O77" i="2" s="1"/>
  <c r="N78" i="2"/>
  <c r="N77" i="2" s="1"/>
  <c r="P76" i="2"/>
  <c r="P75" i="2" s="1"/>
  <c r="O76" i="2"/>
  <c r="O75" i="2" s="1"/>
  <c r="N76" i="2"/>
  <c r="N75" i="2" s="1"/>
  <c r="Q71" i="2"/>
  <c r="Q70" i="2" s="1"/>
  <c r="Q69" i="2" s="1"/>
  <c r="O71" i="2"/>
  <c r="O70" i="2" s="1"/>
  <c r="O69" i="2" s="1"/>
  <c r="N71" i="2"/>
  <c r="N70" i="2" s="1"/>
  <c r="N69" i="2" s="1"/>
  <c r="Q66" i="2"/>
  <c r="Q65" i="2" s="1"/>
  <c r="Q64" i="2" s="1"/>
  <c r="O66" i="2"/>
  <c r="O65" i="2" s="1"/>
  <c r="O64" i="2" s="1"/>
  <c r="N66" i="2"/>
  <c r="N65" i="2" s="1"/>
  <c r="N64" i="2" s="1"/>
  <c r="Q63" i="2"/>
  <c r="Q62" i="2" s="1"/>
  <c r="O63" i="2"/>
  <c r="O62" i="2" s="1"/>
  <c r="N63" i="2"/>
  <c r="N62" i="2" s="1"/>
  <c r="Q61" i="2"/>
  <c r="Q60" i="2" s="1"/>
  <c r="O61" i="2"/>
  <c r="O60" i="2" s="1"/>
  <c r="N61" i="2"/>
  <c r="N60" i="2" s="1"/>
  <c r="Q59" i="2"/>
  <c r="Q58" i="2" s="1"/>
  <c r="O59" i="2"/>
  <c r="O58" i="2" s="1"/>
  <c r="N59" i="2"/>
  <c r="N58" i="2" s="1"/>
  <c r="P54" i="2"/>
  <c r="P53" i="2" s="1"/>
  <c r="P52" i="2" s="1"/>
  <c r="O54" i="2"/>
  <c r="O53" i="2" s="1"/>
  <c r="O52" i="2" s="1"/>
  <c r="N54" i="2"/>
  <c r="N53" i="2" s="1"/>
  <c r="N52" i="2" s="1"/>
  <c r="Q51" i="2"/>
  <c r="Q50" i="2" s="1"/>
  <c r="Q49" i="2" s="1"/>
  <c r="O51" i="2"/>
  <c r="O50" i="2" s="1"/>
  <c r="O49" i="2" s="1"/>
  <c r="N51" i="2"/>
  <c r="N50" i="2" s="1"/>
  <c r="N49" i="2" s="1"/>
  <c r="Q48" i="2"/>
  <c r="Q47" i="2" s="1"/>
  <c r="Q46" i="2" s="1"/>
  <c r="O48" i="2"/>
  <c r="O47" i="2" s="1"/>
  <c r="O46" i="2" s="1"/>
  <c r="N48" i="2"/>
  <c r="N47" i="2" s="1"/>
  <c r="N46" i="2" s="1"/>
  <c r="Q45" i="2"/>
  <c r="Q44" i="2" s="1"/>
  <c r="Q43" i="2" s="1"/>
  <c r="O45" i="2"/>
  <c r="O44" i="2" s="1"/>
  <c r="O43" i="2" s="1"/>
  <c r="N45" i="2"/>
  <c r="N44" i="2" s="1"/>
  <c r="N43" i="2" s="1"/>
  <c r="Q42" i="2"/>
  <c r="Q41" i="2" s="1"/>
  <c r="Q40" i="2" s="1"/>
  <c r="O42" i="2"/>
  <c r="O41" i="2" s="1"/>
  <c r="O40" i="2" s="1"/>
  <c r="N42" i="2"/>
  <c r="N41" i="2" s="1"/>
  <c r="N40" i="2" s="1"/>
  <c r="Q39" i="2"/>
  <c r="Q38" i="2" s="1"/>
  <c r="Q37" i="2" s="1"/>
  <c r="O39" i="2"/>
  <c r="O38" i="2" s="1"/>
  <c r="O37" i="2" s="1"/>
  <c r="N39" i="2"/>
  <c r="N38" i="2" s="1"/>
  <c r="N37" i="2" s="1"/>
  <c r="Q36" i="2"/>
  <c r="Q35" i="2" s="1"/>
  <c r="Q34" i="2" s="1"/>
  <c r="O36" i="2"/>
  <c r="O35" i="2" s="1"/>
  <c r="O34" i="2" s="1"/>
  <c r="N36" i="2"/>
  <c r="N35" i="2" s="1"/>
  <c r="N34" i="2" s="1"/>
  <c r="Q33" i="2"/>
  <c r="Q32" i="2" s="1"/>
  <c r="O33" i="2"/>
  <c r="O32" i="2" s="1"/>
  <c r="N33" i="2"/>
  <c r="N32" i="2" s="1"/>
  <c r="Q31" i="2"/>
  <c r="Q30" i="2" s="1"/>
  <c r="O31" i="2"/>
  <c r="O30" i="2" s="1"/>
  <c r="N31" i="2"/>
  <c r="N30" i="2" s="1"/>
  <c r="Q29" i="2"/>
  <c r="Q28" i="2" s="1"/>
  <c r="O29" i="2"/>
  <c r="O28" i="2" s="1"/>
  <c r="N29" i="2"/>
  <c r="N28" i="2" s="1"/>
  <c r="Q26" i="2"/>
  <c r="Q25" i="2" s="1"/>
  <c r="Q24" i="2" s="1"/>
  <c r="O26" i="2"/>
  <c r="O25" i="2" s="1"/>
  <c r="O24" i="2" s="1"/>
  <c r="N26" i="2"/>
  <c r="N25" i="2" s="1"/>
  <c r="N24" i="2" s="1"/>
  <c r="Q20" i="2"/>
  <c r="Q19" i="2" s="1"/>
  <c r="P20" i="2"/>
  <c r="P19" i="2" s="1"/>
  <c r="N20" i="2"/>
  <c r="N19" i="2" s="1"/>
  <c r="Q18" i="2"/>
  <c r="Q17" i="2" s="1"/>
  <c r="P18" i="2"/>
  <c r="P17" i="2" s="1"/>
  <c r="N18" i="2"/>
  <c r="N17" i="2" s="1"/>
  <c r="Q15" i="2"/>
  <c r="Q14" i="2" s="1"/>
  <c r="P15" i="2"/>
  <c r="P14" i="2" s="1"/>
  <c r="N15" i="2"/>
  <c r="N14" i="2" s="1"/>
  <c r="Q13" i="2"/>
  <c r="Q12" i="2" s="1"/>
  <c r="P13" i="2"/>
  <c r="P12" i="2" s="1"/>
  <c r="N13" i="2"/>
  <c r="N12" i="2" s="1"/>
  <c r="Q11" i="2"/>
  <c r="Q10" i="2" s="1"/>
  <c r="P11" i="2"/>
  <c r="P10" i="2" s="1"/>
  <c r="N11" i="2"/>
  <c r="N10" i="2" s="1"/>
  <c r="Q365" i="3"/>
  <c r="Q364" i="3" s="1"/>
  <c r="Q363" i="3" s="1"/>
  <c r="Q362" i="3" s="1"/>
  <c r="O365" i="3"/>
  <c r="O364" i="3" s="1"/>
  <c r="O363" i="3" s="1"/>
  <c r="O362" i="3" s="1"/>
  <c r="Q361" i="3"/>
  <c r="Q360" i="3" s="1"/>
  <c r="Q359" i="3" s="1"/>
  <c r="Q358" i="3" s="1"/>
  <c r="P361" i="3"/>
  <c r="P360" i="3" s="1"/>
  <c r="P359" i="3" s="1"/>
  <c r="P358" i="3" s="1"/>
  <c r="P356" i="3"/>
  <c r="P355" i="3" s="1"/>
  <c r="O356" i="3"/>
  <c r="O355" i="3" s="1"/>
  <c r="P354" i="3"/>
  <c r="P353" i="3" s="1"/>
  <c r="O354" i="3"/>
  <c r="O353" i="3" s="1"/>
  <c r="Q351" i="3"/>
  <c r="Q350" i="3" s="1"/>
  <c r="Q349" i="3" s="1"/>
  <c r="O351" i="3"/>
  <c r="O350" i="3" s="1"/>
  <c r="O349" i="3" s="1"/>
  <c r="Q348" i="3"/>
  <c r="Q347" i="3" s="1"/>
  <c r="O348" i="3"/>
  <c r="O347" i="3" s="1"/>
  <c r="Q346" i="3"/>
  <c r="Q345" i="3" s="1"/>
  <c r="O346" i="3"/>
  <c r="O345" i="3" s="1"/>
  <c r="Q343" i="3"/>
  <c r="Q342" i="3" s="1"/>
  <c r="O343" i="3"/>
  <c r="O342" i="3" s="1"/>
  <c r="Q341" i="3"/>
  <c r="Q340" i="3" s="1"/>
  <c r="O341" i="3"/>
  <c r="O340" i="3" s="1"/>
  <c r="Q337" i="3"/>
  <c r="Q336" i="3" s="1"/>
  <c r="Q335" i="3" s="1"/>
  <c r="Q334" i="3" s="1"/>
  <c r="O337" i="3"/>
  <c r="O336" i="3" s="1"/>
  <c r="O335" i="3" s="1"/>
  <c r="O334" i="3" s="1"/>
  <c r="Q329" i="3"/>
  <c r="Q328" i="3" s="1"/>
  <c r="Q327" i="3" s="1"/>
  <c r="P329" i="3"/>
  <c r="P328" i="3" s="1"/>
  <c r="P327" i="3" s="1"/>
  <c r="Q326" i="3"/>
  <c r="Q325" i="3" s="1"/>
  <c r="P326" i="3"/>
  <c r="P325" i="3" s="1"/>
  <c r="Q324" i="3"/>
  <c r="Q323" i="3" s="1"/>
  <c r="P324" i="3"/>
  <c r="P323" i="3" s="1"/>
  <c r="Q321" i="3"/>
  <c r="Q320" i="3" s="1"/>
  <c r="P321" i="3"/>
  <c r="P320" i="3" s="1"/>
  <c r="Q319" i="3"/>
  <c r="Q318" i="3" s="1"/>
  <c r="P319" i="3"/>
  <c r="P318" i="3" s="1"/>
  <c r="Q315" i="3"/>
  <c r="Q314" i="3" s="1"/>
  <c r="Q313" i="3" s="1"/>
  <c r="P315" i="3"/>
  <c r="P314" i="3" s="1"/>
  <c r="P313" i="3" s="1"/>
  <c r="Q312" i="3"/>
  <c r="P312" i="3"/>
  <c r="Q311" i="3"/>
  <c r="P311" i="3"/>
  <c r="Q308" i="3"/>
  <c r="Q307" i="3" s="1"/>
  <c r="Q306" i="3" s="1"/>
  <c r="P308" i="3"/>
  <c r="P307" i="3" s="1"/>
  <c r="P306" i="3" s="1"/>
  <c r="Q305" i="3"/>
  <c r="Q304" i="3" s="1"/>
  <c r="Q303" i="3" s="1"/>
  <c r="P305" i="3"/>
  <c r="P304" i="3" s="1"/>
  <c r="P303" i="3" s="1"/>
  <c r="O305" i="3"/>
  <c r="O304" i="3" s="1"/>
  <c r="O303" i="3" s="1"/>
  <c r="Q302" i="3"/>
  <c r="Q301" i="3" s="1"/>
  <c r="Q300" i="3" s="1"/>
  <c r="P302" i="3"/>
  <c r="P301" i="3" s="1"/>
  <c r="P300" i="3" s="1"/>
  <c r="Q298" i="3"/>
  <c r="Q297" i="3" s="1"/>
  <c r="Q296" i="3" s="1"/>
  <c r="O298" i="3"/>
  <c r="O297" i="3" s="1"/>
  <c r="O296" i="3" s="1"/>
  <c r="Q295" i="3"/>
  <c r="Q294" i="3" s="1"/>
  <c r="Q293" i="3" s="1"/>
  <c r="P295" i="3"/>
  <c r="P294" i="3" s="1"/>
  <c r="P293" i="3" s="1"/>
  <c r="Q291" i="3"/>
  <c r="Q290" i="3" s="1"/>
  <c r="Q289" i="3" s="1"/>
  <c r="Q288" i="3" s="1"/>
  <c r="O291" i="3"/>
  <c r="O290" i="3" s="1"/>
  <c r="O289" i="3" s="1"/>
  <c r="O288" i="3" s="1"/>
  <c r="Q286" i="3"/>
  <c r="Q285" i="3" s="1"/>
  <c r="Q284" i="3" s="1"/>
  <c r="Q283" i="3" s="1"/>
  <c r="O286" i="3"/>
  <c r="O285" i="3" s="1"/>
  <c r="O284" i="3" s="1"/>
  <c r="O283" i="3" s="1"/>
  <c r="Q249" i="3"/>
  <c r="Q248" i="3" s="1"/>
  <c r="Q247" i="3" s="1"/>
  <c r="P249" i="3"/>
  <c r="P248" i="3" s="1"/>
  <c r="P247" i="3" s="1"/>
  <c r="Q246" i="3"/>
  <c r="Q245" i="3" s="1"/>
  <c r="O246" i="3"/>
  <c r="O245" i="3" s="1"/>
  <c r="Q244" i="3"/>
  <c r="Q243" i="3" s="1"/>
  <c r="O244" i="3"/>
  <c r="O243" i="3" s="1"/>
  <c r="Q242" i="3"/>
  <c r="Q241" i="3" s="1"/>
  <c r="O242" i="3"/>
  <c r="O241" i="3" s="1"/>
  <c r="Q239" i="3"/>
  <c r="Q238" i="3" s="1"/>
  <c r="Q237" i="3" s="1"/>
  <c r="O239" i="3"/>
  <c r="O238" i="3" s="1"/>
  <c r="O237" i="3" s="1"/>
  <c r="Q235" i="3"/>
  <c r="Q234" i="3" s="1"/>
  <c r="O235" i="3"/>
  <c r="O234" i="3" s="1"/>
  <c r="Q233" i="3"/>
  <c r="Q232" i="3" s="1"/>
  <c r="O233" i="3"/>
  <c r="O232" i="3" s="1"/>
  <c r="Q229" i="3"/>
  <c r="Q228" i="3" s="1"/>
  <c r="Q227" i="3" s="1"/>
  <c r="P229" i="3"/>
  <c r="P228" i="3" s="1"/>
  <c r="P227" i="3" s="1"/>
  <c r="Q223" i="3"/>
  <c r="Q222" i="3" s="1"/>
  <c r="Q221" i="3" s="1"/>
  <c r="O223" i="3"/>
  <c r="O222" i="3" s="1"/>
  <c r="O221" i="3" s="1"/>
  <c r="Q220" i="3"/>
  <c r="Q219" i="3" s="1"/>
  <c r="Q218" i="3" s="1"/>
  <c r="O220" i="3"/>
  <c r="O219" i="3" s="1"/>
  <c r="O218" i="3" s="1"/>
  <c r="Q216" i="3"/>
  <c r="Q215" i="3" s="1"/>
  <c r="Q214" i="3" s="1"/>
  <c r="P216" i="3"/>
  <c r="P215" i="3" s="1"/>
  <c r="P214" i="3" s="1"/>
  <c r="O216" i="3"/>
  <c r="O215" i="3" s="1"/>
  <c r="O214" i="3" s="1"/>
  <c r="Q213" i="3"/>
  <c r="Q212" i="3" s="1"/>
  <c r="Q211" i="3" s="1"/>
  <c r="P213" i="3"/>
  <c r="P212" i="3" s="1"/>
  <c r="P211" i="3" s="1"/>
  <c r="Q204" i="3"/>
  <c r="Q203" i="3" s="1"/>
  <c r="Q202" i="3" s="1"/>
  <c r="P204" i="3"/>
  <c r="P203" i="3" s="1"/>
  <c r="P202" i="3" s="1"/>
  <c r="O204" i="3"/>
  <c r="O203" i="3" s="1"/>
  <c r="O202" i="3" s="1"/>
  <c r="Q201" i="3"/>
  <c r="Q200" i="3" s="1"/>
  <c r="Q199" i="3" s="1"/>
  <c r="P201" i="3"/>
  <c r="P200" i="3" s="1"/>
  <c r="P199" i="3" s="1"/>
  <c r="O201" i="3"/>
  <c r="O200" i="3" s="1"/>
  <c r="O199" i="3" s="1"/>
  <c r="Q198" i="3"/>
  <c r="Q197" i="3" s="1"/>
  <c r="Q196" i="3" s="1"/>
  <c r="O198" i="3"/>
  <c r="O197" i="3" s="1"/>
  <c r="O196" i="3" s="1"/>
  <c r="Q195" i="3"/>
  <c r="Q194" i="3" s="1"/>
  <c r="Q193" i="3" s="1"/>
  <c r="O195" i="3"/>
  <c r="O194" i="3" s="1"/>
  <c r="O193" i="3" s="1"/>
  <c r="Q186" i="3"/>
  <c r="Q185" i="3" s="1"/>
  <c r="Q184" i="3" s="1"/>
  <c r="O186" i="3"/>
  <c r="O185" i="3" s="1"/>
  <c r="O184" i="3" s="1"/>
  <c r="Q183" i="3"/>
  <c r="Q182" i="3" s="1"/>
  <c r="Q181" i="3" s="1"/>
  <c r="P183" i="3"/>
  <c r="P182" i="3" s="1"/>
  <c r="P181" i="3" s="1"/>
  <c r="Q179" i="3"/>
  <c r="Q178" i="3" s="1"/>
  <c r="Q177" i="3" s="1"/>
  <c r="P179" i="3"/>
  <c r="P178" i="3" s="1"/>
  <c r="P177" i="3" s="1"/>
  <c r="Q176" i="3"/>
  <c r="Q175" i="3" s="1"/>
  <c r="Q174" i="3" s="1"/>
  <c r="P176" i="3"/>
  <c r="P175" i="3" s="1"/>
  <c r="P174" i="3" s="1"/>
  <c r="O176" i="3"/>
  <c r="O175" i="3" s="1"/>
  <c r="O174" i="3" s="1"/>
  <c r="Q173" i="3"/>
  <c r="Q172" i="3" s="1"/>
  <c r="Q171" i="3" s="1"/>
  <c r="O173" i="3"/>
  <c r="O172" i="3" s="1"/>
  <c r="O171" i="3" s="1"/>
  <c r="Q170" i="3"/>
  <c r="Q169" i="3" s="1"/>
  <c r="Q168" i="3" s="1"/>
  <c r="O170" i="3"/>
  <c r="O169" i="3" s="1"/>
  <c r="O168" i="3" s="1"/>
  <c r="Q167" i="3"/>
  <c r="Q166" i="3" s="1"/>
  <c r="Q165" i="3" s="1"/>
  <c r="O167" i="3"/>
  <c r="O166" i="3" s="1"/>
  <c r="O165" i="3" s="1"/>
  <c r="Q164" i="3"/>
  <c r="Q163" i="3" s="1"/>
  <c r="Q162" i="3" s="1"/>
  <c r="O164" i="3"/>
  <c r="O163" i="3" s="1"/>
  <c r="O162" i="3" s="1"/>
  <c r="Q161" i="3"/>
  <c r="Q160" i="3" s="1"/>
  <c r="Q159" i="3" s="1"/>
  <c r="P161" i="3"/>
  <c r="P160" i="3" s="1"/>
  <c r="P159" i="3" s="1"/>
  <c r="Q156" i="3"/>
  <c r="Q155" i="3" s="1"/>
  <c r="Q154" i="3" s="1"/>
  <c r="P156" i="3"/>
  <c r="P155" i="3" s="1"/>
  <c r="P154" i="3" s="1"/>
  <c r="O156" i="3"/>
  <c r="O155" i="3" s="1"/>
  <c r="O154" i="3" s="1"/>
  <c r="Q153" i="3"/>
  <c r="Q152" i="3" s="1"/>
  <c r="Q151" i="3" s="1"/>
  <c r="P153" i="3"/>
  <c r="P152" i="3" s="1"/>
  <c r="P151" i="3" s="1"/>
  <c r="O153" i="3"/>
  <c r="O152" i="3" s="1"/>
  <c r="O151" i="3" s="1"/>
  <c r="Q150" i="3"/>
  <c r="Q149" i="3" s="1"/>
  <c r="Q148" i="3" s="1"/>
  <c r="O150" i="3"/>
  <c r="O149" i="3" s="1"/>
  <c r="O148" i="3" s="1"/>
  <c r="Q140" i="3"/>
  <c r="Q139" i="3" s="1"/>
  <c r="Q138" i="3" s="1"/>
  <c r="O140" i="3"/>
  <c r="O139" i="3" s="1"/>
  <c r="O138" i="3" s="1"/>
  <c r="Q137" i="3"/>
  <c r="Q136" i="3" s="1"/>
  <c r="Q135" i="3" s="1"/>
  <c r="O137" i="3"/>
  <c r="O136" i="3" s="1"/>
  <c r="O135" i="3" s="1"/>
  <c r="Q132" i="3"/>
  <c r="Q131" i="3" s="1"/>
  <c r="P132" i="3"/>
  <c r="P131" i="3" s="1"/>
  <c r="Q130" i="3"/>
  <c r="Q129" i="3" s="1"/>
  <c r="P130" i="3"/>
  <c r="P129" i="3" s="1"/>
  <c r="Q126" i="3"/>
  <c r="Q125" i="3" s="1"/>
  <c r="Q124" i="3" s="1"/>
  <c r="Q123" i="3" s="1"/>
  <c r="O126" i="3"/>
  <c r="O125" i="3" s="1"/>
  <c r="O124" i="3" s="1"/>
  <c r="O123" i="3" s="1"/>
  <c r="Q122" i="3"/>
  <c r="Q121" i="3" s="1"/>
  <c r="Q120" i="3" s="1"/>
  <c r="O122" i="3"/>
  <c r="O121" i="3" s="1"/>
  <c r="O120" i="3" s="1"/>
  <c r="Q119" i="3"/>
  <c r="Q118" i="3" s="1"/>
  <c r="Q117" i="3" s="1"/>
  <c r="O119" i="3"/>
  <c r="O118" i="3" s="1"/>
  <c r="O117" i="3" s="1"/>
  <c r="Q115" i="3"/>
  <c r="Q114" i="3" s="1"/>
  <c r="Q113" i="3" s="1"/>
  <c r="Q112" i="3" s="1"/>
  <c r="P115" i="3"/>
  <c r="P114" i="3" s="1"/>
  <c r="P113" i="3" s="1"/>
  <c r="P112" i="3" s="1"/>
  <c r="Q110" i="3"/>
  <c r="Q109" i="3" s="1"/>
  <c r="Q108" i="3" s="1"/>
  <c r="O110" i="3"/>
  <c r="O109" i="3" s="1"/>
  <c r="O108" i="3" s="1"/>
  <c r="Q107" i="3"/>
  <c r="Q106" i="3" s="1"/>
  <c r="O107" i="3"/>
  <c r="O106" i="3" s="1"/>
  <c r="Q105" i="3"/>
  <c r="Q104" i="3" s="1"/>
  <c r="O105" i="3"/>
  <c r="O104" i="3" s="1"/>
  <c r="Q103" i="3"/>
  <c r="Q102" i="3" s="1"/>
  <c r="O103" i="3"/>
  <c r="O102" i="3" s="1"/>
  <c r="Q98" i="3"/>
  <c r="Q97" i="3" s="1"/>
  <c r="P98" i="3"/>
  <c r="P97" i="3" s="1"/>
  <c r="P96" i="3"/>
  <c r="P95" i="3" s="1"/>
  <c r="O96" i="3"/>
  <c r="O95" i="3" s="1"/>
  <c r="P94" i="3"/>
  <c r="P93" i="3" s="1"/>
  <c r="O94" i="3"/>
  <c r="O93" i="3" s="1"/>
  <c r="Q86" i="3"/>
  <c r="Q85" i="3" s="1"/>
  <c r="Q84" i="3" s="1"/>
  <c r="O86" i="3"/>
  <c r="O85" i="3" s="1"/>
  <c r="O84" i="3" s="1"/>
  <c r="Q80" i="3"/>
  <c r="Q79" i="3" s="1"/>
  <c r="Q78" i="3" s="1"/>
  <c r="O80" i="3"/>
  <c r="O79" i="3" s="1"/>
  <c r="O78" i="3" s="1"/>
  <c r="Q77" i="3"/>
  <c r="Q76" i="3" s="1"/>
  <c r="Q75" i="3" s="1"/>
  <c r="O77" i="3"/>
  <c r="O76" i="3" s="1"/>
  <c r="O75" i="3" s="1"/>
  <c r="Q74" i="3"/>
  <c r="Q73" i="3" s="1"/>
  <c r="Q72" i="3" s="1"/>
  <c r="O74" i="3"/>
  <c r="O73" i="3" s="1"/>
  <c r="O72" i="3" s="1"/>
  <c r="Q71" i="3"/>
  <c r="Q70" i="3" s="1"/>
  <c r="Q69" i="3" s="1"/>
  <c r="O71" i="3"/>
  <c r="O70" i="3" s="1"/>
  <c r="O69" i="3" s="1"/>
  <c r="Q68" i="3"/>
  <c r="Q67" i="3" s="1"/>
  <c r="P68" i="3"/>
  <c r="P67" i="3" s="1"/>
  <c r="Q66" i="3"/>
  <c r="Q65" i="3" s="1"/>
  <c r="P66" i="3"/>
  <c r="P65" i="3" s="1"/>
  <c r="Q64" i="3"/>
  <c r="Q63" i="3" s="1"/>
  <c r="P64" i="3"/>
  <c r="P63" i="3" s="1"/>
  <c r="Q60" i="3"/>
  <c r="Q59" i="3" s="1"/>
  <c r="Q58" i="3" s="1"/>
  <c r="Q57" i="3" s="1"/>
  <c r="O60" i="3"/>
  <c r="O59" i="3" s="1"/>
  <c r="O58" i="3" s="1"/>
  <c r="O57" i="3" s="1"/>
  <c r="P56" i="3"/>
  <c r="P55" i="3" s="1"/>
  <c r="P54" i="3" s="1"/>
  <c r="O56" i="3"/>
  <c r="O55" i="3" s="1"/>
  <c r="O54" i="3" s="1"/>
  <c r="Q53" i="3"/>
  <c r="Q52" i="3" s="1"/>
  <c r="Q51" i="3" s="1"/>
  <c r="O53" i="3"/>
  <c r="O52" i="3" s="1"/>
  <c r="O51" i="3" s="1"/>
  <c r="Q50" i="3"/>
  <c r="Q49" i="3" s="1"/>
  <c r="Q48" i="3" s="1"/>
  <c r="O50" i="3"/>
  <c r="O49" i="3" s="1"/>
  <c r="O48" i="3" s="1"/>
  <c r="P47" i="3"/>
  <c r="P46" i="3" s="1"/>
  <c r="P45" i="3" s="1"/>
  <c r="O47" i="3"/>
  <c r="O46" i="3" s="1"/>
  <c r="O45" i="3" s="1"/>
  <c r="Q44" i="3"/>
  <c r="Q43" i="3" s="1"/>
  <c r="O44" i="3"/>
  <c r="O43" i="3" s="1"/>
  <c r="Q42" i="3"/>
  <c r="Q41" i="3" s="1"/>
  <c r="O42" i="3"/>
  <c r="O41" i="3" s="1"/>
  <c r="Q38" i="3"/>
  <c r="Q37" i="3" s="1"/>
  <c r="Q36" i="3" s="1"/>
  <c r="Q35" i="3" s="1"/>
  <c r="P38" i="3"/>
  <c r="P37" i="3" s="1"/>
  <c r="P36" i="3" s="1"/>
  <c r="P35" i="3" s="1"/>
  <c r="P34" i="3"/>
  <c r="P33" i="3" s="1"/>
  <c r="P32" i="3" s="1"/>
  <c r="O34" i="3"/>
  <c r="O33" i="3" s="1"/>
  <c r="O32" i="3" s="1"/>
  <c r="Q31" i="3"/>
  <c r="Q30" i="3" s="1"/>
  <c r="Q29" i="3" s="1"/>
  <c r="O31" i="3"/>
  <c r="O30" i="3" s="1"/>
  <c r="O29" i="3" s="1"/>
  <c r="Q28" i="3"/>
  <c r="Q27" i="3" s="1"/>
  <c r="Q26" i="3" s="1"/>
  <c r="O28" i="3"/>
  <c r="O27" i="3" s="1"/>
  <c r="O26" i="3" s="1"/>
  <c r="Q25" i="3"/>
  <c r="Q24" i="3" s="1"/>
  <c r="O25" i="3"/>
  <c r="O24" i="3" s="1"/>
  <c r="Q23" i="3"/>
  <c r="Q22" i="3" s="1"/>
  <c r="O23" i="3"/>
  <c r="O22" i="3" s="1"/>
  <c r="Q21" i="3"/>
  <c r="Q20" i="3" s="1"/>
  <c r="O21" i="3"/>
  <c r="O20" i="3" s="1"/>
  <c r="O19" i="3" s="1"/>
  <c r="Q18" i="3"/>
  <c r="Q17" i="3" s="1"/>
  <c r="Q16" i="3" s="1"/>
  <c r="O18" i="3"/>
  <c r="O17" i="3" s="1"/>
  <c r="O16" i="3" s="1"/>
  <c r="Q14" i="3"/>
  <c r="Q13" i="3" s="1"/>
  <c r="O14" i="3"/>
  <c r="O13" i="3" s="1"/>
  <c r="Q12" i="3"/>
  <c r="Q11" i="3" s="1"/>
  <c r="O12" i="3"/>
  <c r="O11" i="3" s="1"/>
  <c r="Q376" i="1"/>
  <c r="Q357" i="2" s="1"/>
  <c r="Q356" i="2" s="1"/>
  <c r="Q355" i="2" s="1"/>
  <c r="P375" i="1"/>
  <c r="P374" i="1" s="1"/>
  <c r="O375" i="1"/>
  <c r="O374" i="1" s="1"/>
  <c r="P373" i="1"/>
  <c r="Q372" i="1"/>
  <c r="Q371" i="1" s="1"/>
  <c r="O372" i="1"/>
  <c r="O371" i="1" s="1"/>
  <c r="P370" i="1"/>
  <c r="Q369" i="1"/>
  <c r="Q368" i="1" s="1"/>
  <c r="O369" i="1"/>
  <c r="O368" i="1" s="1"/>
  <c r="P364" i="1"/>
  <c r="Q363" i="1"/>
  <c r="O363" i="1"/>
  <c r="P362" i="1"/>
  <c r="P12" i="3" s="1"/>
  <c r="P11" i="3" s="1"/>
  <c r="Q361" i="1"/>
  <c r="O361" i="1"/>
  <c r="Q355" i="1"/>
  <c r="Q354" i="1" s="1"/>
  <c r="Q353" i="1" s="1"/>
  <c r="O355" i="1"/>
  <c r="O354" i="1" s="1"/>
  <c r="O353" i="1" s="1"/>
  <c r="O352" i="1"/>
  <c r="O351" i="1" s="1"/>
  <c r="O350" i="1" s="1"/>
  <c r="O349" i="1" s="1"/>
  <c r="Q351" i="1"/>
  <c r="Q350" i="1" s="1"/>
  <c r="Q349" i="1" s="1"/>
  <c r="Q348" i="1" s="1"/>
  <c r="P351" i="1"/>
  <c r="P350" i="1" s="1"/>
  <c r="P349" i="1" s="1"/>
  <c r="P348" i="1" s="1"/>
  <c r="Q346" i="1"/>
  <c r="Q345" i="1" s="1"/>
  <c r="Q344" i="1" s="1"/>
  <c r="O346" i="1"/>
  <c r="O345" i="1" s="1"/>
  <c r="O344" i="1" s="1"/>
  <c r="Q343" i="1"/>
  <c r="Q321" i="2" s="1"/>
  <c r="Q320" i="2" s="1"/>
  <c r="Q319" i="2" s="1"/>
  <c r="P342" i="1"/>
  <c r="P341" i="1" s="1"/>
  <c r="O342" i="1"/>
  <c r="O341" i="1" s="1"/>
  <c r="P340" i="1"/>
  <c r="P318" i="2" s="1"/>
  <c r="P317" i="2" s="1"/>
  <c r="Q339" i="1"/>
  <c r="O339" i="1"/>
  <c r="P338" i="1"/>
  <c r="P316" i="2" s="1"/>
  <c r="P315" i="2" s="1"/>
  <c r="Q337" i="1"/>
  <c r="O337" i="1"/>
  <c r="O332" i="1"/>
  <c r="O331" i="1" s="1"/>
  <c r="O330" i="1" s="1"/>
  <c r="Q331" i="1"/>
  <c r="Q330" i="1" s="1"/>
  <c r="O329" i="1"/>
  <c r="O328" i="1" s="1"/>
  <c r="Q328" i="1"/>
  <c r="O327" i="1"/>
  <c r="O326" i="1" s="1"/>
  <c r="Q326" i="1"/>
  <c r="O323" i="1"/>
  <c r="Q322" i="1"/>
  <c r="Q321" i="1" s="1"/>
  <c r="O320" i="1"/>
  <c r="O319" i="1"/>
  <c r="Q318" i="1"/>
  <c r="Q317" i="1" s="1"/>
  <c r="O316" i="1"/>
  <c r="O315" i="1" s="1"/>
  <c r="O314" i="1" s="1"/>
  <c r="Q315" i="1"/>
  <c r="Q314" i="1" s="1"/>
  <c r="O312" i="1"/>
  <c r="Q311" i="1"/>
  <c r="Q310" i="1" s="1"/>
  <c r="Q309" i="1" s="1"/>
  <c r="O307" i="1"/>
  <c r="O306" i="1" s="1"/>
  <c r="O305" i="1" s="1"/>
  <c r="Q306" i="1"/>
  <c r="Q305" i="1" s="1"/>
  <c r="Q303" i="1"/>
  <c r="O303" i="1"/>
  <c r="Q301" i="1"/>
  <c r="O301" i="1"/>
  <c r="Q299" i="1"/>
  <c r="O299" i="1"/>
  <c r="Q296" i="1"/>
  <c r="Q295" i="1" s="1"/>
  <c r="O296" i="1"/>
  <c r="O295" i="1" s="1"/>
  <c r="Q292" i="1"/>
  <c r="O292" i="1"/>
  <c r="Q290" i="1"/>
  <c r="O290" i="1"/>
  <c r="O287" i="1"/>
  <c r="Q286" i="1"/>
  <c r="Q285" i="1" s="1"/>
  <c r="Q280" i="1"/>
  <c r="Q279" i="1" s="1"/>
  <c r="O280" i="1"/>
  <c r="O279" i="1" s="1"/>
  <c r="Q277" i="1"/>
  <c r="Q276" i="1" s="1"/>
  <c r="O277" i="1"/>
  <c r="O276" i="1" s="1"/>
  <c r="Q273" i="1"/>
  <c r="Q272" i="1" s="1"/>
  <c r="O273" i="1"/>
  <c r="O272" i="1" s="1"/>
  <c r="O271" i="1"/>
  <c r="Q270" i="1"/>
  <c r="Q269" i="1" s="1"/>
  <c r="Q261" i="1"/>
  <c r="Q260" i="1" s="1"/>
  <c r="O261" i="1"/>
  <c r="O260" i="1" s="1"/>
  <c r="Q258" i="1"/>
  <c r="Q257" i="1" s="1"/>
  <c r="O258" i="1"/>
  <c r="O257" i="1" s="1"/>
  <c r="Q255" i="1"/>
  <c r="Q254" i="1" s="1"/>
  <c r="O255" i="1"/>
  <c r="O254" i="1" s="1"/>
  <c r="P195" i="3"/>
  <c r="P194" i="3" s="1"/>
  <c r="P193" i="3" s="1"/>
  <c r="Q252" i="1"/>
  <c r="Q251" i="1" s="1"/>
  <c r="O252" i="1"/>
  <c r="O251" i="1" s="1"/>
  <c r="Q249" i="1"/>
  <c r="Q248" i="1" s="1"/>
  <c r="O249" i="1"/>
  <c r="O248" i="1" s="1"/>
  <c r="Q243" i="1"/>
  <c r="Q242" i="1" s="1"/>
  <c r="O243" i="1"/>
  <c r="O242" i="1" s="1"/>
  <c r="O241" i="1"/>
  <c r="Q240" i="1"/>
  <c r="Q239" i="1" s="1"/>
  <c r="O237" i="1"/>
  <c r="Q236" i="1"/>
  <c r="Q235" i="1" s="1"/>
  <c r="Q233" i="1"/>
  <c r="Q232" i="1" s="1"/>
  <c r="O233" i="1"/>
  <c r="O232" i="1" s="1"/>
  <c r="Q230" i="1"/>
  <c r="Q229" i="1" s="1"/>
  <c r="O230" i="1"/>
  <c r="O229" i="1" s="1"/>
  <c r="Q227" i="1"/>
  <c r="Q226" i="1" s="1"/>
  <c r="O227" i="1"/>
  <c r="O226" i="1" s="1"/>
  <c r="Q224" i="1"/>
  <c r="Q223" i="1" s="1"/>
  <c r="O224" i="1"/>
  <c r="O223" i="1" s="1"/>
  <c r="Q221" i="1"/>
  <c r="Q220" i="1" s="1"/>
  <c r="O221" i="1"/>
  <c r="O220" i="1" s="1"/>
  <c r="O219" i="1"/>
  <c r="Q218" i="1"/>
  <c r="Q217" i="1" s="1"/>
  <c r="Q213" i="1"/>
  <c r="Q212" i="1" s="1"/>
  <c r="O212" i="1"/>
  <c r="Q211" i="1"/>
  <c r="Q210" i="1" s="1"/>
  <c r="O210" i="1"/>
  <c r="Q207" i="1"/>
  <c r="Q206" i="1" s="1"/>
  <c r="O207" i="1"/>
  <c r="O206" i="1" s="1"/>
  <c r="Q204" i="1"/>
  <c r="O204" i="1"/>
  <c r="Q202" i="1"/>
  <c r="O202" i="1"/>
  <c r="Q199" i="1"/>
  <c r="O199" i="1"/>
  <c r="Q197" i="1"/>
  <c r="O197" i="1"/>
  <c r="Q193" i="1"/>
  <c r="Q192" i="1" s="1"/>
  <c r="Q191" i="1" s="1"/>
  <c r="O193" i="1"/>
  <c r="O192" i="1" s="1"/>
  <c r="O191" i="1" s="1"/>
  <c r="O186" i="1"/>
  <c r="O321" i="3" s="1"/>
  <c r="O320" i="3" s="1"/>
  <c r="Q185" i="1"/>
  <c r="O184" i="1"/>
  <c r="O319" i="3" s="1"/>
  <c r="O318" i="3" s="1"/>
  <c r="Q183" i="1"/>
  <c r="Q179" i="1"/>
  <c r="Q178" i="1" s="1"/>
  <c r="O179" i="1"/>
  <c r="O178" i="1" s="1"/>
  <c r="O177" i="1"/>
  <c r="O176" i="1" s="1"/>
  <c r="O175" i="1" s="1"/>
  <c r="Q176" i="1"/>
  <c r="Q175" i="1" s="1"/>
  <c r="Q172" i="1"/>
  <c r="Q171" i="1" s="1"/>
  <c r="Q170" i="1" s="1"/>
  <c r="O172" i="1"/>
  <c r="O171" i="1" s="1"/>
  <c r="O170" i="1" s="1"/>
  <c r="Q168" i="1"/>
  <c r="Q167" i="1" s="1"/>
  <c r="Q166" i="1" s="1"/>
  <c r="O168" i="1"/>
  <c r="O167" i="1" s="1"/>
  <c r="O166" i="1" s="1"/>
  <c r="Q163" i="1"/>
  <c r="Q162" i="1" s="1"/>
  <c r="Q161" i="1" s="1"/>
  <c r="O163" i="1"/>
  <c r="O162" i="1" s="1"/>
  <c r="O161" i="1" s="1"/>
  <c r="Q159" i="1"/>
  <c r="Q158" i="1" s="1"/>
  <c r="O159" i="1"/>
  <c r="O158" i="1" s="1"/>
  <c r="Q156" i="1"/>
  <c r="Q155" i="1" s="1"/>
  <c r="O156" i="1"/>
  <c r="O155" i="1" s="1"/>
  <c r="Q153" i="1"/>
  <c r="Q152" i="1" s="1"/>
  <c r="O153" i="1"/>
  <c r="O152" i="1" s="1"/>
  <c r="Q151" i="1"/>
  <c r="Q273" i="3" s="1"/>
  <c r="Q272" i="3" s="1"/>
  <c r="O150" i="1"/>
  <c r="Q149" i="1"/>
  <c r="Q271" i="3" s="1"/>
  <c r="Q270" i="3" s="1"/>
  <c r="O148" i="1"/>
  <c r="P146" i="2"/>
  <c r="P145" i="2" s="1"/>
  <c r="P144" i="2" s="1"/>
  <c r="Q145" i="1"/>
  <c r="Q144" i="1" s="1"/>
  <c r="O145" i="1"/>
  <c r="O144" i="1" s="1"/>
  <c r="Q142" i="1"/>
  <c r="O142" i="1"/>
  <c r="Q140" i="1"/>
  <c r="O140" i="1"/>
  <c r="Q137" i="1"/>
  <c r="Q136" i="1" s="1"/>
  <c r="O137" i="1"/>
  <c r="O136" i="1" s="1"/>
  <c r="Q134" i="1"/>
  <c r="Q133" i="1" s="1"/>
  <c r="O134" i="1"/>
  <c r="O133" i="1" s="1"/>
  <c r="O132" i="1"/>
  <c r="O254" i="3" s="1"/>
  <c r="O253" i="3" s="1"/>
  <c r="O252" i="3" s="1"/>
  <c r="Q131" i="1"/>
  <c r="Q130" i="1" s="1"/>
  <c r="Q126" i="1"/>
  <c r="Q125" i="1" s="1"/>
  <c r="O126" i="1"/>
  <c r="O125" i="1" s="1"/>
  <c r="Q123" i="1"/>
  <c r="Q122" i="1" s="1"/>
  <c r="O123" i="1"/>
  <c r="O122" i="1" s="1"/>
  <c r="Q120" i="1"/>
  <c r="Q119" i="1" s="1"/>
  <c r="O120" i="1"/>
  <c r="O119" i="1" s="1"/>
  <c r="Q117" i="1"/>
  <c r="Q116" i="1" s="1"/>
  <c r="O117" i="1"/>
  <c r="O116" i="1" s="1"/>
  <c r="P90" i="2"/>
  <c r="P89" i="2" s="1"/>
  <c r="P88" i="2" s="1"/>
  <c r="Q114" i="1"/>
  <c r="Q113" i="1" s="1"/>
  <c r="O114" i="1"/>
  <c r="O113" i="1" s="1"/>
  <c r="Q110" i="1"/>
  <c r="Q109" i="1" s="1"/>
  <c r="O110" i="1"/>
  <c r="O109" i="1" s="1"/>
  <c r="Q107" i="1"/>
  <c r="Q106" i="1" s="1"/>
  <c r="O107" i="1"/>
  <c r="O106" i="1" s="1"/>
  <c r="O103" i="1"/>
  <c r="Q102" i="1"/>
  <c r="O101" i="1"/>
  <c r="Q100" i="1"/>
  <c r="Q96" i="1"/>
  <c r="Q95" i="1" s="1"/>
  <c r="Q94" i="1" s="1"/>
  <c r="O96" i="1"/>
  <c r="O95" i="1" s="1"/>
  <c r="O94" i="1" s="1"/>
  <c r="Q92" i="1"/>
  <c r="Q91" i="1" s="1"/>
  <c r="O92" i="1"/>
  <c r="O91" i="1" s="1"/>
  <c r="Q89" i="1"/>
  <c r="Q88" i="1" s="1"/>
  <c r="O89" i="1"/>
  <c r="O88" i="1" s="1"/>
  <c r="O86" i="1"/>
  <c r="O85" i="1" s="1"/>
  <c r="O84" i="1" s="1"/>
  <c r="O83" i="1" s="1"/>
  <c r="Q85" i="1"/>
  <c r="Q84" i="1" s="1"/>
  <c r="Q83" i="1" s="1"/>
  <c r="Q80" i="1"/>
  <c r="Q79" i="1" s="1"/>
  <c r="O80" i="1"/>
  <c r="O79" i="1" s="1"/>
  <c r="Q77" i="1"/>
  <c r="O77" i="1"/>
  <c r="Q75" i="1"/>
  <c r="O75" i="1"/>
  <c r="Q73" i="1"/>
  <c r="O73" i="1"/>
  <c r="O69" i="1"/>
  <c r="O68" i="1" s="1"/>
  <c r="Q68" i="1"/>
  <c r="Q67" i="1"/>
  <c r="Q66" i="1" s="1"/>
  <c r="O66" i="1"/>
  <c r="Q65" i="1"/>
  <c r="Q64" i="1" s="1"/>
  <c r="O64" i="1"/>
  <c r="Q53" i="1"/>
  <c r="Q52" i="1" s="1"/>
  <c r="O53" i="1"/>
  <c r="O52" i="1" s="1"/>
  <c r="P51" i="2"/>
  <c r="P50" i="2" s="1"/>
  <c r="P49" i="2" s="1"/>
  <c r="Q50" i="1"/>
  <c r="Q49" i="1" s="1"/>
  <c r="O50" i="1"/>
  <c r="O49" i="1" s="1"/>
  <c r="P45" i="2"/>
  <c r="P44" i="2" s="1"/>
  <c r="P43" i="2" s="1"/>
  <c r="Q47" i="1"/>
  <c r="Q46" i="1" s="1"/>
  <c r="O47" i="1"/>
  <c r="O46" i="1" s="1"/>
  <c r="Q44" i="1"/>
  <c r="Q43" i="1" s="1"/>
  <c r="O44" i="1"/>
  <c r="O43" i="1" s="1"/>
  <c r="P71" i="3"/>
  <c r="P70" i="3" s="1"/>
  <c r="P69" i="3" s="1"/>
  <c r="Q41" i="1"/>
  <c r="Q40" i="1" s="1"/>
  <c r="O41" i="1"/>
  <c r="O40" i="1" s="1"/>
  <c r="O39" i="1"/>
  <c r="O15" i="2" s="1"/>
  <c r="O14" i="2" s="1"/>
  <c r="Q38" i="1"/>
  <c r="O37" i="1"/>
  <c r="O13" i="2" s="1"/>
  <c r="O12" i="2" s="1"/>
  <c r="Q36" i="1"/>
  <c r="O35" i="1"/>
  <c r="O11" i="2" s="1"/>
  <c r="O10" i="2" s="1"/>
  <c r="Q34" i="1"/>
  <c r="O31" i="1"/>
  <c r="Q30" i="1"/>
  <c r="Q29" i="1" s="1"/>
  <c r="Q28" i="1" s="1"/>
  <c r="Q27" i="1"/>
  <c r="Q54" i="2" s="1"/>
  <c r="Q53" i="2" s="1"/>
  <c r="Q52" i="2" s="1"/>
  <c r="O26" i="1"/>
  <c r="O25" i="1" s="1"/>
  <c r="P48" i="2"/>
  <c r="P47" i="2" s="1"/>
  <c r="P46" i="2" s="1"/>
  <c r="Q23" i="1"/>
  <c r="Q22" i="1" s="1"/>
  <c r="O23" i="1"/>
  <c r="O22" i="1" s="1"/>
  <c r="P28" i="3"/>
  <c r="P27" i="3" s="1"/>
  <c r="P26" i="3" s="1"/>
  <c r="Q20" i="1"/>
  <c r="Q19" i="1" s="1"/>
  <c r="O20" i="1"/>
  <c r="O19" i="1" s="1"/>
  <c r="Q17" i="1"/>
  <c r="O17" i="1"/>
  <c r="Q15" i="1"/>
  <c r="O15" i="1"/>
  <c r="Q13" i="1"/>
  <c r="O13" i="1"/>
  <c r="P26" i="2"/>
  <c r="P25" i="2" s="1"/>
  <c r="P24" i="2" s="1"/>
  <c r="T177" i="1"/>
  <c r="U177" i="1"/>
  <c r="K375" i="1"/>
  <c r="K374" i="1" s="1"/>
  <c r="L375" i="1"/>
  <c r="L374" i="1" s="1"/>
  <c r="N375" i="1"/>
  <c r="K372" i="1"/>
  <c r="K371" i="1" s="1"/>
  <c r="M372" i="1"/>
  <c r="M371" i="1" s="1"/>
  <c r="N372" i="1"/>
  <c r="N371" i="1" s="1"/>
  <c r="K369" i="1"/>
  <c r="K368" i="1" s="1"/>
  <c r="M369" i="1"/>
  <c r="M368" i="1" s="1"/>
  <c r="N369" i="1"/>
  <c r="N368" i="1" s="1"/>
  <c r="K363" i="1"/>
  <c r="M363" i="1"/>
  <c r="N363" i="1"/>
  <c r="K361" i="1"/>
  <c r="M361" i="1"/>
  <c r="N361" i="1"/>
  <c r="K355" i="1"/>
  <c r="K354" i="1" s="1"/>
  <c r="K353" i="1" s="1"/>
  <c r="M355" i="1"/>
  <c r="M354" i="1" s="1"/>
  <c r="M353" i="1" s="1"/>
  <c r="L351" i="1"/>
  <c r="L350" i="1" s="1"/>
  <c r="L349" i="1" s="1"/>
  <c r="M351" i="1"/>
  <c r="M350" i="1" s="1"/>
  <c r="M349" i="1" s="1"/>
  <c r="N351" i="1"/>
  <c r="N350" i="1" s="1"/>
  <c r="N349" i="1" s="1"/>
  <c r="N348" i="1" s="1"/>
  <c r="K346" i="1"/>
  <c r="K345" i="1" s="1"/>
  <c r="K344" i="1" s="1"/>
  <c r="M346" i="1"/>
  <c r="M345" i="1" s="1"/>
  <c r="M344" i="1" s="1"/>
  <c r="K342" i="1"/>
  <c r="K341" i="1" s="1"/>
  <c r="L342" i="1"/>
  <c r="L341" i="1" s="1"/>
  <c r="N342" i="1"/>
  <c r="N341" i="1" s="1"/>
  <c r="K339" i="1"/>
  <c r="M339" i="1"/>
  <c r="N339" i="1"/>
  <c r="K337" i="1"/>
  <c r="M337" i="1"/>
  <c r="N337" i="1"/>
  <c r="L331" i="1"/>
  <c r="L330" i="1" s="1"/>
  <c r="M331" i="1"/>
  <c r="M330" i="1" s="1"/>
  <c r="N331" i="1"/>
  <c r="N330" i="1" s="1"/>
  <c r="L328" i="1"/>
  <c r="M328" i="1"/>
  <c r="N328" i="1"/>
  <c r="L326" i="1"/>
  <c r="M326" i="1"/>
  <c r="N326" i="1"/>
  <c r="L322" i="1"/>
  <c r="L321" i="1" s="1"/>
  <c r="M322" i="1"/>
  <c r="M321" i="1" s="1"/>
  <c r="N322" i="1"/>
  <c r="N321" i="1" s="1"/>
  <c r="L318" i="1"/>
  <c r="L317" i="1" s="1"/>
  <c r="M318" i="1"/>
  <c r="M317" i="1" s="1"/>
  <c r="N318" i="1"/>
  <c r="N317" i="1" s="1"/>
  <c r="L315" i="1"/>
  <c r="L314" i="1" s="1"/>
  <c r="M315" i="1"/>
  <c r="M314" i="1" s="1"/>
  <c r="N315" i="1"/>
  <c r="N314" i="1" s="1"/>
  <c r="L311" i="1"/>
  <c r="L310" i="1" s="1"/>
  <c r="L309" i="1" s="1"/>
  <c r="M311" i="1"/>
  <c r="M310" i="1" s="1"/>
  <c r="M309" i="1" s="1"/>
  <c r="N311" i="1"/>
  <c r="N310" i="1" s="1"/>
  <c r="N309" i="1" s="1"/>
  <c r="L306" i="1"/>
  <c r="L305" i="1" s="1"/>
  <c r="M306" i="1"/>
  <c r="M305" i="1" s="1"/>
  <c r="N306" i="1"/>
  <c r="N305" i="1" s="1"/>
  <c r="K303" i="1"/>
  <c r="M303" i="1"/>
  <c r="N303" i="1"/>
  <c r="K301" i="1"/>
  <c r="M301" i="1"/>
  <c r="N301" i="1"/>
  <c r="K299" i="1"/>
  <c r="M299" i="1"/>
  <c r="N299" i="1"/>
  <c r="K296" i="1"/>
  <c r="K295" i="1" s="1"/>
  <c r="M296" i="1"/>
  <c r="M295" i="1" s="1"/>
  <c r="N296" i="1"/>
  <c r="N295" i="1" s="1"/>
  <c r="K292" i="1"/>
  <c r="M292" i="1"/>
  <c r="N292" i="1"/>
  <c r="K290" i="1"/>
  <c r="M290" i="1"/>
  <c r="N290" i="1"/>
  <c r="L286" i="1"/>
  <c r="L285" i="1" s="1"/>
  <c r="M286" i="1"/>
  <c r="M285" i="1" s="1"/>
  <c r="N286" i="1"/>
  <c r="N285" i="1" s="1"/>
  <c r="K280" i="1"/>
  <c r="K279" i="1" s="1"/>
  <c r="M280" i="1"/>
  <c r="M279" i="1" s="1"/>
  <c r="N280" i="1"/>
  <c r="N279" i="1" s="1"/>
  <c r="K277" i="1"/>
  <c r="K276" i="1" s="1"/>
  <c r="M277" i="1"/>
  <c r="M276" i="1" s="1"/>
  <c r="N277" i="1"/>
  <c r="N276" i="1" s="1"/>
  <c r="K273" i="1"/>
  <c r="K272" i="1" s="1"/>
  <c r="L273" i="1"/>
  <c r="L272" i="1" s="1"/>
  <c r="M273" i="1"/>
  <c r="M272" i="1" s="1"/>
  <c r="N273" i="1"/>
  <c r="N272" i="1" s="1"/>
  <c r="L270" i="1"/>
  <c r="L269" i="1" s="1"/>
  <c r="M270" i="1"/>
  <c r="M269" i="1" s="1"/>
  <c r="N270" i="1"/>
  <c r="N269" i="1" s="1"/>
  <c r="K261" i="1"/>
  <c r="K260" i="1" s="1"/>
  <c r="L261" i="1"/>
  <c r="L260" i="1" s="1"/>
  <c r="M261" i="1"/>
  <c r="M260" i="1" s="1"/>
  <c r="N261" i="1"/>
  <c r="N260" i="1" s="1"/>
  <c r="K258" i="1"/>
  <c r="K257" i="1" s="1"/>
  <c r="L258" i="1"/>
  <c r="L257" i="1" s="1"/>
  <c r="M258" i="1"/>
  <c r="M257" i="1" s="1"/>
  <c r="N258" i="1"/>
  <c r="N257" i="1" s="1"/>
  <c r="K255" i="1"/>
  <c r="K254" i="1" s="1"/>
  <c r="M255" i="1"/>
  <c r="M254" i="1" s="1"/>
  <c r="N255" i="1"/>
  <c r="N254" i="1" s="1"/>
  <c r="K252" i="1"/>
  <c r="K251" i="1" s="1"/>
  <c r="M252" i="1"/>
  <c r="M251" i="1" s="1"/>
  <c r="N252" i="1"/>
  <c r="N251" i="1" s="1"/>
  <c r="K249" i="1"/>
  <c r="K248" i="1" s="1"/>
  <c r="M249" i="1"/>
  <c r="M248" i="1" s="1"/>
  <c r="K243" i="1"/>
  <c r="K242" i="1" s="1"/>
  <c r="M243" i="1"/>
  <c r="M242" i="1" s="1"/>
  <c r="L240" i="1"/>
  <c r="L239" i="1" s="1"/>
  <c r="M240" i="1"/>
  <c r="M239" i="1" s="1"/>
  <c r="N240" i="1"/>
  <c r="N239" i="1" s="1"/>
  <c r="L236" i="1"/>
  <c r="L235" i="1" s="1"/>
  <c r="M236" i="1"/>
  <c r="M235" i="1" s="1"/>
  <c r="N236" i="1"/>
  <c r="N235" i="1" s="1"/>
  <c r="K233" i="1"/>
  <c r="K232" i="1" s="1"/>
  <c r="L233" i="1"/>
  <c r="L232" i="1" s="1"/>
  <c r="M233" i="1"/>
  <c r="M232" i="1" s="1"/>
  <c r="N233" i="1"/>
  <c r="N232" i="1" s="1"/>
  <c r="K230" i="1"/>
  <c r="K229" i="1" s="1"/>
  <c r="M230" i="1"/>
  <c r="M229" i="1" s="1"/>
  <c r="N230" i="1"/>
  <c r="N229" i="1" s="1"/>
  <c r="K227" i="1"/>
  <c r="K226" i="1" s="1"/>
  <c r="M227" i="1"/>
  <c r="M226" i="1" s="1"/>
  <c r="N227" i="1"/>
  <c r="N226" i="1" s="1"/>
  <c r="K224" i="1"/>
  <c r="K223" i="1" s="1"/>
  <c r="M224" i="1"/>
  <c r="M223" i="1" s="1"/>
  <c r="N224" i="1"/>
  <c r="N223" i="1" s="1"/>
  <c r="K221" i="1"/>
  <c r="K220" i="1" s="1"/>
  <c r="M221" i="1"/>
  <c r="M220" i="1" s="1"/>
  <c r="N221" i="1"/>
  <c r="N220" i="1" s="1"/>
  <c r="L218" i="1"/>
  <c r="L217" i="1" s="1"/>
  <c r="M218" i="1"/>
  <c r="M217" i="1" s="1"/>
  <c r="N218" i="1"/>
  <c r="N217" i="1" s="1"/>
  <c r="K212" i="1"/>
  <c r="L212" i="1"/>
  <c r="K210" i="1"/>
  <c r="L210" i="1"/>
  <c r="K207" i="1"/>
  <c r="K206" i="1" s="1"/>
  <c r="M207" i="1"/>
  <c r="M206" i="1" s="1"/>
  <c r="K204" i="1"/>
  <c r="M204" i="1"/>
  <c r="K202" i="1"/>
  <c r="M202" i="1"/>
  <c r="K199" i="1"/>
  <c r="M199" i="1"/>
  <c r="S194" i="1"/>
  <c r="U194" i="1"/>
  <c r="T186" i="1"/>
  <c r="T321" i="3" s="1"/>
  <c r="T320" i="3" s="1"/>
  <c r="U186" i="1"/>
  <c r="T184" i="1"/>
  <c r="U184" i="1"/>
  <c r="S180" i="1"/>
  <c r="T180" i="1"/>
  <c r="U180" i="1"/>
  <c r="S169" i="1"/>
  <c r="U169" i="1"/>
  <c r="S164" i="1"/>
  <c r="U164" i="1"/>
  <c r="S160" i="1"/>
  <c r="S282" i="3" s="1"/>
  <c r="S281" i="3" s="1"/>
  <c r="S280" i="3" s="1"/>
  <c r="T160" i="1"/>
  <c r="T282" i="3" s="1"/>
  <c r="T281" i="3" s="1"/>
  <c r="T280" i="3" s="1"/>
  <c r="U160" i="1"/>
  <c r="S157" i="1"/>
  <c r="S279" i="3" s="1"/>
  <c r="S278" i="3" s="1"/>
  <c r="S277" i="3" s="1"/>
  <c r="T157" i="1"/>
  <c r="T279" i="3" s="1"/>
  <c r="T278" i="3" s="1"/>
  <c r="T277" i="3" s="1"/>
  <c r="U157" i="1"/>
  <c r="S154" i="1"/>
  <c r="S276" i="3" s="1"/>
  <c r="S275" i="3" s="1"/>
  <c r="S274" i="3" s="1"/>
  <c r="T154" i="1"/>
  <c r="T276" i="3" s="1"/>
  <c r="T275" i="3" s="1"/>
  <c r="T274" i="3" s="1"/>
  <c r="U154" i="1"/>
  <c r="S151" i="1"/>
  <c r="S273" i="3" s="1"/>
  <c r="S272" i="3" s="1"/>
  <c r="T151" i="1"/>
  <c r="T273" i="3" s="1"/>
  <c r="T272" i="3" s="1"/>
  <c r="S149" i="1"/>
  <c r="S271" i="3" s="1"/>
  <c r="S270" i="3" s="1"/>
  <c r="T149" i="1"/>
  <c r="T271" i="3" s="1"/>
  <c r="T270" i="3" s="1"/>
  <c r="S146" i="1"/>
  <c r="S268" i="3" s="1"/>
  <c r="S267" i="3" s="1"/>
  <c r="S266" i="3" s="1"/>
  <c r="U146" i="1"/>
  <c r="S143" i="1"/>
  <c r="S265" i="3" s="1"/>
  <c r="S264" i="3" s="1"/>
  <c r="U143" i="1"/>
  <c r="S141" i="1"/>
  <c r="S263" i="3" s="1"/>
  <c r="S262" i="3" s="1"/>
  <c r="U141" i="1"/>
  <c r="S138" i="1"/>
  <c r="S260" i="3" s="1"/>
  <c r="S259" i="3" s="1"/>
  <c r="S258" i="3" s="1"/>
  <c r="U138" i="1"/>
  <c r="S135" i="1"/>
  <c r="S257" i="3" s="1"/>
  <c r="S256" i="3" s="1"/>
  <c r="S255" i="3" s="1"/>
  <c r="U135" i="1"/>
  <c r="T132" i="1"/>
  <c r="T254" i="3" s="1"/>
  <c r="T253" i="3" s="1"/>
  <c r="T252" i="3" s="1"/>
  <c r="U132" i="1"/>
  <c r="S127" i="1"/>
  <c r="T127" i="1"/>
  <c r="U127" i="1"/>
  <c r="S124" i="1"/>
  <c r="S123" i="1" s="1"/>
  <c r="S122" i="1" s="1"/>
  <c r="T124" i="1"/>
  <c r="U124" i="1"/>
  <c r="S121" i="1"/>
  <c r="U121" i="1"/>
  <c r="S118" i="1"/>
  <c r="S147" i="3" s="1"/>
  <c r="S146" i="3" s="1"/>
  <c r="S145" i="3" s="1"/>
  <c r="U118" i="1"/>
  <c r="S115" i="1"/>
  <c r="S144" i="3" s="1"/>
  <c r="S143" i="3" s="1"/>
  <c r="S142" i="3" s="1"/>
  <c r="U115" i="1"/>
  <c r="S111" i="1"/>
  <c r="U111" i="1"/>
  <c r="S108" i="1"/>
  <c r="U108" i="1"/>
  <c r="T103" i="1"/>
  <c r="T102" i="1" s="1"/>
  <c r="U103" i="1"/>
  <c r="T101" i="1"/>
  <c r="U101" i="1"/>
  <c r="S97" i="1"/>
  <c r="S96" i="1" s="1"/>
  <c r="S95" i="1" s="1"/>
  <c r="S94" i="1" s="1"/>
  <c r="U97" i="1"/>
  <c r="S93" i="1"/>
  <c r="U93" i="1"/>
  <c r="S90" i="1"/>
  <c r="U90" i="1"/>
  <c r="T86" i="1"/>
  <c r="U86" i="1"/>
  <c r="S81" i="1"/>
  <c r="U81" i="1"/>
  <c r="S78" i="1"/>
  <c r="U78" i="1"/>
  <c r="S76" i="1"/>
  <c r="U76" i="1"/>
  <c r="S74" i="1"/>
  <c r="U74" i="1"/>
  <c r="T69" i="1"/>
  <c r="T68" i="1" s="1"/>
  <c r="U69" i="1"/>
  <c r="S67" i="1"/>
  <c r="T67" i="1"/>
  <c r="S65" i="1"/>
  <c r="T65" i="1"/>
  <c r="S54" i="1"/>
  <c r="S53" i="1" s="1"/>
  <c r="S52" i="1" s="1"/>
  <c r="U54" i="1"/>
  <c r="S51" i="1"/>
  <c r="U51" i="1"/>
  <c r="S48" i="1"/>
  <c r="S47" i="1" s="1"/>
  <c r="S46" i="1" s="1"/>
  <c r="U48" i="1"/>
  <c r="S45" i="1"/>
  <c r="U45" i="1"/>
  <c r="S42" i="1"/>
  <c r="S41" i="1" s="1"/>
  <c r="S40" i="1" s="1"/>
  <c r="U42" i="1"/>
  <c r="T39" i="1"/>
  <c r="T38" i="1" s="1"/>
  <c r="U39" i="1"/>
  <c r="T37" i="1"/>
  <c r="U37" i="1"/>
  <c r="T35" i="1"/>
  <c r="U35" i="1"/>
  <c r="T31" i="1"/>
  <c r="U31" i="1"/>
  <c r="S27" i="1"/>
  <c r="T27" i="1"/>
  <c r="S24" i="1"/>
  <c r="S23" i="1" s="1"/>
  <c r="S22" i="1" s="1"/>
  <c r="U24" i="1"/>
  <c r="S21" i="1"/>
  <c r="U21" i="1"/>
  <c r="K23" i="1"/>
  <c r="K22" i="1" s="1"/>
  <c r="M23" i="1"/>
  <c r="M22" i="1" s="1"/>
  <c r="S18" i="1"/>
  <c r="U18" i="1"/>
  <c r="S14" i="1"/>
  <c r="U14" i="1"/>
  <c r="S16" i="1"/>
  <c r="U16" i="1"/>
  <c r="S11" i="1"/>
  <c r="U11" i="1"/>
  <c r="S198" i="1"/>
  <c r="U198" i="1"/>
  <c r="S200" i="1"/>
  <c r="U200" i="1"/>
  <c r="S203" i="1"/>
  <c r="U203" i="1"/>
  <c r="S205" i="1"/>
  <c r="U205" i="1"/>
  <c r="S208" i="1"/>
  <c r="U208" i="1"/>
  <c r="S211" i="1"/>
  <c r="T211" i="1"/>
  <c r="S213" i="1"/>
  <c r="T213" i="1"/>
  <c r="T219" i="1"/>
  <c r="T223" i="2" s="1"/>
  <c r="T222" i="2" s="1"/>
  <c r="T221" i="2" s="1"/>
  <c r="U219" i="1"/>
  <c r="S222" i="1"/>
  <c r="U222" i="1"/>
  <c r="S225" i="1"/>
  <c r="U225" i="1"/>
  <c r="S228" i="1"/>
  <c r="U228" i="1"/>
  <c r="S231" i="1"/>
  <c r="S230" i="1" s="1"/>
  <c r="S229" i="1" s="1"/>
  <c r="U231" i="1"/>
  <c r="S234" i="1"/>
  <c r="T234" i="1"/>
  <c r="U234" i="1"/>
  <c r="T237" i="1"/>
  <c r="U237" i="1"/>
  <c r="T241" i="1"/>
  <c r="U241" i="1"/>
  <c r="S244" i="1"/>
  <c r="U244" i="1"/>
  <c r="S250" i="1"/>
  <c r="S192" i="3" s="1"/>
  <c r="S191" i="3" s="1"/>
  <c r="S190" i="3" s="1"/>
  <c r="U250" i="1"/>
  <c r="U192" i="3" s="1"/>
  <c r="U191" i="3" s="1"/>
  <c r="U190" i="3" s="1"/>
  <c r="S253" i="1"/>
  <c r="U253" i="1"/>
  <c r="S256" i="1"/>
  <c r="U256" i="1"/>
  <c r="S259" i="1"/>
  <c r="T259" i="1"/>
  <c r="U259" i="1"/>
  <c r="S262" i="1"/>
  <c r="S260" i="2" s="1"/>
  <c r="T262" i="1"/>
  <c r="T260" i="2" s="1"/>
  <c r="U262" i="1"/>
  <c r="T271" i="1"/>
  <c r="U271" i="1"/>
  <c r="S274" i="1"/>
  <c r="T274" i="1"/>
  <c r="U274" i="1"/>
  <c r="S278" i="1"/>
  <c r="U278" i="1"/>
  <c r="S281" i="1"/>
  <c r="U281" i="1"/>
  <c r="T287" i="1"/>
  <c r="U287" i="1"/>
  <c r="S291" i="1"/>
  <c r="U291" i="1"/>
  <c r="S293" i="1"/>
  <c r="U293" i="1"/>
  <c r="S297" i="1"/>
  <c r="U297" i="1"/>
  <c r="S300" i="1"/>
  <c r="U300" i="1"/>
  <c r="S302" i="1"/>
  <c r="U302" i="1"/>
  <c r="S304" i="1"/>
  <c r="U304" i="1"/>
  <c r="T307" i="1"/>
  <c r="U307" i="1"/>
  <c r="T312" i="1"/>
  <c r="U312" i="1"/>
  <c r="T316" i="1"/>
  <c r="U316" i="1"/>
  <c r="T319" i="1"/>
  <c r="U319" i="1"/>
  <c r="T320" i="1"/>
  <c r="U320" i="1"/>
  <c r="T323" i="1"/>
  <c r="U323" i="1"/>
  <c r="T327" i="1"/>
  <c r="U327" i="1"/>
  <c r="T329" i="1"/>
  <c r="U329" i="1"/>
  <c r="T332" i="1"/>
  <c r="U332" i="1"/>
  <c r="S338" i="1"/>
  <c r="U338" i="1"/>
  <c r="S340" i="1"/>
  <c r="U340" i="1"/>
  <c r="S343" i="1"/>
  <c r="T343" i="1"/>
  <c r="S347" i="1"/>
  <c r="U347" i="1"/>
  <c r="T352" i="1"/>
  <c r="U352" i="1"/>
  <c r="S356" i="1"/>
  <c r="U356" i="1"/>
  <c r="S362" i="1"/>
  <c r="U362" i="1"/>
  <c r="S364" i="1"/>
  <c r="U364" i="1"/>
  <c r="S370" i="1"/>
  <c r="U370" i="1"/>
  <c r="S373" i="1"/>
  <c r="U373" i="1"/>
  <c r="S376" i="1"/>
  <c r="T376" i="1"/>
  <c r="S173" i="1"/>
  <c r="U173" i="1"/>
  <c r="U334" i="2" s="1"/>
  <c r="K197" i="1"/>
  <c r="K196" i="1" s="1"/>
  <c r="M197" i="1"/>
  <c r="S197" i="1"/>
  <c r="U197" i="1"/>
  <c r="K193" i="1"/>
  <c r="K192" i="1" s="1"/>
  <c r="K191" i="1" s="1"/>
  <c r="M193" i="1"/>
  <c r="M192" i="1" s="1"/>
  <c r="M191" i="1" s="1"/>
  <c r="S193" i="1"/>
  <c r="S192" i="1" s="1"/>
  <c r="S191" i="1" s="1"/>
  <c r="U193" i="1"/>
  <c r="U192" i="1" s="1"/>
  <c r="U191" i="1" s="1"/>
  <c r="L185" i="1"/>
  <c r="M185" i="1"/>
  <c r="T185" i="1"/>
  <c r="L183" i="1"/>
  <c r="M183" i="1"/>
  <c r="K179" i="1"/>
  <c r="K178" i="1" s="1"/>
  <c r="L179" i="1"/>
  <c r="L178" i="1" s="1"/>
  <c r="M179" i="1"/>
  <c r="M178" i="1" s="1"/>
  <c r="S179" i="1"/>
  <c r="S178" i="1" s="1"/>
  <c r="U179" i="1"/>
  <c r="U178" i="1" s="1"/>
  <c r="L176" i="1"/>
  <c r="L175" i="1" s="1"/>
  <c r="L174" i="1" s="1"/>
  <c r="M176" i="1"/>
  <c r="M175" i="1" s="1"/>
  <c r="T176" i="1"/>
  <c r="T175" i="1" s="1"/>
  <c r="K172" i="1"/>
  <c r="K171" i="1" s="1"/>
  <c r="K170" i="1" s="1"/>
  <c r="M172" i="1"/>
  <c r="M171" i="1" s="1"/>
  <c r="M170" i="1" s="1"/>
  <c r="K168" i="1"/>
  <c r="K167" i="1" s="1"/>
  <c r="K166" i="1" s="1"/>
  <c r="M168" i="1"/>
  <c r="M167" i="1" s="1"/>
  <c r="M166" i="1" s="1"/>
  <c r="U168" i="1"/>
  <c r="U167" i="1" s="1"/>
  <c r="U166" i="1" s="1"/>
  <c r="K163" i="1"/>
  <c r="K162" i="1" s="1"/>
  <c r="K161" i="1" s="1"/>
  <c r="M163" i="1"/>
  <c r="M162" i="1" s="1"/>
  <c r="M161" i="1" s="1"/>
  <c r="K159" i="1"/>
  <c r="K158" i="1" s="1"/>
  <c r="L159" i="1"/>
  <c r="L158" i="1" s="1"/>
  <c r="M159" i="1"/>
  <c r="M158" i="1" s="1"/>
  <c r="T159" i="1"/>
  <c r="T158" i="1" s="1"/>
  <c r="U159" i="1"/>
  <c r="U158" i="1" s="1"/>
  <c r="K156" i="1"/>
  <c r="K155" i="1" s="1"/>
  <c r="L156" i="1"/>
  <c r="L155" i="1" s="1"/>
  <c r="M156" i="1"/>
  <c r="M155" i="1" s="1"/>
  <c r="S156" i="1"/>
  <c r="S155" i="1" s="1"/>
  <c r="U156" i="1"/>
  <c r="U155" i="1" s="1"/>
  <c r="K153" i="1"/>
  <c r="K152" i="1" s="1"/>
  <c r="L153" i="1"/>
  <c r="L152" i="1" s="1"/>
  <c r="M153" i="1"/>
  <c r="M152" i="1" s="1"/>
  <c r="U153" i="1"/>
  <c r="U152" i="1" s="1"/>
  <c r="K150" i="1"/>
  <c r="L150" i="1"/>
  <c r="T150" i="1"/>
  <c r="K148" i="1"/>
  <c r="L148" i="1"/>
  <c r="T148" i="1"/>
  <c r="K145" i="1"/>
  <c r="K144" i="1" s="1"/>
  <c r="M145" i="1"/>
  <c r="M144" i="1" s="1"/>
  <c r="S145" i="1"/>
  <c r="S144" i="1" s="1"/>
  <c r="K142" i="1"/>
  <c r="M142" i="1"/>
  <c r="U142" i="1"/>
  <c r="K140" i="1"/>
  <c r="M140" i="1"/>
  <c r="K137" i="1"/>
  <c r="K136" i="1" s="1"/>
  <c r="M137" i="1"/>
  <c r="M136" i="1" s="1"/>
  <c r="S137" i="1"/>
  <c r="S136" i="1" s="1"/>
  <c r="U137" i="1"/>
  <c r="U136" i="1" s="1"/>
  <c r="K134" i="1"/>
  <c r="K133" i="1" s="1"/>
  <c r="M134" i="1"/>
  <c r="M133" i="1" s="1"/>
  <c r="L131" i="1"/>
  <c r="L130" i="1" s="1"/>
  <c r="M131" i="1"/>
  <c r="M130" i="1" s="1"/>
  <c r="U131" i="1"/>
  <c r="U130" i="1" s="1"/>
  <c r="K126" i="1"/>
  <c r="K125" i="1" s="1"/>
  <c r="L126" i="1"/>
  <c r="L125" i="1" s="1"/>
  <c r="M126" i="1"/>
  <c r="M125" i="1" s="1"/>
  <c r="T126" i="1"/>
  <c r="T125" i="1" s="1"/>
  <c r="U126" i="1"/>
  <c r="U125" i="1" s="1"/>
  <c r="K123" i="1"/>
  <c r="K122" i="1" s="1"/>
  <c r="L123" i="1"/>
  <c r="L122" i="1" s="1"/>
  <c r="M123" i="1"/>
  <c r="M122" i="1" s="1"/>
  <c r="T123" i="1"/>
  <c r="T122" i="1" s="1"/>
  <c r="K120" i="1"/>
  <c r="K119" i="1" s="1"/>
  <c r="M120" i="1"/>
  <c r="M119" i="1" s="1"/>
  <c r="S120" i="1"/>
  <c r="S119" i="1" s="1"/>
  <c r="U120" i="1"/>
  <c r="U119" i="1" s="1"/>
  <c r="K117" i="1"/>
  <c r="K116" i="1" s="1"/>
  <c r="M117" i="1"/>
  <c r="M116" i="1" s="1"/>
  <c r="U117" i="1"/>
  <c r="U116" i="1" s="1"/>
  <c r="K114" i="1"/>
  <c r="K113" i="1" s="1"/>
  <c r="M114" i="1"/>
  <c r="M113" i="1" s="1"/>
  <c r="S114" i="1"/>
  <c r="S113" i="1" s="1"/>
  <c r="U114" i="1"/>
  <c r="U113" i="1" s="1"/>
  <c r="K110" i="1"/>
  <c r="K109" i="1" s="1"/>
  <c r="M110" i="1"/>
  <c r="M109" i="1" s="1"/>
  <c r="K107" i="1"/>
  <c r="K106" i="1" s="1"/>
  <c r="M107" i="1"/>
  <c r="M106" i="1" s="1"/>
  <c r="L102" i="1"/>
  <c r="M102" i="1"/>
  <c r="U102" i="1"/>
  <c r="L100" i="1"/>
  <c r="M100" i="1"/>
  <c r="T100" i="1"/>
  <c r="U100" i="1"/>
  <c r="K96" i="1"/>
  <c r="K95" i="1" s="1"/>
  <c r="K94" i="1" s="1"/>
  <c r="M96" i="1"/>
  <c r="M95" i="1" s="1"/>
  <c r="M94" i="1" s="1"/>
  <c r="K92" i="1"/>
  <c r="K91" i="1" s="1"/>
  <c r="M92" i="1"/>
  <c r="M91" i="1" s="1"/>
  <c r="U92" i="1"/>
  <c r="U91" i="1" s="1"/>
  <c r="K89" i="1"/>
  <c r="K88" i="1" s="1"/>
  <c r="M89" i="1"/>
  <c r="M88" i="1" s="1"/>
  <c r="L85" i="1"/>
  <c r="L84" i="1" s="1"/>
  <c r="L83" i="1" s="1"/>
  <c r="M85" i="1"/>
  <c r="M84" i="1" s="1"/>
  <c r="M83" i="1" s="1"/>
  <c r="U85" i="1"/>
  <c r="U84" i="1" s="1"/>
  <c r="U83" i="1" s="1"/>
  <c r="K80" i="1"/>
  <c r="K79" i="1" s="1"/>
  <c r="M80" i="1"/>
  <c r="M79" i="1" s="1"/>
  <c r="U80" i="1"/>
  <c r="U79" i="1" s="1"/>
  <c r="K77" i="1"/>
  <c r="M77" i="1"/>
  <c r="U77" i="1"/>
  <c r="K75" i="1"/>
  <c r="M75" i="1"/>
  <c r="U75" i="1"/>
  <c r="K73" i="1"/>
  <c r="M73" i="1"/>
  <c r="S73" i="1"/>
  <c r="L68" i="1"/>
  <c r="M68" i="1"/>
  <c r="U68" i="1"/>
  <c r="K66" i="1"/>
  <c r="L66" i="1"/>
  <c r="S66" i="1"/>
  <c r="T66" i="1"/>
  <c r="K64" i="1"/>
  <c r="L64" i="1"/>
  <c r="S64" i="1"/>
  <c r="T64" i="1"/>
  <c r="K53" i="1"/>
  <c r="K52" i="1" s="1"/>
  <c r="M53" i="1"/>
  <c r="M52" i="1" s="1"/>
  <c r="K50" i="1"/>
  <c r="K49" i="1" s="1"/>
  <c r="M50" i="1"/>
  <c r="M49" i="1" s="1"/>
  <c r="U50" i="1"/>
  <c r="U49" i="1" s="1"/>
  <c r="K47" i="1"/>
  <c r="K46" i="1" s="1"/>
  <c r="M47" i="1"/>
  <c r="M46" i="1" s="1"/>
  <c r="K44" i="1"/>
  <c r="K43" i="1" s="1"/>
  <c r="M44" i="1"/>
  <c r="M43" i="1" s="1"/>
  <c r="U44" i="1"/>
  <c r="U43" i="1" s="1"/>
  <c r="K41" i="1"/>
  <c r="K40" i="1" s="1"/>
  <c r="M41" i="1"/>
  <c r="M40" i="1" s="1"/>
  <c r="U41" i="1"/>
  <c r="U40" i="1" s="1"/>
  <c r="L38" i="1"/>
  <c r="M38" i="1"/>
  <c r="U38" i="1"/>
  <c r="L36" i="1"/>
  <c r="M36" i="1"/>
  <c r="T36" i="1"/>
  <c r="U36" i="1"/>
  <c r="L34" i="1"/>
  <c r="M34" i="1"/>
  <c r="L30" i="1"/>
  <c r="L29" i="1" s="1"/>
  <c r="L28" i="1" s="1"/>
  <c r="M30" i="1"/>
  <c r="M29" i="1" s="1"/>
  <c r="M28" i="1" s="1"/>
  <c r="T30" i="1"/>
  <c r="T29" i="1" s="1"/>
  <c r="T28" i="1" s="1"/>
  <c r="U30" i="1"/>
  <c r="U29" i="1" s="1"/>
  <c r="U28" i="1" s="1"/>
  <c r="K26" i="1"/>
  <c r="K25" i="1" s="1"/>
  <c r="L26" i="1"/>
  <c r="L25" i="1" s="1"/>
  <c r="S26" i="1"/>
  <c r="S25" i="1" s="1"/>
  <c r="K20" i="1"/>
  <c r="K19" i="1" s="1"/>
  <c r="M20" i="1"/>
  <c r="M19" i="1" s="1"/>
  <c r="S20" i="1"/>
  <c r="S19" i="1" s="1"/>
  <c r="K17" i="1"/>
  <c r="M17" i="1"/>
  <c r="S17" i="1"/>
  <c r="K15" i="1"/>
  <c r="M15" i="1"/>
  <c r="S15" i="1"/>
  <c r="U15" i="1"/>
  <c r="K13" i="1"/>
  <c r="M13" i="1"/>
  <c r="S13" i="1"/>
  <c r="K10" i="1"/>
  <c r="K9" i="1" s="1"/>
  <c r="M10" i="1"/>
  <c r="M9" i="1" s="1"/>
  <c r="O10" i="1"/>
  <c r="O9" i="1" s="1"/>
  <c r="Q10" i="1"/>
  <c r="Q9" i="1" s="1"/>
  <c r="S10" i="1"/>
  <c r="S9" i="1" s="1"/>
  <c r="R90" i="2"/>
  <c r="R89" i="2" s="1"/>
  <c r="R88" i="2" s="1"/>
  <c r="R93" i="2"/>
  <c r="R92" i="2" s="1"/>
  <c r="R91" i="2" s="1"/>
  <c r="R146" i="2"/>
  <c r="R145" i="2" s="1"/>
  <c r="R144" i="2" s="1"/>
  <c r="R154" i="2"/>
  <c r="R153" i="2" s="1"/>
  <c r="R152" i="2" s="1"/>
  <c r="R319" i="3"/>
  <c r="R318" i="3" s="1"/>
  <c r="L11" i="2"/>
  <c r="L10" i="2" s="1"/>
  <c r="M11" i="2"/>
  <c r="M10" i="2" s="1"/>
  <c r="L13" i="2"/>
  <c r="L12" i="2" s="1"/>
  <c r="M13" i="2"/>
  <c r="M12" i="2" s="1"/>
  <c r="L15" i="2"/>
  <c r="L14" i="2" s="1"/>
  <c r="M15" i="2"/>
  <c r="M14" i="2" s="1"/>
  <c r="L18" i="2"/>
  <c r="L17" i="2" s="1"/>
  <c r="M18" i="2"/>
  <c r="M17" i="2" s="1"/>
  <c r="L20" i="2"/>
  <c r="L19" i="2" s="1"/>
  <c r="M20" i="2"/>
  <c r="M19" i="2" s="1"/>
  <c r="K26" i="2"/>
  <c r="K25" i="2" s="1"/>
  <c r="K24" i="2" s="1"/>
  <c r="M26" i="2"/>
  <c r="M25" i="2" s="1"/>
  <c r="M24" i="2" s="1"/>
  <c r="K29" i="2"/>
  <c r="K28" i="2" s="1"/>
  <c r="M29" i="2"/>
  <c r="M28" i="2" s="1"/>
  <c r="K31" i="2"/>
  <c r="K30" i="2" s="1"/>
  <c r="M31" i="2"/>
  <c r="M30" i="2" s="1"/>
  <c r="K33" i="2"/>
  <c r="K32" i="2" s="1"/>
  <c r="M33" i="2"/>
  <c r="M32" i="2" s="1"/>
  <c r="K36" i="2"/>
  <c r="K35" i="2" s="1"/>
  <c r="K34" i="2" s="1"/>
  <c r="M36" i="2"/>
  <c r="M35" i="2" s="1"/>
  <c r="M34" i="2" s="1"/>
  <c r="K39" i="2"/>
  <c r="K38" i="2" s="1"/>
  <c r="K37" i="2" s="1"/>
  <c r="M39" i="2"/>
  <c r="M38" i="2" s="1"/>
  <c r="M37" i="2" s="1"/>
  <c r="K42" i="2"/>
  <c r="K41" i="2" s="1"/>
  <c r="K40" i="2" s="1"/>
  <c r="M42" i="2"/>
  <c r="M41" i="2" s="1"/>
  <c r="M40" i="2" s="1"/>
  <c r="K45" i="2"/>
  <c r="K44" i="2" s="1"/>
  <c r="K43" i="2" s="1"/>
  <c r="M45" i="2"/>
  <c r="M44" i="2" s="1"/>
  <c r="M43" i="2" s="1"/>
  <c r="K48" i="2"/>
  <c r="K47" i="2" s="1"/>
  <c r="K46" i="2" s="1"/>
  <c r="M48" i="2"/>
  <c r="M47" i="2" s="1"/>
  <c r="M46" i="2" s="1"/>
  <c r="K51" i="2"/>
  <c r="K50" i="2" s="1"/>
  <c r="K49" i="2" s="1"/>
  <c r="M51" i="2"/>
  <c r="M50" i="2" s="1"/>
  <c r="M49" i="2" s="1"/>
  <c r="K54" i="2"/>
  <c r="K53" i="2" s="1"/>
  <c r="K52" i="2" s="1"/>
  <c r="L54" i="2"/>
  <c r="L53" i="2" s="1"/>
  <c r="L52" i="2" s="1"/>
  <c r="K59" i="2"/>
  <c r="K58" i="2" s="1"/>
  <c r="M59" i="2"/>
  <c r="M58" i="2" s="1"/>
  <c r="K61" i="2"/>
  <c r="K60" i="2" s="1"/>
  <c r="M61" i="2"/>
  <c r="M60" i="2" s="1"/>
  <c r="K63" i="2"/>
  <c r="K62" i="2" s="1"/>
  <c r="M63" i="2"/>
  <c r="M62" i="2" s="1"/>
  <c r="K66" i="2"/>
  <c r="K65" i="2" s="1"/>
  <c r="K64" i="2" s="1"/>
  <c r="M66" i="2"/>
  <c r="M65" i="2" s="1"/>
  <c r="M64" i="2" s="1"/>
  <c r="K71" i="2"/>
  <c r="K70" i="2" s="1"/>
  <c r="K69" i="2" s="1"/>
  <c r="M71" i="2"/>
  <c r="M70" i="2" s="1"/>
  <c r="M69" i="2" s="1"/>
  <c r="K76" i="2"/>
  <c r="K75" i="2" s="1"/>
  <c r="L76" i="2"/>
  <c r="L75" i="2" s="1"/>
  <c r="K78" i="2"/>
  <c r="K77" i="2" s="1"/>
  <c r="L78" i="2"/>
  <c r="L77" i="2" s="1"/>
  <c r="L80" i="2"/>
  <c r="L79" i="2" s="1"/>
  <c r="M80" i="2"/>
  <c r="M79" i="2" s="1"/>
  <c r="L85" i="2"/>
  <c r="L84" i="2" s="1"/>
  <c r="L83" i="2" s="1"/>
  <c r="L82" i="2" s="1"/>
  <c r="L81" i="2" s="1"/>
  <c r="M85" i="2"/>
  <c r="M84" i="2" s="1"/>
  <c r="M83" i="2" s="1"/>
  <c r="M82" i="2" s="1"/>
  <c r="M81" i="2" s="1"/>
  <c r="K90" i="2"/>
  <c r="K89" i="2" s="1"/>
  <c r="K88" i="2" s="1"/>
  <c r="M90" i="2"/>
  <c r="M89" i="2" s="1"/>
  <c r="M88" i="2" s="1"/>
  <c r="K93" i="2"/>
  <c r="K92" i="2" s="1"/>
  <c r="K91" i="2" s="1"/>
  <c r="M93" i="2"/>
  <c r="M92" i="2" s="1"/>
  <c r="M91" i="2" s="1"/>
  <c r="K96" i="2"/>
  <c r="K95" i="2" s="1"/>
  <c r="K94" i="2" s="1"/>
  <c r="M96" i="2"/>
  <c r="M95" i="2" s="1"/>
  <c r="M94" i="2" s="1"/>
  <c r="K99" i="2"/>
  <c r="K98" i="2" s="1"/>
  <c r="K97" i="2" s="1"/>
  <c r="M99" i="2"/>
  <c r="M98" i="2" s="1"/>
  <c r="M97" i="2" s="1"/>
  <c r="K102" i="2"/>
  <c r="K101" i="2" s="1"/>
  <c r="K100" i="2" s="1"/>
  <c r="M102" i="2"/>
  <c r="M101" i="2" s="1"/>
  <c r="M100" i="2" s="1"/>
  <c r="K105" i="2"/>
  <c r="K104" i="2" s="1"/>
  <c r="K103" i="2" s="1"/>
  <c r="L105" i="2"/>
  <c r="L104" i="2" s="1"/>
  <c r="L103" i="2" s="1"/>
  <c r="M105" i="2"/>
  <c r="M104" i="2" s="1"/>
  <c r="M103" i="2" s="1"/>
  <c r="K108" i="2"/>
  <c r="K107" i="2" s="1"/>
  <c r="K106" i="2" s="1"/>
  <c r="L108" i="2"/>
  <c r="L107" i="2" s="1"/>
  <c r="L106" i="2" s="1"/>
  <c r="M108" i="2"/>
  <c r="M107" i="2" s="1"/>
  <c r="M106" i="2" s="1"/>
  <c r="L113" i="2"/>
  <c r="L112" i="2" s="1"/>
  <c r="L111" i="2" s="1"/>
  <c r="L110" i="2" s="1"/>
  <c r="L109" i="2" s="1"/>
  <c r="M113" i="2"/>
  <c r="M112" i="2" s="1"/>
  <c r="M111" i="2" s="1"/>
  <c r="M110" i="2" s="1"/>
  <c r="M109" i="2" s="1"/>
  <c r="K118" i="2"/>
  <c r="K117" i="2" s="1"/>
  <c r="K116" i="2" s="1"/>
  <c r="M118" i="2"/>
  <c r="M117" i="2" s="1"/>
  <c r="M116" i="2" s="1"/>
  <c r="K121" i="2"/>
  <c r="K120" i="2" s="1"/>
  <c r="K119" i="2" s="1"/>
  <c r="M121" i="2"/>
  <c r="M120" i="2" s="1"/>
  <c r="M119" i="2" s="1"/>
  <c r="K126" i="2"/>
  <c r="K125" i="2" s="1"/>
  <c r="K124" i="2" s="1"/>
  <c r="K123" i="2" s="1"/>
  <c r="K122" i="2" s="1"/>
  <c r="M126" i="2"/>
  <c r="M125" i="2" s="1"/>
  <c r="M124" i="2" s="1"/>
  <c r="M123" i="2" s="1"/>
  <c r="M122" i="2" s="1"/>
  <c r="L132" i="2"/>
  <c r="L131" i="2" s="1"/>
  <c r="L130" i="2" s="1"/>
  <c r="M132" i="2"/>
  <c r="M131" i="2" s="1"/>
  <c r="M130" i="2" s="1"/>
  <c r="K135" i="2"/>
  <c r="K134" i="2" s="1"/>
  <c r="K133" i="2" s="1"/>
  <c r="M135" i="2"/>
  <c r="M134" i="2" s="1"/>
  <c r="M133" i="2" s="1"/>
  <c r="K138" i="2"/>
  <c r="K137" i="2" s="1"/>
  <c r="K136" i="2" s="1"/>
  <c r="M138" i="2"/>
  <c r="M137" i="2" s="1"/>
  <c r="M136" i="2" s="1"/>
  <c r="K141" i="2"/>
  <c r="K140" i="2" s="1"/>
  <c r="M141" i="2"/>
  <c r="M140" i="2" s="1"/>
  <c r="K143" i="2"/>
  <c r="K142" i="2" s="1"/>
  <c r="M143" i="2"/>
  <c r="M142" i="2" s="1"/>
  <c r="K146" i="2"/>
  <c r="K145" i="2" s="1"/>
  <c r="K144" i="2" s="1"/>
  <c r="M146" i="2"/>
  <c r="M145" i="2" s="1"/>
  <c r="M144" i="2" s="1"/>
  <c r="K149" i="2"/>
  <c r="K148" i="2" s="1"/>
  <c r="L149" i="2"/>
  <c r="L148" i="2" s="1"/>
  <c r="K151" i="2"/>
  <c r="K150" i="2" s="1"/>
  <c r="L151" i="2"/>
  <c r="L150" i="2" s="1"/>
  <c r="K154" i="2"/>
  <c r="K153" i="2" s="1"/>
  <c r="K152" i="2" s="1"/>
  <c r="L154" i="2"/>
  <c r="L153" i="2" s="1"/>
  <c r="L152" i="2" s="1"/>
  <c r="M154" i="2"/>
  <c r="M153" i="2" s="1"/>
  <c r="M152" i="2" s="1"/>
  <c r="K157" i="2"/>
  <c r="K156" i="2" s="1"/>
  <c r="K155" i="2" s="1"/>
  <c r="L157" i="2"/>
  <c r="L156" i="2" s="1"/>
  <c r="L155" i="2" s="1"/>
  <c r="M157" i="2"/>
  <c r="M156" i="2" s="1"/>
  <c r="M155" i="2" s="1"/>
  <c r="K160" i="2"/>
  <c r="K159" i="2" s="1"/>
  <c r="K158" i="2" s="1"/>
  <c r="L160" i="2"/>
  <c r="L159" i="2" s="1"/>
  <c r="L158" i="2" s="1"/>
  <c r="M160" i="2"/>
  <c r="M159" i="2" s="1"/>
  <c r="M158" i="2" s="1"/>
  <c r="K166" i="2"/>
  <c r="K165" i="2" s="1"/>
  <c r="K164" i="2" s="1"/>
  <c r="K163" i="2" s="1"/>
  <c r="M166" i="2"/>
  <c r="M165" i="2" s="1"/>
  <c r="M164" i="2" s="1"/>
  <c r="M163" i="2" s="1"/>
  <c r="M162" i="2" s="1"/>
  <c r="K172" i="2"/>
  <c r="K171" i="2" s="1"/>
  <c r="M172" i="2"/>
  <c r="M171" i="2" s="1"/>
  <c r="K174" i="2"/>
  <c r="K173" i="2" s="1"/>
  <c r="M174" i="2"/>
  <c r="M173" i="2" s="1"/>
  <c r="K177" i="2"/>
  <c r="K176" i="2" s="1"/>
  <c r="M177" i="2"/>
  <c r="M176" i="2" s="1"/>
  <c r="K179" i="2"/>
  <c r="K178" i="2" s="1"/>
  <c r="M179" i="2"/>
  <c r="M178" i="2" s="1"/>
  <c r="K182" i="2"/>
  <c r="K181" i="2" s="1"/>
  <c r="K180" i="2" s="1"/>
  <c r="M182" i="2"/>
  <c r="M181" i="2" s="1"/>
  <c r="M180" i="2" s="1"/>
  <c r="K185" i="2"/>
  <c r="K184" i="2" s="1"/>
  <c r="L185" i="2"/>
  <c r="L184" i="2" s="1"/>
  <c r="K187" i="2"/>
  <c r="K186" i="2" s="1"/>
  <c r="L187" i="2"/>
  <c r="L186" i="2" s="1"/>
  <c r="K192" i="2"/>
  <c r="K191" i="2" s="1"/>
  <c r="K190" i="2" s="1"/>
  <c r="K189" i="2" s="1"/>
  <c r="K188" i="2" s="1"/>
  <c r="M192" i="2"/>
  <c r="M191" i="2" s="1"/>
  <c r="M190" i="2" s="1"/>
  <c r="M189" i="2" s="1"/>
  <c r="M188" i="2" s="1"/>
  <c r="K198" i="2"/>
  <c r="K197" i="2" s="1"/>
  <c r="K196" i="2" s="1"/>
  <c r="K195" i="2" s="1"/>
  <c r="K194" i="2" s="1"/>
  <c r="M198" i="2"/>
  <c r="M197" i="2" s="1"/>
  <c r="M196" i="2" s="1"/>
  <c r="M195" i="2" s="1"/>
  <c r="M194" i="2" s="1"/>
  <c r="L203" i="2"/>
  <c r="L202" i="2" s="1"/>
  <c r="L201" i="2" s="1"/>
  <c r="M203" i="2"/>
  <c r="M202" i="2" s="1"/>
  <c r="M201" i="2" s="1"/>
  <c r="M200" i="2" s="1"/>
  <c r="M199" i="2" s="1"/>
  <c r="K209" i="2"/>
  <c r="K208" i="2" s="1"/>
  <c r="K207" i="2" s="1"/>
  <c r="K206" i="2" s="1"/>
  <c r="L209" i="2"/>
  <c r="L208" i="2" s="1"/>
  <c r="L207" i="2" s="1"/>
  <c r="L206" i="2" s="1"/>
  <c r="M209" i="2"/>
  <c r="M208" i="2" s="1"/>
  <c r="M207" i="2" s="1"/>
  <c r="M206" i="2" s="1"/>
  <c r="K215" i="2"/>
  <c r="K214" i="2" s="1"/>
  <c r="K213" i="2" s="1"/>
  <c r="K212" i="2" s="1"/>
  <c r="K211" i="2" s="1"/>
  <c r="M215" i="2"/>
  <c r="M214" i="2" s="1"/>
  <c r="M213" i="2" s="1"/>
  <c r="M212" i="2" s="1"/>
  <c r="M211" i="2" s="1"/>
  <c r="L220" i="2"/>
  <c r="L219" i="2" s="1"/>
  <c r="L218" i="2" s="1"/>
  <c r="M220" i="2"/>
  <c r="M219" i="2" s="1"/>
  <c r="M218" i="2" s="1"/>
  <c r="L223" i="2"/>
  <c r="L222" i="2" s="1"/>
  <c r="L221" i="2" s="1"/>
  <c r="M223" i="2"/>
  <c r="M222" i="2" s="1"/>
  <c r="M221" i="2" s="1"/>
  <c r="L226" i="2"/>
  <c r="L225" i="2" s="1"/>
  <c r="L224" i="2" s="1"/>
  <c r="M226" i="2"/>
  <c r="M225" i="2" s="1"/>
  <c r="M224" i="2" s="1"/>
  <c r="K229" i="2"/>
  <c r="K228" i="2" s="1"/>
  <c r="K227" i="2" s="1"/>
  <c r="M229" i="2"/>
  <c r="M228" i="2" s="1"/>
  <c r="M227" i="2" s="1"/>
  <c r="K232" i="2"/>
  <c r="K231" i="2" s="1"/>
  <c r="K230" i="2" s="1"/>
  <c r="M232" i="2"/>
  <c r="M231" i="2" s="1"/>
  <c r="M230" i="2" s="1"/>
  <c r="K235" i="2"/>
  <c r="K234" i="2" s="1"/>
  <c r="K233" i="2" s="1"/>
  <c r="M235" i="2"/>
  <c r="M234" i="2" s="1"/>
  <c r="M233" i="2" s="1"/>
  <c r="K238" i="2"/>
  <c r="K237" i="2" s="1"/>
  <c r="M238" i="2"/>
  <c r="M237" i="2" s="1"/>
  <c r="K240" i="2"/>
  <c r="K239" i="2" s="1"/>
  <c r="M240" i="2"/>
  <c r="M239" i="2" s="1"/>
  <c r="K242" i="2"/>
  <c r="K241" i="2" s="1"/>
  <c r="M242" i="2"/>
  <c r="M241" i="2" s="1"/>
  <c r="K251" i="2"/>
  <c r="K250" i="2" s="1"/>
  <c r="K249" i="2" s="1"/>
  <c r="M251" i="2"/>
  <c r="M250" i="2" s="1"/>
  <c r="M249" i="2" s="1"/>
  <c r="K254" i="2"/>
  <c r="K253" i="2" s="1"/>
  <c r="K252" i="2" s="1"/>
  <c r="M254" i="2"/>
  <c r="M253" i="2" s="1"/>
  <c r="M252" i="2" s="1"/>
  <c r="K257" i="2"/>
  <c r="K256" i="2" s="1"/>
  <c r="K255" i="2" s="1"/>
  <c r="L257" i="2"/>
  <c r="L256" i="2" s="1"/>
  <c r="L255" i="2" s="1"/>
  <c r="M257" i="2"/>
  <c r="M256" i="2" s="1"/>
  <c r="M255" i="2" s="1"/>
  <c r="K260" i="2"/>
  <c r="K259" i="2" s="1"/>
  <c r="K258" i="2" s="1"/>
  <c r="L260" i="2"/>
  <c r="L259" i="2" s="1"/>
  <c r="L258" i="2" s="1"/>
  <c r="M260" i="2"/>
  <c r="M259" i="2" s="1"/>
  <c r="M258" i="2" s="1"/>
  <c r="L274" i="2"/>
  <c r="L273" i="2" s="1"/>
  <c r="M274" i="2"/>
  <c r="M273" i="2" s="1"/>
  <c r="L276" i="2"/>
  <c r="L275" i="2" s="1"/>
  <c r="M276" i="2"/>
  <c r="M275" i="2" s="1"/>
  <c r="L281" i="2"/>
  <c r="L280" i="2" s="1"/>
  <c r="L279" i="2" s="1"/>
  <c r="M281" i="2"/>
  <c r="M280" i="2" s="1"/>
  <c r="M279" i="2" s="1"/>
  <c r="L284" i="2"/>
  <c r="L283" i="2" s="1"/>
  <c r="M284" i="2"/>
  <c r="M283" i="2" s="1"/>
  <c r="L286" i="2"/>
  <c r="L285" i="2" s="1"/>
  <c r="M286" i="2"/>
  <c r="M285" i="2" s="1"/>
  <c r="L289" i="2"/>
  <c r="L288" i="2" s="1"/>
  <c r="L287" i="2" s="1"/>
  <c r="M289" i="2"/>
  <c r="M288" i="2" s="1"/>
  <c r="M287" i="2" s="1"/>
  <c r="L292" i="2"/>
  <c r="M292" i="2"/>
  <c r="L293" i="2"/>
  <c r="M293" i="2"/>
  <c r="L298" i="2"/>
  <c r="L297" i="2" s="1"/>
  <c r="L296" i="2" s="1"/>
  <c r="L295" i="2" s="1"/>
  <c r="L294" i="2" s="1"/>
  <c r="M298" i="2"/>
  <c r="M297" i="2" s="1"/>
  <c r="M296" i="2" s="1"/>
  <c r="M295" i="2" s="1"/>
  <c r="M294" i="2" s="1"/>
  <c r="K303" i="2"/>
  <c r="K302" i="2" s="1"/>
  <c r="M303" i="2"/>
  <c r="M302" i="2" s="1"/>
  <c r="K305" i="2"/>
  <c r="K304" i="2" s="1"/>
  <c r="M305" i="2"/>
  <c r="M304" i="2" s="1"/>
  <c r="K310" i="2"/>
  <c r="K309" i="2" s="1"/>
  <c r="K308" i="2" s="1"/>
  <c r="K307" i="2" s="1"/>
  <c r="K306" i="2" s="1"/>
  <c r="L310" i="2"/>
  <c r="L309" i="2" s="1"/>
  <c r="L308" i="2" s="1"/>
  <c r="L307" i="2" s="1"/>
  <c r="L306" i="2" s="1"/>
  <c r="M310" i="2"/>
  <c r="M309" i="2" s="1"/>
  <c r="M308" i="2" s="1"/>
  <c r="M307" i="2" s="1"/>
  <c r="M306" i="2" s="1"/>
  <c r="K316" i="2"/>
  <c r="K315" i="2" s="1"/>
  <c r="M316" i="2"/>
  <c r="M315" i="2" s="1"/>
  <c r="K318" i="2"/>
  <c r="K317" i="2" s="1"/>
  <c r="M318" i="2"/>
  <c r="M317" i="2" s="1"/>
  <c r="K321" i="2"/>
  <c r="K320" i="2" s="1"/>
  <c r="K319" i="2" s="1"/>
  <c r="L321" i="2"/>
  <c r="L320" i="2" s="1"/>
  <c r="L319" i="2" s="1"/>
  <c r="L326" i="2"/>
  <c r="L325" i="2" s="1"/>
  <c r="L324" i="2" s="1"/>
  <c r="M326" i="2"/>
  <c r="M325" i="2" s="1"/>
  <c r="M324" i="2" s="1"/>
  <c r="K329" i="2"/>
  <c r="K328" i="2" s="1"/>
  <c r="K327" i="2" s="1"/>
  <c r="M329" i="2"/>
  <c r="M328" i="2" s="1"/>
  <c r="M327" i="2" s="1"/>
  <c r="K334" i="2"/>
  <c r="K333" i="2" s="1"/>
  <c r="K332" i="2" s="1"/>
  <c r="K331" i="2" s="1"/>
  <c r="M334" i="2"/>
  <c r="M333" i="2" s="1"/>
  <c r="M332" i="2" s="1"/>
  <c r="M331" i="2" s="1"/>
  <c r="K341" i="2"/>
  <c r="K340" i="2" s="1"/>
  <c r="K339" i="2" s="1"/>
  <c r="K338" i="2" s="1"/>
  <c r="M341" i="2"/>
  <c r="M340" i="2" s="1"/>
  <c r="M339" i="2" s="1"/>
  <c r="K345" i="2"/>
  <c r="K344" i="2" s="1"/>
  <c r="M345" i="2"/>
  <c r="M344" i="2" s="1"/>
  <c r="K347" i="2"/>
  <c r="K346" i="2" s="1"/>
  <c r="M347" i="2"/>
  <c r="M346" i="2" s="1"/>
  <c r="K351" i="2"/>
  <c r="K350" i="2" s="1"/>
  <c r="K349" i="2" s="1"/>
  <c r="M351" i="2"/>
  <c r="M350" i="2" s="1"/>
  <c r="M349" i="2" s="1"/>
  <c r="K354" i="2"/>
  <c r="K353" i="2" s="1"/>
  <c r="K352" i="2" s="1"/>
  <c r="M354" i="2"/>
  <c r="M353" i="2" s="1"/>
  <c r="M352" i="2" s="1"/>
  <c r="K357" i="2"/>
  <c r="K356" i="2" s="1"/>
  <c r="K355" i="2" s="1"/>
  <c r="L357" i="2"/>
  <c r="L356" i="2" s="1"/>
  <c r="L355" i="2" s="1"/>
  <c r="K18" i="3"/>
  <c r="K17" i="3" s="1"/>
  <c r="K16" i="3" s="1"/>
  <c r="M18" i="3"/>
  <c r="M17" i="3" s="1"/>
  <c r="M16" i="3" s="1"/>
  <c r="K21" i="3"/>
  <c r="K20" i="3" s="1"/>
  <c r="M21" i="3"/>
  <c r="M20" i="3" s="1"/>
  <c r="K23" i="3"/>
  <c r="K22" i="3" s="1"/>
  <c r="M23" i="3"/>
  <c r="M22" i="3" s="1"/>
  <c r="K25" i="3"/>
  <c r="K24" i="3" s="1"/>
  <c r="M25" i="3"/>
  <c r="M24" i="3" s="1"/>
  <c r="K28" i="3"/>
  <c r="K27" i="3" s="1"/>
  <c r="K26" i="3" s="1"/>
  <c r="M28" i="3"/>
  <c r="M27" i="3" s="1"/>
  <c r="M26" i="3" s="1"/>
  <c r="K31" i="3"/>
  <c r="K30" i="3" s="1"/>
  <c r="K29" i="3" s="1"/>
  <c r="M31" i="3"/>
  <c r="M30" i="3" s="1"/>
  <c r="M29" i="3" s="1"/>
  <c r="K34" i="3"/>
  <c r="K33" i="3" s="1"/>
  <c r="K32" i="3" s="1"/>
  <c r="L34" i="3"/>
  <c r="L33" i="3" s="1"/>
  <c r="L32" i="3" s="1"/>
  <c r="L38" i="3"/>
  <c r="L37" i="3" s="1"/>
  <c r="L36" i="3" s="1"/>
  <c r="L35" i="3" s="1"/>
  <c r="M38" i="3"/>
  <c r="M37" i="3" s="1"/>
  <c r="M36" i="3" s="1"/>
  <c r="M35" i="3" s="1"/>
  <c r="K42" i="3"/>
  <c r="K41" i="3" s="1"/>
  <c r="M42" i="3"/>
  <c r="M41" i="3" s="1"/>
  <c r="K44" i="3"/>
  <c r="K43" i="3" s="1"/>
  <c r="M44" i="3"/>
  <c r="M43" i="3" s="1"/>
  <c r="K47" i="3"/>
  <c r="K46" i="3" s="1"/>
  <c r="K45" i="3" s="1"/>
  <c r="L47" i="3"/>
  <c r="L46" i="3" s="1"/>
  <c r="L45" i="3" s="1"/>
  <c r="K50" i="3"/>
  <c r="K49" i="3" s="1"/>
  <c r="K48" i="3" s="1"/>
  <c r="M50" i="3"/>
  <c r="M49" i="3" s="1"/>
  <c r="M48" i="3" s="1"/>
  <c r="K53" i="3"/>
  <c r="K52" i="3" s="1"/>
  <c r="K51" i="3" s="1"/>
  <c r="M53" i="3"/>
  <c r="M52" i="3" s="1"/>
  <c r="M51" i="3" s="1"/>
  <c r="K56" i="3"/>
  <c r="K55" i="3" s="1"/>
  <c r="K54" i="3" s="1"/>
  <c r="L56" i="3"/>
  <c r="L55" i="3" s="1"/>
  <c r="L54" i="3" s="1"/>
  <c r="K60" i="3"/>
  <c r="K59" i="3" s="1"/>
  <c r="K58" i="3" s="1"/>
  <c r="K57" i="3" s="1"/>
  <c r="M60" i="3"/>
  <c r="M59" i="3" s="1"/>
  <c r="M58" i="3" s="1"/>
  <c r="M57" i="3" s="1"/>
  <c r="L64" i="3"/>
  <c r="L63" i="3" s="1"/>
  <c r="M64" i="3"/>
  <c r="M63" i="3" s="1"/>
  <c r="L66" i="3"/>
  <c r="L65" i="3" s="1"/>
  <c r="M66" i="3"/>
  <c r="M65" i="3" s="1"/>
  <c r="L68" i="3"/>
  <c r="L67" i="3" s="1"/>
  <c r="M68" i="3"/>
  <c r="M67" i="3" s="1"/>
  <c r="K71" i="3"/>
  <c r="K70" i="3" s="1"/>
  <c r="K69" i="3" s="1"/>
  <c r="M71" i="3"/>
  <c r="M70" i="3" s="1"/>
  <c r="M69" i="3" s="1"/>
  <c r="K74" i="3"/>
  <c r="K73" i="3" s="1"/>
  <c r="K72" i="3" s="1"/>
  <c r="M74" i="3"/>
  <c r="M73" i="3" s="1"/>
  <c r="M72" i="3" s="1"/>
  <c r="K77" i="3"/>
  <c r="K76" i="3" s="1"/>
  <c r="K75" i="3" s="1"/>
  <c r="M77" i="3"/>
  <c r="M76" i="3" s="1"/>
  <c r="M75" i="3" s="1"/>
  <c r="K80" i="3"/>
  <c r="K79" i="3" s="1"/>
  <c r="K78" i="3" s="1"/>
  <c r="M80" i="3"/>
  <c r="M79" i="3" s="1"/>
  <c r="M78" i="3" s="1"/>
  <c r="K86" i="3"/>
  <c r="K85" i="3" s="1"/>
  <c r="K84" i="3" s="1"/>
  <c r="M86" i="3"/>
  <c r="M85" i="3" s="1"/>
  <c r="M84" i="3" s="1"/>
  <c r="K94" i="3"/>
  <c r="K93" i="3" s="1"/>
  <c r="L94" i="3"/>
  <c r="L93" i="3" s="1"/>
  <c r="K96" i="3"/>
  <c r="K95" i="3" s="1"/>
  <c r="L96" i="3"/>
  <c r="L95" i="3" s="1"/>
  <c r="L98" i="3"/>
  <c r="L97" i="3" s="1"/>
  <c r="M98" i="3"/>
  <c r="M97" i="3" s="1"/>
  <c r="K103" i="3"/>
  <c r="K102" i="3" s="1"/>
  <c r="M103" i="3"/>
  <c r="M102" i="3" s="1"/>
  <c r="K105" i="3"/>
  <c r="K104" i="3" s="1"/>
  <c r="M105" i="3"/>
  <c r="M104" i="3" s="1"/>
  <c r="K107" i="3"/>
  <c r="K106" i="3" s="1"/>
  <c r="M107" i="3"/>
  <c r="M106" i="3" s="1"/>
  <c r="K110" i="3"/>
  <c r="K109" i="3" s="1"/>
  <c r="K108" i="3" s="1"/>
  <c r="M110" i="3"/>
  <c r="M109" i="3" s="1"/>
  <c r="M108" i="3" s="1"/>
  <c r="L115" i="3"/>
  <c r="L114" i="3" s="1"/>
  <c r="L113" i="3" s="1"/>
  <c r="L112" i="3" s="1"/>
  <c r="M115" i="3"/>
  <c r="M114" i="3" s="1"/>
  <c r="M113" i="3" s="1"/>
  <c r="M112" i="3" s="1"/>
  <c r="K119" i="3"/>
  <c r="K118" i="3" s="1"/>
  <c r="K117" i="3" s="1"/>
  <c r="M119" i="3"/>
  <c r="M118" i="3" s="1"/>
  <c r="M117" i="3" s="1"/>
  <c r="K122" i="3"/>
  <c r="K121" i="3" s="1"/>
  <c r="K120" i="3" s="1"/>
  <c r="M122" i="3"/>
  <c r="M121" i="3" s="1"/>
  <c r="M120" i="3" s="1"/>
  <c r="K126" i="3"/>
  <c r="K125" i="3" s="1"/>
  <c r="K124" i="3" s="1"/>
  <c r="K123" i="3" s="1"/>
  <c r="M126" i="3"/>
  <c r="M125" i="3" s="1"/>
  <c r="M124" i="3" s="1"/>
  <c r="M123" i="3" s="1"/>
  <c r="L130" i="3"/>
  <c r="L129" i="3" s="1"/>
  <c r="M130" i="3"/>
  <c r="M129" i="3" s="1"/>
  <c r="L132" i="3"/>
  <c r="L131" i="3" s="1"/>
  <c r="M132" i="3"/>
  <c r="M131" i="3" s="1"/>
  <c r="K137" i="3"/>
  <c r="K136" i="3" s="1"/>
  <c r="K135" i="3" s="1"/>
  <c r="M137" i="3"/>
  <c r="M136" i="3" s="1"/>
  <c r="M135" i="3" s="1"/>
  <c r="K140" i="3"/>
  <c r="K139" i="3" s="1"/>
  <c r="K138" i="3" s="1"/>
  <c r="M140" i="3"/>
  <c r="M139" i="3" s="1"/>
  <c r="M138" i="3" s="1"/>
  <c r="K150" i="3"/>
  <c r="K149" i="3" s="1"/>
  <c r="K148" i="3" s="1"/>
  <c r="M150" i="3"/>
  <c r="M149" i="3" s="1"/>
  <c r="M148" i="3" s="1"/>
  <c r="K153" i="3"/>
  <c r="K152" i="3" s="1"/>
  <c r="K151" i="3" s="1"/>
  <c r="L153" i="3"/>
  <c r="L152" i="3" s="1"/>
  <c r="L151" i="3" s="1"/>
  <c r="M153" i="3"/>
  <c r="M152" i="3" s="1"/>
  <c r="M151" i="3" s="1"/>
  <c r="K156" i="3"/>
  <c r="K155" i="3" s="1"/>
  <c r="K154" i="3" s="1"/>
  <c r="L156" i="3"/>
  <c r="L155" i="3" s="1"/>
  <c r="L154" i="3" s="1"/>
  <c r="M156" i="3"/>
  <c r="M155" i="3" s="1"/>
  <c r="M154" i="3" s="1"/>
  <c r="L161" i="3"/>
  <c r="L160" i="3" s="1"/>
  <c r="L159" i="3" s="1"/>
  <c r="M161" i="3"/>
  <c r="M160" i="3" s="1"/>
  <c r="M159" i="3" s="1"/>
  <c r="K164" i="3"/>
  <c r="K163" i="3" s="1"/>
  <c r="K162" i="3" s="1"/>
  <c r="M164" i="3"/>
  <c r="M163" i="3" s="1"/>
  <c r="M162" i="3" s="1"/>
  <c r="K167" i="3"/>
  <c r="K166" i="3" s="1"/>
  <c r="K165" i="3" s="1"/>
  <c r="M167" i="3"/>
  <c r="M166" i="3" s="1"/>
  <c r="M165" i="3" s="1"/>
  <c r="K170" i="3"/>
  <c r="K169" i="3" s="1"/>
  <c r="K168" i="3" s="1"/>
  <c r="M170" i="3"/>
  <c r="M169" i="3" s="1"/>
  <c r="M168" i="3" s="1"/>
  <c r="K173" i="3"/>
  <c r="K172" i="3" s="1"/>
  <c r="K171" i="3" s="1"/>
  <c r="M173" i="3"/>
  <c r="M172" i="3" s="1"/>
  <c r="M171" i="3" s="1"/>
  <c r="K176" i="3"/>
  <c r="K175" i="3" s="1"/>
  <c r="K174" i="3" s="1"/>
  <c r="L176" i="3"/>
  <c r="L175" i="3" s="1"/>
  <c r="L174" i="3" s="1"/>
  <c r="M176" i="3"/>
  <c r="M175" i="3" s="1"/>
  <c r="M174" i="3" s="1"/>
  <c r="L179" i="3"/>
  <c r="L178" i="3" s="1"/>
  <c r="L177" i="3" s="1"/>
  <c r="M179" i="3"/>
  <c r="M178" i="3" s="1"/>
  <c r="M177" i="3" s="1"/>
  <c r="L183" i="3"/>
  <c r="L182" i="3" s="1"/>
  <c r="L181" i="3" s="1"/>
  <c r="M183" i="3"/>
  <c r="M182" i="3" s="1"/>
  <c r="M181" i="3" s="1"/>
  <c r="K186" i="3"/>
  <c r="K185" i="3" s="1"/>
  <c r="K184" i="3" s="1"/>
  <c r="M186" i="3"/>
  <c r="M185" i="3" s="1"/>
  <c r="M184" i="3" s="1"/>
  <c r="K195" i="3"/>
  <c r="K194" i="3" s="1"/>
  <c r="K193" i="3" s="1"/>
  <c r="M195" i="3"/>
  <c r="M194" i="3" s="1"/>
  <c r="M193" i="3" s="1"/>
  <c r="K198" i="3"/>
  <c r="K197" i="3" s="1"/>
  <c r="K196" i="3" s="1"/>
  <c r="M198" i="3"/>
  <c r="M197" i="3" s="1"/>
  <c r="M196" i="3" s="1"/>
  <c r="K201" i="3"/>
  <c r="K200" i="3" s="1"/>
  <c r="K199" i="3" s="1"/>
  <c r="L201" i="3"/>
  <c r="L200" i="3" s="1"/>
  <c r="L199" i="3" s="1"/>
  <c r="M201" i="3"/>
  <c r="M200" i="3" s="1"/>
  <c r="M199" i="3" s="1"/>
  <c r="K204" i="3"/>
  <c r="K203" i="3" s="1"/>
  <c r="K202" i="3" s="1"/>
  <c r="L204" i="3"/>
  <c r="L203" i="3" s="1"/>
  <c r="L202" i="3" s="1"/>
  <c r="M204" i="3"/>
  <c r="M203" i="3" s="1"/>
  <c r="M202" i="3" s="1"/>
  <c r="L213" i="3"/>
  <c r="L212" i="3" s="1"/>
  <c r="L211" i="3" s="1"/>
  <c r="M213" i="3"/>
  <c r="M212" i="3" s="1"/>
  <c r="M211" i="3" s="1"/>
  <c r="K216" i="3"/>
  <c r="K215" i="3" s="1"/>
  <c r="K214" i="3" s="1"/>
  <c r="L216" i="3"/>
  <c r="L215" i="3" s="1"/>
  <c r="L214" i="3" s="1"/>
  <c r="M216" i="3"/>
  <c r="M215" i="3" s="1"/>
  <c r="M214" i="3" s="1"/>
  <c r="K220" i="3"/>
  <c r="K219" i="3" s="1"/>
  <c r="K218" i="3" s="1"/>
  <c r="M220" i="3"/>
  <c r="M219" i="3" s="1"/>
  <c r="M218" i="3" s="1"/>
  <c r="K223" i="3"/>
  <c r="K222" i="3" s="1"/>
  <c r="K221" i="3" s="1"/>
  <c r="M223" i="3"/>
  <c r="M222" i="3" s="1"/>
  <c r="M221" i="3" s="1"/>
  <c r="L229" i="3"/>
  <c r="L228" i="3" s="1"/>
  <c r="L227" i="3" s="1"/>
  <c r="M229" i="3"/>
  <c r="M228" i="3" s="1"/>
  <c r="M227" i="3" s="1"/>
  <c r="K233" i="3"/>
  <c r="K232" i="3" s="1"/>
  <c r="M233" i="3"/>
  <c r="M232" i="3" s="1"/>
  <c r="K235" i="3"/>
  <c r="K234" i="3" s="1"/>
  <c r="M235" i="3"/>
  <c r="M234" i="3" s="1"/>
  <c r="K239" i="3"/>
  <c r="K238" i="3" s="1"/>
  <c r="K237" i="3" s="1"/>
  <c r="M239" i="3"/>
  <c r="M238" i="3" s="1"/>
  <c r="M237" i="3" s="1"/>
  <c r="K242" i="3"/>
  <c r="K241" i="3" s="1"/>
  <c r="M242" i="3"/>
  <c r="M241" i="3" s="1"/>
  <c r="K244" i="3"/>
  <c r="K243" i="3" s="1"/>
  <c r="M244" i="3"/>
  <c r="M243" i="3" s="1"/>
  <c r="K246" i="3"/>
  <c r="K245" i="3" s="1"/>
  <c r="M246" i="3"/>
  <c r="M245" i="3" s="1"/>
  <c r="L249" i="3"/>
  <c r="L248" i="3" s="1"/>
  <c r="L247" i="3" s="1"/>
  <c r="M249" i="3"/>
  <c r="M248" i="3" s="1"/>
  <c r="M247" i="3" s="1"/>
  <c r="K286" i="3"/>
  <c r="K285" i="3" s="1"/>
  <c r="K284" i="3" s="1"/>
  <c r="K283" i="3" s="1"/>
  <c r="M286" i="3"/>
  <c r="M285" i="3" s="1"/>
  <c r="M284" i="3" s="1"/>
  <c r="M283" i="3" s="1"/>
  <c r="K291" i="3"/>
  <c r="K290" i="3" s="1"/>
  <c r="K289" i="3" s="1"/>
  <c r="K288" i="3" s="1"/>
  <c r="M291" i="3"/>
  <c r="M290" i="3" s="1"/>
  <c r="M289" i="3" s="1"/>
  <c r="M288" i="3" s="1"/>
  <c r="L295" i="3"/>
  <c r="L294" i="3" s="1"/>
  <c r="L293" i="3" s="1"/>
  <c r="M295" i="3"/>
  <c r="M294" i="3" s="1"/>
  <c r="M293" i="3" s="1"/>
  <c r="K298" i="3"/>
  <c r="K297" i="3" s="1"/>
  <c r="K296" i="3" s="1"/>
  <c r="M298" i="3"/>
  <c r="M297" i="3" s="1"/>
  <c r="M296" i="3" s="1"/>
  <c r="L302" i="3"/>
  <c r="L301" i="3" s="1"/>
  <c r="L300" i="3" s="1"/>
  <c r="M302" i="3"/>
  <c r="M301" i="3" s="1"/>
  <c r="M300" i="3" s="1"/>
  <c r="K305" i="3"/>
  <c r="K304" i="3" s="1"/>
  <c r="K303" i="3" s="1"/>
  <c r="L305" i="3"/>
  <c r="L304" i="3" s="1"/>
  <c r="L303" i="3" s="1"/>
  <c r="M305" i="3"/>
  <c r="M304" i="3" s="1"/>
  <c r="M303" i="3" s="1"/>
  <c r="L308" i="3"/>
  <c r="L307" i="3" s="1"/>
  <c r="L306" i="3" s="1"/>
  <c r="M308" i="3"/>
  <c r="M307" i="3" s="1"/>
  <c r="M306" i="3" s="1"/>
  <c r="L311" i="3"/>
  <c r="M311" i="3"/>
  <c r="L312" i="3"/>
  <c r="M312" i="3"/>
  <c r="L315" i="3"/>
  <c r="L314" i="3" s="1"/>
  <c r="L313" i="3" s="1"/>
  <c r="M315" i="3"/>
  <c r="M314" i="3" s="1"/>
  <c r="M313" i="3" s="1"/>
  <c r="L319" i="3"/>
  <c r="L318" i="3" s="1"/>
  <c r="M319" i="3"/>
  <c r="M318" i="3" s="1"/>
  <c r="L321" i="3"/>
  <c r="L320" i="3" s="1"/>
  <c r="M321" i="3"/>
  <c r="M320" i="3" s="1"/>
  <c r="L324" i="3"/>
  <c r="L323" i="3" s="1"/>
  <c r="M324" i="3"/>
  <c r="M323" i="3" s="1"/>
  <c r="L326" i="3"/>
  <c r="L325" i="3" s="1"/>
  <c r="M326" i="3"/>
  <c r="M325" i="3" s="1"/>
  <c r="L329" i="3"/>
  <c r="L328" i="3" s="1"/>
  <c r="L327" i="3" s="1"/>
  <c r="M329" i="3"/>
  <c r="M328" i="3" s="1"/>
  <c r="M327" i="3" s="1"/>
  <c r="K337" i="3"/>
  <c r="K336" i="3" s="1"/>
  <c r="K335" i="3" s="1"/>
  <c r="K334" i="3" s="1"/>
  <c r="M337" i="3"/>
  <c r="M336" i="3" s="1"/>
  <c r="M335" i="3" s="1"/>
  <c r="M334" i="3" s="1"/>
  <c r="K341" i="3"/>
  <c r="K340" i="3" s="1"/>
  <c r="M341" i="3"/>
  <c r="M340" i="3" s="1"/>
  <c r="K343" i="3"/>
  <c r="K342" i="3" s="1"/>
  <c r="M343" i="3"/>
  <c r="M342" i="3" s="1"/>
  <c r="K346" i="3"/>
  <c r="K345" i="3" s="1"/>
  <c r="M346" i="3"/>
  <c r="M345" i="3" s="1"/>
  <c r="K348" i="3"/>
  <c r="K347" i="3" s="1"/>
  <c r="M348" i="3"/>
  <c r="M347" i="3" s="1"/>
  <c r="K351" i="3"/>
  <c r="K350" i="3" s="1"/>
  <c r="K349" i="3" s="1"/>
  <c r="M351" i="3"/>
  <c r="M350" i="3" s="1"/>
  <c r="M349" i="3" s="1"/>
  <c r="K354" i="3"/>
  <c r="K353" i="3" s="1"/>
  <c r="L354" i="3"/>
  <c r="L353" i="3" s="1"/>
  <c r="K356" i="3"/>
  <c r="K355" i="3" s="1"/>
  <c r="L356" i="3"/>
  <c r="L355" i="3" s="1"/>
  <c r="L361" i="3"/>
  <c r="L360" i="3" s="1"/>
  <c r="L359" i="3" s="1"/>
  <c r="L358" i="3" s="1"/>
  <c r="M361" i="3"/>
  <c r="M360" i="3" s="1"/>
  <c r="M359" i="3" s="1"/>
  <c r="M358" i="3" s="1"/>
  <c r="K365" i="3"/>
  <c r="K364" i="3" s="1"/>
  <c r="K363" i="3" s="1"/>
  <c r="K362" i="3" s="1"/>
  <c r="M365" i="3"/>
  <c r="M364" i="3" s="1"/>
  <c r="M363" i="3" s="1"/>
  <c r="M362" i="3" s="1"/>
  <c r="K12" i="3"/>
  <c r="K11" i="3" s="1"/>
  <c r="M12" i="3"/>
  <c r="M11" i="3" s="1"/>
  <c r="K14" i="3"/>
  <c r="K13" i="3" s="1"/>
  <c r="M14" i="3"/>
  <c r="M13" i="3" s="1"/>
  <c r="Q204" i="2"/>
  <c r="Q205" i="2"/>
  <c r="S153" i="1"/>
  <c r="S152" i="1" s="1"/>
  <c r="U157" i="2"/>
  <c r="U156" i="2" s="1"/>
  <c r="U155" i="2" s="1"/>
  <c r="N289" i="1"/>
  <c r="N288" i="1" s="1"/>
  <c r="K336" i="1"/>
  <c r="N360" i="1"/>
  <c r="N359" i="1" s="1"/>
  <c r="N358" i="1" s="1"/>
  <c r="N357" i="1" s="1"/>
  <c r="Q33" i="1"/>
  <c r="Q139" i="1"/>
  <c r="Q298" i="1"/>
  <c r="P339" i="1"/>
  <c r="U99" i="1"/>
  <c r="U98" i="1" s="1"/>
  <c r="L99" i="1"/>
  <c r="L98" i="1" s="1"/>
  <c r="S157" i="2"/>
  <c r="S156" i="2" s="1"/>
  <c r="S155" i="2" s="1"/>
  <c r="K360" i="1"/>
  <c r="K359" i="1" s="1"/>
  <c r="K358" i="1" s="1"/>
  <c r="K357" i="1" s="1"/>
  <c r="O183" i="1"/>
  <c r="O185" i="1"/>
  <c r="R157" i="2"/>
  <c r="R156" i="2" s="1"/>
  <c r="R155" i="2" s="1"/>
  <c r="N200" i="2"/>
  <c r="N199" i="2" s="1"/>
  <c r="N193" i="2" s="1"/>
  <c r="O38" i="1"/>
  <c r="Q26" i="1"/>
  <c r="Q25" i="1" s="1"/>
  <c r="Q12" i="1"/>
  <c r="O139" i="2"/>
  <c r="N139" i="2"/>
  <c r="P147" i="2"/>
  <c r="N170" i="2"/>
  <c r="Q115" i="2"/>
  <c r="Q114" i="2" s="1"/>
  <c r="Q236" i="2"/>
  <c r="Q282" i="2"/>
  <c r="Q40" i="3"/>
  <c r="Q19" i="3"/>
  <c r="N236" i="2"/>
  <c r="Q162" i="2"/>
  <c r="Q272" i="2"/>
  <c r="Q271" i="2" s="1"/>
  <c r="Q270" i="2" s="1"/>
  <c r="O139" i="1"/>
  <c r="Q175" i="2"/>
  <c r="M289" i="1"/>
  <c r="M288" i="1" s="1"/>
  <c r="N298" i="1"/>
  <c r="N325" i="1"/>
  <c r="N161" i="2"/>
  <c r="O338" i="2"/>
  <c r="M72" i="1"/>
  <c r="M201" i="1"/>
  <c r="P128" i="3"/>
  <c r="P127" i="3" s="1"/>
  <c r="R354" i="2"/>
  <c r="R353" i="2" s="1"/>
  <c r="R352" i="2" s="1"/>
  <c r="R53" i="3"/>
  <c r="R52" i="3" s="1"/>
  <c r="R51" i="3" s="1"/>
  <c r="R329" i="2"/>
  <c r="R328" i="2" s="1"/>
  <c r="R327" i="2" s="1"/>
  <c r="R365" i="3"/>
  <c r="R364" i="3" s="1"/>
  <c r="R363" i="3" s="1"/>
  <c r="R362" i="3" s="1"/>
  <c r="R321" i="2"/>
  <c r="R320" i="2" s="1"/>
  <c r="R319" i="2" s="1"/>
  <c r="R47" i="3"/>
  <c r="R46" i="3" s="1"/>
  <c r="R45" i="3" s="1"/>
  <c r="U333" i="2"/>
  <c r="U332" i="2" s="1"/>
  <c r="U331" i="2" s="1"/>
  <c r="U298" i="3"/>
  <c r="U297" i="3" s="1"/>
  <c r="U296" i="3" s="1"/>
  <c r="S369" i="1"/>
  <c r="S368" i="1" s="1"/>
  <c r="S351" i="2"/>
  <c r="S350" i="2" s="1"/>
  <c r="S349" i="2" s="1"/>
  <c r="S50" i="3"/>
  <c r="S49" i="3" s="1"/>
  <c r="S48" i="3" s="1"/>
  <c r="U361" i="1"/>
  <c r="U345" i="2"/>
  <c r="U344" i="2" s="1"/>
  <c r="U12" i="3"/>
  <c r="U11" i="3" s="1"/>
  <c r="U346" i="1"/>
  <c r="U345" i="1" s="1"/>
  <c r="U344" i="1" s="1"/>
  <c r="U341" i="2"/>
  <c r="U340" i="2" s="1"/>
  <c r="U339" i="2" s="1"/>
  <c r="U338" i="2" s="1"/>
  <c r="U60" i="3"/>
  <c r="U59" i="3" s="1"/>
  <c r="U58" i="3" s="1"/>
  <c r="U57" i="3" s="1"/>
  <c r="T342" i="1"/>
  <c r="T341" i="1" s="1"/>
  <c r="T321" i="2"/>
  <c r="T320" i="2" s="1"/>
  <c r="T319" i="2" s="1"/>
  <c r="T47" i="3"/>
  <c r="T46" i="3" s="1"/>
  <c r="T45" i="3" s="1"/>
  <c r="S339" i="1"/>
  <c r="S318" i="2"/>
  <c r="S317" i="2" s="1"/>
  <c r="S44" i="3"/>
  <c r="S43" i="3" s="1"/>
  <c r="U331" i="1"/>
  <c r="U330" i="1" s="1"/>
  <c r="U289" i="2"/>
  <c r="U288" i="2" s="1"/>
  <c r="U287" i="2" s="1"/>
  <c r="U329" i="3"/>
  <c r="U328" i="3" s="1"/>
  <c r="U327" i="3" s="1"/>
  <c r="U31" i="2"/>
  <c r="U30" i="2" s="1"/>
  <c r="U23" i="3"/>
  <c r="U22" i="3" s="1"/>
  <c r="S33" i="2"/>
  <c r="S32" i="2" s="1"/>
  <c r="S25" i="3"/>
  <c r="S24" i="3" s="1"/>
  <c r="S36" i="2"/>
  <c r="S35" i="2" s="1"/>
  <c r="S34" i="2" s="1"/>
  <c r="S28" i="3"/>
  <c r="S27" i="3" s="1"/>
  <c r="S26" i="3" s="1"/>
  <c r="T113" i="2"/>
  <c r="T112" i="2" s="1"/>
  <c r="T111" i="2" s="1"/>
  <c r="T110" i="2" s="1"/>
  <c r="T109" i="2" s="1"/>
  <c r="T38" i="3"/>
  <c r="T37" i="3" s="1"/>
  <c r="T36" i="3" s="1"/>
  <c r="T35" i="3" s="1"/>
  <c r="U15" i="2"/>
  <c r="U14" i="2" s="1"/>
  <c r="U68" i="3"/>
  <c r="U67" i="3" s="1"/>
  <c r="S44" i="1"/>
  <c r="S43" i="1" s="1"/>
  <c r="S42" i="2"/>
  <c r="S41" i="2" s="1"/>
  <c r="S40" i="2" s="1"/>
  <c r="S74" i="3"/>
  <c r="S73" i="3" s="1"/>
  <c r="S72" i="3" s="1"/>
  <c r="U51" i="2"/>
  <c r="U50" i="2" s="1"/>
  <c r="U49" i="2" s="1"/>
  <c r="U80" i="3"/>
  <c r="U79" i="3" s="1"/>
  <c r="U78" i="3" s="1"/>
  <c r="S76" i="2"/>
  <c r="S75" i="2" s="1"/>
  <c r="S94" i="3"/>
  <c r="S93" i="3" s="1"/>
  <c r="U80" i="2"/>
  <c r="U79" i="2" s="1"/>
  <c r="U98" i="3"/>
  <c r="U97" i="3" s="1"/>
  <c r="S75" i="1"/>
  <c r="S77" i="1"/>
  <c r="S80" i="1"/>
  <c r="S79" i="1" s="1"/>
  <c r="S61" i="2"/>
  <c r="S60" i="2" s="1"/>
  <c r="S105" i="3"/>
  <c r="S104" i="3" s="1"/>
  <c r="U66" i="2"/>
  <c r="U65" i="2" s="1"/>
  <c r="U64" i="2" s="1"/>
  <c r="U110" i="3"/>
  <c r="U109" i="3" s="1"/>
  <c r="U108" i="3" s="1"/>
  <c r="T85" i="1"/>
  <c r="T84" i="1" s="1"/>
  <c r="T83" i="1" s="1"/>
  <c r="T85" i="2"/>
  <c r="T84" i="2" s="1"/>
  <c r="T83" i="2" s="1"/>
  <c r="T82" i="2" s="1"/>
  <c r="T81" i="2" s="1"/>
  <c r="T115" i="3"/>
  <c r="T114" i="3" s="1"/>
  <c r="T113" i="3" s="1"/>
  <c r="T112" i="3" s="1"/>
  <c r="S89" i="1"/>
  <c r="S88" i="1" s="1"/>
  <c r="S92" i="1"/>
  <c r="S91" i="1" s="1"/>
  <c r="S118" i="2"/>
  <c r="S117" i="2" s="1"/>
  <c r="S116" i="2" s="1"/>
  <c r="S119" i="3"/>
  <c r="S118" i="3" s="1"/>
  <c r="S117" i="3" s="1"/>
  <c r="U96" i="1"/>
  <c r="U95" i="1" s="1"/>
  <c r="U94" i="1" s="1"/>
  <c r="U126" i="2"/>
  <c r="U125" i="2" s="1"/>
  <c r="U124" i="2" s="1"/>
  <c r="U123" i="2" s="1"/>
  <c r="U122" i="2" s="1"/>
  <c r="U126" i="3"/>
  <c r="U125" i="3" s="1"/>
  <c r="U124" i="3" s="1"/>
  <c r="U123" i="3" s="1"/>
  <c r="T18" i="2"/>
  <c r="T17" i="2" s="1"/>
  <c r="T130" i="3"/>
  <c r="T129" i="3" s="1"/>
  <c r="U110" i="1"/>
  <c r="U109" i="1" s="1"/>
  <c r="U102" i="2"/>
  <c r="U101" i="2" s="1"/>
  <c r="U100" i="2" s="1"/>
  <c r="U140" i="3"/>
  <c r="U139" i="3" s="1"/>
  <c r="U138" i="3" s="1"/>
  <c r="S117" i="1"/>
  <c r="S116" i="1" s="1"/>
  <c r="S93" i="2"/>
  <c r="S92" i="2" s="1"/>
  <c r="S91" i="2" s="1"/>
  <c r="T105" i="2"/>
  <c r="T104" i="2" s="1"/>
  <c r="T103" i="2" s="1"/>
  <c r="T153" i="3"/>
  <c r="T152" i="3" s="1"/>
  <c r="T151" i="3" s="1"/>
  <c r="S126" i="1"/>
  <c r="S125" i="1" s="1"/>
  <c r="S108" i="2"/>
  <c r="S107" i="2" s="1"/>
  <c r="S106" i="2" s="1"/>
  <c r="S156" i="3"/>
  <c r="S155" i="3" s="1"/>
  <c r="S154" i="3" s="1"/>
  <c r="T131" i="1"/>
  <c r="T130" i="1" s="1"/>
  <c r="T132" i="2"/>
  <c r="T131" i="2" s="1"/>
  <c r="T130" i="2" s="1"/>
  <c r="S134" i="1"/>
  <c r="S133" i="1" s="1"/>
  <c r="S135" i="2"/>
  <c r="S134" i="2" s="1"/>
  <c r="S133" i="2" s="1"/>
  <c r="U141" i="2"/>
  <c r="U140" i="2" s="1"/>
  <c r="U163" i="1"/>
  <c r="U162" i="1" s="1"/>
  <c r="U161" i="1" s="1"/>
  <c r="U166" i="2"/>
  <c r="U165" i="2" s="1"/>
  <c r="U164" i="2" s="1"/>
  <c r="U163" i="2" s="1"/>
  <c r="U286" i="3"/>
  <c r="U285" i="3" s="1"/>
  <c r="U284" i="3" s="1"/>
  <c r="U283" i="3" s="1"/>
  <c r="S209" i="2"/>
  <c r="S208" i="2" s="1"/>
  <c r="S207" i="2" s="1"/>
  <c r="S206" i="2" s="1"/>
  <c r="S305" i="3"/>
  <c r="S304" i="3" s="1"/>
  <c r="S303" i="3" s="1"/>
  <c r="U185" i="1"/>
  <c r="U321" i="3"/>
  <c r="U320" i="3" s="1"/>
  <c r="U203" i="2"/>
  <c r="U202" i="2" s="1"/>
  <c r="U201" i="2" s="1"/>
  <c r="U302" i="3"/>
  <c r="U301" i="3" s="1"/>
  <c r="U300" i="3" s="1"/>
  <c r="O12" i="1"/>
  <c r="P33" i="2"/>
  <c r="P32" i="2" s="1"/>
  <c r="P42" i="2"/>
  <c r="P41" i="2" s="1"/>
  <c r="P40" i="2" s="1"/>
  <c r="P118" i="2"/>
  <c r="P117" i="2" s="1"/>
  <c r="P116" i="2" s="1"/>
  <c r="P119" i="3"/>
  <c r="P118" i="3" s="1"/>
  <c r="P117" i="3" s="1"/>
  <c r="P96" i="2"/>
  <c r="P95" i="2" s="1"/>
  <c r="P94" i="2" s="1"/>
  <c r="P137" i="3"/>
  <c r="P136" i="3" s="1"/>
  <c r="P135" i="3" s="1"/>
  <c r="P138" i="2"/>
  <c r="P137" i="2" s="1"/>
  <c r="P136" i="2" s="1"/>
  <c r="P192" i="2"/>
  <c r="P191" i="2" s="1"/>
  <c r="P190" i="2" s="1"/>
  <c r="P189" i="2" s="1"/>
  <c r="P188" i="2" s="1"/>
  <c r="P337" i="3"/>
  <c r="P336" i="3" s="1"/>
  <c r="P335" i="3" s="1"/>
  <c r="P334" i="3" s="1"/>
  <c r="P172" i="2"/>
  <c r="P171" i="2" s="1"/>
  <c r="P341" i="3"/>
  <c r="P340" i="3" s="1"/>
  <c r="P251" i="2"/>
  <c r="P250" i="2" s="1"/>
  <c r="P249" i="2" s="1"/>
  <c r="P170" i="3"/>
  <c r="P169" i="3" s="1"/>
  <c r="P168" i="3" s="1"/>
  <c r="O236" i="1"/>
  <c r="O235" i="1" s="1"/>
  <c r="O179" i="3"/>
  <c r="O178" i="3" s="1"/>
  <c r="O177" i="3" s="1"/>
  <c r="O240" i="1"/>
  <c r="O239" i="1" s="1"/>
  <c r="O220" i="2"/>
  <c r="O219" i="2" s="1"/>
  <c r="O218" i="2" s="1"/>
  <c r="O183" i="3"/>
  <c r="O182" i="3" s="1"/>
  <c r="O181" i="3" s="1"/>
  <c r="P303" i="2"/>
  <c r="P302" i="2" s="1"/>
  <c r="P233" i="3"/>
  <c r="P232" i="3" s="1"/>
  <c r="P238" i="2"/>
  <c r="P237" i="2" s="1"/>
  <c r="P242" i="3"/>
  <c r="P241" i="3" s="1"/>
  <c r="O298" i="2"/>
  <c r="O297" i="2" s="1"/>
  <c r="O296" i="2" s="1"/>
  <c r="O295" i="2" s="1"/>
  <c r="O294" i="2" s="1"/>
  <c r="O315" i="3"/>
  <c r="O314" i="3" s="1"/>
  <c r="O313" i="3" s="1"/>
  <c r="P329" i="2"/>
  <c r="P328" i="2" s="1"/>
  <c r="P327" i="2" s="1"/>
  <c r="P323" i="2" s="1"/>
  <c r="P322" i="2" s="1"/>
  <c r="P365" i="3"/>
  <c r="P364" i="3" s="1"/>
  <c r="P363" i="3" s="1"/>
  <c r="P362" i="3" s="1"/>
  <c r="P357" i="3" s="1"/>
  <c r="Q375" i="1"/>
  <c r="Q374" i="1" s="1"/>
  <c r="P18" i="3"/>
  <c r="P17" i="3" s="1"/>
  <c r="P16" i="3" s="1"/>
  <c r="P25" i="3"/>
  <c r="P24" i="3" s="1"/>
  <c r="P31" i="3"/>
  <c r="P30" i="3" s="1"/>
  <c r="P29" i="3" s="1"/>
  <c r="P44" i="3"/>
  <c r="P43" i="3" s="1"/>
  <c r="P53" i="3"/>
  <c r="P52" i="3" s="1"/>
  <c r="P51" i="3" s="1"/>
  <c r="P77" i="3"/>
  <c r="P76" i="3" s="1"/>
  <c r="P75" i="3" s="1"/>
  <c r="R351" i="2"/>
  <c r="R350" i="2" s="1"/>
  <c r="R349" i="2" s="1"/>
  <c r="R50" i="3"/>
  <c r="R49" i="3" s="1"/>
  <c r="R48" i="3" s="1"/>
  <c r="R326" i="2"/>
  <c r="R325" i="2" s="1"/>
  <c r="R324" i="2" s="1"/>
  <c r="R361" i="3"/>
  <c r="R360" i="3" s="1"/>
  <c r="R359" i="3" s="1"/>
  <c r="R358" i="3" s="1"/>
  <c r="R318" i="2"/>
  <c r="R317" i="2" s="1"/>
  <c r="R44" i="3"/>
  <c r="R43" i="3" s="1"/>
  <c r="M99" i="1"/>
  <c r="M98" i="1" s="1"/>
  <c r="T375" i="1"/>
  <c r="T374" i="1" s="1"/>
  <c r="T357" i="2"/>
  <c r="T356" i="2" s="1"/>
  <c r="T355" i="2" s="1"/>
  <c r="T56" i="3"/>
  <c r="T55" i="3" s="1"/>
  <c r="T54" i="3" s="1"/>
  <c r="S372" i="1"/>
  <c r="S371" i="1" s="1"/>
  <c r="S354" i="2"/>
  <c r="S353" i="2" s="1"/>
  <c r="S352" i="2" s="1"/>
  <c r="S53" i="3"/>
  <c r="S52" i="3" s="1"/>
  <c r="S51" i="3" s="1"/>
  <c r="U363" i="1"/>
  <c r="U347" i="2"/>
  <c r="U346" i="2" s="1"/>
  <c r="U14" i="3"/>
  <c r="U13" i="3" s="1"/>
  <c r="S355" i="1"/>
  <c r="S354" i="1" s="1"/>
  <c r="S353" i="1" s="1"/>
  <c r="S329" i="2"/>
  <c r="S328" i="2" s="1"/>
  <c r="S327" i="2" s="1"/>
  <c r="S365" i="3"/>
  <c r="S364" i="3" s="1"/>
  <c r="S363" i="3" s="1"/>
  <c r="S362" i="3" s="1"/>
  <c r="S342" i="1"/>
  <c r="S341" i="1" s="1"/>
  <c r="S321" i="2"/>
  <c r="S320" i="2" s="1"/>
  <c r="S319" i="2" s="1"/>
  <c r="S47" i="3"/>
  <c r="S46" i="3" s="1"/>
  <c r="S45" i="3" s="1"/>
  <c r="U337" i="1"/>
  <c r="U316" i="2"/>
  <c r="U315" i="2" s="1"/>
  <c r="U42" i="3"/>
  <c r="U41" i="3" s="1"/>
  <c r="T331" i="1"/>
  <c r="T330" i="1" s="1"/>
  <c r="T289" i="2"/>
  <c r="T288" i="2" s="1"/>
  <c r="T287" i="2" s="1"/>
  <c r="T329" i="3"/>
  <c r="T328" i="3" s="1"/>
  <c r="T327" i="3" s="1"/>
  <c r="U10" i="1"/>
  <c r="U9" i="1" s="1"/>
  <c r="U26" i="2"/>
  <c r="U25" i="2" s="1"/>
  <c r="U24" i="2" s="1"/>
  <c r="U18" i="3"/>
  <c r="U17" i="3" s="1"/>
  <c r="U16" i="3" s="1"/>
  <c r="S29" i="2"/>
  <c r="S28" i="2" s="1"/>
  <c r="S21" i="3"/>
  <c r="S20" i="3" s="1"/>
  <c r="U23" i="1"/>
  <c r="U22" i="1" s="1"/>
  <c r="U48" i="2"/>
  <c r="U47" i="2" s="1"/>
  <c r="U46" i="2" s="1"/>
  <c r="U31" i="3"/>
  <c r="U30" i="3" s="1"/>
  <c r="U29" i="3" s="1"/>
  <c r="T26" i="1"/>
  <c r="T25" i="1" s="1"/>
  <c r="T54" i="2"/>
  <c r="T53" i="2" s="1"/>
  <c r="T52" i="2" s="1"/>
  <c r="T34" i="3"/>
  <c r="T33" i="3" s="1"/>
  <c r="T32" i="3" s="1"/>
  <c r="U13" i="2"/>
  <c r="U12" i="2" s="1"/>
  <c r="U66" i="3"/>
  <c r="U65" i="3" s="1"/>
  <c r="T15" i="2"/>
  <c r="T14" i="2" s="1"/>
  <c r="T68" i="3"/>
  <c r="T67" i="3" s="1"/>
  <c r="S39" i="2"/>
  <c r="S38" i="2" s="1"/>
  <c r="S37" i="2" s="1"/>
  <c r="S71" i="3"/>
  <c r="S70" i="3" s="1"/>
  <c r="S69" i="3" s="1"/>
  <c r="U47" i="1"/>
  <c r="U46" i="1" s="1"/>
  <c r="U45" i="2"/>
  <c r="U44" i="2" s="1"/>
  <c r="U43" i="2" s="1"/>
  <c r="U77" i="3"/>
  <c r="U76" i="3" s="1"/>
  <c r="U75" i="3" s="1"/>
  <c r="S71" i="2"/>
  <c r="S70" i="2" s="1"/>
  <c r="S69" i="2" s="1"/>
  <c r="S86" i="3"/>
  <c r="S85" i="3" s="1"/>
  <c r="S84" i="3" s="1"/>
  <c r="T80" i="2"/>
  <c r="T79" i="2" s="1"/>
  <c r="T98" i="3"/>
  <c r="T97" i="3" s="1"/>
  <c r="S59" i="2"/>
  <c r="S58" i="2" s="1"/>
  <c r="S103" i="3"/>
  <c r="S102" i="3" s="1"/>
  <c r="U63" i="2"/>
  <c r="U62" i="2" s="1"/>
  <c r="U107" i="3"/>
  <c r="U106" i="3" s="1"/>
  <c r="U121" i="2"/>
  <c r="U120" i="2" s="1"/>
  <c r="U119" i="2" s="1"/>
  <c r="U122" i="3"/>
  <c r="U121" i="3" s="1"/>
  <c r="U120" i="3" s="1"/>
  <c r="U96" i="2"/>
  <c r="U95" i="2" s="1"/>
  <c r="U94" i="2" s="1"/>
  <c r="U137" i="3"/>
  <c r="U136" i="3" s="1"/>
  <c r="U135" i="3" s="1"/>
  <c r="U99" i="2"/>
  <c r="U98" i="2" s="1"/>
  <c r="U97" i="2" s="1"/>
  <c r="U150" i="3"/>
  <c r="U149" i="3" s="1"/>
  <c r="U148" i="3" s="1"/>
  <c r="S105" i="2"/>
  <c r="S104" i="2" s="1"/>
  <c r="S103" i="2" s="1"/>
  <c r="S153" i="3"/>
  <c r="S152" i="3" s="1"/>
  <c r="S151" i="3" s="1"/>
  <c r="U138" i="2"/>
  <c r="U137" i="2" s="1"/>
  <c r="U136" i="2" s="1"/>
  <c r="S142" i="1"/>
  <c r="S143" i="2"/>
  <c r="S142" i="2" s="1"/>
  <c r="T151" i="2"/>
  <c r="T150" i="2" s="1"/>
  <c r="U160" i="2"/>
  <c r="U159" i="2" s="1"/>
  <c r="U158" i="2" s="1"/>
  <c r="S168" i="1"/>
  <c r="S167" i="1" s="1"/>
  <c r="S166" i="1" s="1"/>
  <c r="S198" i="2"/>
  <c r="S197" i="2" s="1"/>
  <c r="S196" i="2" s="1"/>
  <c r="S195" i="2" s="1"/>
  <c r="S194" i="2" s="1"/>
  <c r="S291" i="3"/>
  <c r="S290" i="3" s="1"/>
  <c r="S289" i="3" s="1"/>
  <c r="S288" i="3" s="1"/>
  <c r="U183" i="1"/>
  <c r="U319" i="3"/>
  <c r="U318" i="3" s="1"/>
  <c r="S192" i="2"/>
  <c r="S191" i="2" s="1"/>
  <c r="S190" i="2" s="1"/>
  <c r="S189" i="2" s="1"/>
  <c r="S188" i="2" s="1"/>
  <c r="S337" i="3"/>
  <c r="S336" i="3" s="1"/>
  <c r="S335" i="3" s="1"/>
  <c r="S334" i="3" s="1"/>
  <c r="T203" i="2"/>
  <c r="T202" i="2" s="1"/>
  <c r="T201" i="2" s="1"/>
  <c r="T302" i="3"/>
  <c r="T301" i="3" s="1"/>
  <c r="T300" i="3" s="1"/>
  <c r="P31" i="2"/>
  <c r="P30" i="2" s="1"/>
  <c r="P39" i="2"/>
  <c r="P38" i="2" s="1"/>
  <c r="P37" i="2" s="1"/>
  <c r="P71" i="2"/>
  <c r="P70" i="2" s="1"/>
  <c r="P69" i="2" s="1"/>
  <c r="Q76" i="2"/>
  <c r="Q75" i="2" s="1"/>
  <c r="Q94" i="3"/>
  <c r="Q93" i="3" s="1"/>
  <c r="Q78" i="2"/>
  <c r="Q77" i="2" s="1"/>
  <c r="Q96" i="3"/>
  <c r="Q95" i="3" s="1"/>
  <c r="O80" i="2"/>
  <c r="O79" i="2" s="1"/>
  <c r="O74" i="2" s="1"/>
  <c r="O73" i="2" s="1"/>
  <c r="O72" i="2" s="1"/>
  <c r="O98" i="3"/>
  <c r="O97" i="3" s="1"/>
  <c r="P59" i="2"/>
  <c r="P58" i="2" s="1"/>
  <c r="P103" i="3"/>
  <c r="P102" i="3" s="1"/>
  <c r="P61" i="2"/>
  <c r="P60" i="2" s="1"/>
  <c r="P105" i="3"/>
  <c r="P104" i="3" s="1"/>
  <c r="P63" i="2"/>
  <c r="P62" i="2" s="1"/>
  <c r="P107" i="3"/>
  <c r="P106" i="3" s="1"/>
  <c r="P66" i="2"/>
  <c r="P65" i="2" s="1"/>
  <c r="P64" i="2" s="1"/>
  <c r="P110" i="3"/>
  <c r="P109" i="3" s="1"/>
  <c r="P108" i="3" s="1"/>
  <c r="O85" i="2"/>
  <c r="O84" i="2" s="1"/>
  <c r="O83" i="2" s="1"/>
  <c r="O82" i="2" s="1"/>
  <c r="O81" i="2" s="1"/>
  <c r="O115" i="3"/>
  <c r="O114" i="3" s="1"/>
  <c r="O113" i="3" s="1"/>
  <c r="O112" i="3" s="1"/>
  <c r="O102" i="1"/>
  <c r="O20" i="2"/>
  <c r="O19" i="2" s="1"/>
  <c r="O132" i="3"/>
  <c r="O131" i="3" s="1"/>
  <c r="P99" i="2"/>
  <c r="P98" i="2" s="1"/>
  <c r="P97" i="2" s="1"/>
  <c r="P150" i="3"/>
  <c r="P149" i="3" s="1"/>
  <c r="P148" i="3" s="1"/>
  <c r="P135" i="2"/>
  <c r="P134" i="2" s="1"/>
  <c r="P133" i="2" s="1"/>
  <c r="P179" i="2"/>
  <c r="P178" i="2" s="1"/>
  <c r="P348" i="3"/>
  <c r="P347" i="3" s="1"/>
  <c r="P182" i="2"/>
  <c r="P181" i="2" s="1"/>
  <c r="P180" i="2" s="1"/>
  <c r="P351" i="3"/>
  <c r="P350" i="3" s="1"/>
  <c r="P349" i="3" s="1"/>
  <c r="Q185" i="2"/>
  <c r="Q184" i="2" s="1"/>
  <c r="Q354" i="3"/>
  <c r="Q353" i="3" s="1"/>
  <c r="Q187" i="2"/>
  <c r="Q186" i="2" s="1"/>
  <c r="Q356" i="3"/>
  <c r="Q355" i="3" s="1"/>
  <c r="P198" i="3"/>
  <c r="P197" i="3" s="1"/>
  <c r="P196" i="3" s="1"/>
  <c r="O274" i="2"/>
  <c r="O273" i="2" s="1"/>
  <c r="O229" i="3"/>
  <c r="O228" i="3" s="1"/>
  <c r="O227" i="3" s="1"/>
  <c r="O217" i="3" s="1"/>
  <c r="O322" i="1"/>
  <c r="O321" i="1" s="1"/>
  <c r="O311" i="1"/>
  <c r="O310" i="1" s="1"/>
  <c r="O309" i="1" s="1"/>
  <c r="O284" i="2"/>
  <c r="O283" i="2" s="1"/>
  <c r="O324" i="3"/>
  <c r="O323" i="3" s="1"/>
  <c r="O286" i="2"/>
  <c r="O285" i="2" s="1"/>
  <c r="O326" i="3"/>
  <c r="O325" i="3" s="1"/>
  <c r="P337" i="1"/>
  <c r="O326" i="2"/>
  <c r="O325" i="2" s="1"/>
  <c r="O324" i="2" s="1"/>
  <c r="O323" i="2" s="1"/>
  <c r="O322" i="2" s="1"/>
  <c r="O361" i="3"/>
  <c r="O360" i="3" s="1"/>
  <c r="O359" i="3" s="1"/>
  <c r="O358" i="3" s="1"/>
  <c r="O357" i="3" s="1"/>
  <c r="P369" i="1"/>
  <c r="P368" i="1" s="1"/>
  <c r="P372" i="1"/>
  <c r="P371" i="1" s="1"/>
  <c r="P351" i="2"/>
  <c r="P350" i="2" s="1"/>
  <c r="P349" i="2" s="1"/>
  <c r="P23" i="3"/>
  <c r="P22" i="3" s="1"/>
  <c r="P42" i="3"/>
  <c r="P41" i="3" s="1"/>
  <c r="O68" i="3"/>
  <c r="O67" i="3" s="1"/>
  <c r="P86" i="3"/>
  <c r="P85" i="3" s="1"/>
  <c r="P84" i="3" s="1"/>
  <c r="R347" i="2"/>
  <c r="R346" i="2" s="1"/>
  <c r="R14" i="3"/>
  <c r="R13" i="3" s="1"/>
  <c r="R316" i="2"/>
  <c r="R315" i="2" s="1"/>
  <c r="R314" i="2" s="1"/>
  <c r="R313" i="2" s="1"/>
  <c r="R312" i="2" s="1"/>
  <c r="R42" i="3"/>
  <c r="R41" i="3" s="1"/>
  <c r="S375" i="1"/>
  <c r="S374" i="1" s="1"/>
  <c r="S357" i="2"/>
  <c r="S356" i="2" s="1"/>
  <c r="S355" i="2" s="1"/>
  <c r="S56" i="3"/>
  <c r="S55" i="3" s="1"/>
  <c r="S54" i="3" s="1"/>
  <c r="U369" i="1"/>
  <c r="U368" i="1" s="1"/>
  <c r="U351" i="2"/>
  <c r="U350" i="2" s="1"/>
  <c r="U349" i="2" s="1"/>
  <c r="U50" i="3"/>
  <c r="U49" i="3" s="1"/>
  <c r="U48" i="3" s="1"/>
  <c r="S361" i="1"/>
  <c r="S345" i="2"/>
  <c r="S344" i="2" s="1"/>
  <c r="S12" i="3"/>
  <c r="S11" i="3" s="1"/>
  <c r="U351" i="1"/>
  <c r="U350" i="1" s="1"/>
  <c r="U349" i="1" s="1"/>
  <c r="U326" i="2"/>
  <c r="U325" i="2" s="1"/>
  <c r="U324" i="2" s="1"/>
  <c r="U361" i="3"/>
  <c r="U360" i="3" s="1"/>
  <c r="U359" i="3" s="1"/>
  <c r="U358" i="3" s="1"/>
  <c r="S346" i="1"/>
  <c r="S345" i="1" s="1"/>
  <c r="S344" i="1" s="1"/>
  <c r="S341" i="2"/>
  <c r="S340" i="2" s="1"/>
  <c r="S339" i="2" s="1"/>
  <c r="S338" i="2" s="1"/>
  <c r="S60" i="3"/>
  <c r="S59" i="3" s="1"/>
  <c r="S58" i="3" s="1"/>
  <c r="S57" i="3" s="1"/>
  <c r="U339" i="1"/>
  <c r="U318" i="2"/>
  <c r="U317" i="2" s="1"/>
  <c r="U44" i="3"/>
  <c r="U43" i="3" s="1"/>
  <c r="S31" i="2"/>
  <c r="S30" i="2" s="1"/>
  <c r="S23" i="3"/>
  <c r="S22" i="3" s="1"/>
  <c r="U17" i="1"/>
  <c r="U33" i="2"/>
  <c r="U32" i="2" s="1"/>
  <c r="U25" i="3"/>
  <c r="U24" i="3" s="1"/>
  <c r="U20" i="1"/>
  <c r="U19" i="1" s="1"/>
  <c r="U36" i="2"/>
  <c r="U35" i="2" s="1"/>
  <c r="U34" i="2" s="1"/>
  <c r="U28" i="3"/>
  <c r="U27" i="3" s="1"/>
  <c r="U26" i="3" s="1"/>
  <c r="S54" i="2"/>
  <c r="S53" i="2" s="1"/>
  <c r="S52" i="2" s="1"/>
  <c r="S34" i="3"/>
  <c r="S33" i="3" s="1"/>
  <c r="S32" i="3" s="1"/>
  <c r="U34" i="1"/>
  <c r="U11" i="2"/>
  <c r="U10" i="2" s="1"/>
  <c r="U64" i="3"/>
  <c r="U63" i="3" s="1"/>
  <c r="T13" i="2"/>
  <c r="T12" i="2" s="1"/>
  <c r="T66" i="3"/>
  <c r="T65" i="3" s="1"/>
  <c r="U42" i="2"/>
  <c r="U41" i="2" s="1"/>
  <c r="U40" i="2" s="1"/>
  <c r="U74" i="3"/>
  <c r="U73" i="3" s="1"/>
  <c r="U72" i="3" s="1"/>
  <c r="S50" i="1"/>
  <c r="S49" i="1" s="1"/>
  <c r="S51" i="2"/>
  <c r="S50" i="2" s="1"/>
  <c r="S49" i="2" s="1"/>
  <c r="S80" i="3"/>
  <c r="S79" i="3" s="1"/>
  <c r="S78" i="3" s="1"/>
  <c r="T78" i="2"/>
  <c r="T77" i="2" s="1"/>
  <c r="T96" i="3"/>
  <c r="T95" i="3" s="1"/>
  <c r="U61" i="2"/>
  <c r="U60" i="2" s="1"/>
  <c r="U105" i="3"/>
  <c r="U104" i="3" s="1"/>
  <c r="S66" i="2"/>
  <c r="S65" i="2" s="1"/>
  <c r="S64" i="2" s="1"/>
  <c r="S110" i="3"/>
  <c r="S109" i="3" s="1"/>
  <c r="S108" i="3" s="1"/>
  <c r="U89" i="1"/>
  <c r="U88" i="1" s="1"/>
  <c r="U87" i="1" s="1"/>
  <c r="U82" i="1" s="1"/>
  <c r="U118" i="2"/>
  <c r="U117" i="2" s="1"/>
  <c r="U116" i="2" s="1"/>
  <c r="U119" i="3"/>
  <c r="U118" i="3" s="1"/>
  <c r="U117" i="3" s="1"/>
  <c r="S126" i="2"/>
  <c r="S125" i="2" s="1"/>
  <c r="S124" i="2" s="1"/>
  <c r="S123" i="2" s="1"/>
  <c r="S122" i="2" s="1"/>
  <c r="S126" i="3"/>
  <c r="S125" i="3" s="1"/>
  <c r="S124" i="3" s="1"/>
  <c r="S123" i="3" s="1"/>
  <c r="U20" i="2"/>
  <c r="U19" i="2" s="1"/>
  <c r="U132" i="3"/>
  <c r="U131" i="3" s="1"/>
  <c r="S110" i="1"/>
  <c r="S109" i="1" s="1"/>
  <c r="S102" i="2"/>
  <c r="S101" i="2" s="1"/>
  <c r="S100" i="2" s="1"/>
  <c r="S140" i="3"/>
  <c r="S139" i="3" s="1"/>
  <c r="S138" i="3" s="1"/>
  <c r="U108" i="2"/>
  <c r="U107" i="2" s="1"/>
  <c r="U106" i="2" s="1"/>
  <c r="U156" i="3"/>
  <c r="U155" i="3" s="1"/>
  <c r="U154" i="3" s="1"/>
  <c r="U135" i="2"/>
  <c r="U134" i="2" s="1"/>
  <c r="U133" i="2" s="1"/>
  <c r="S140" i="1"/>
  <c r="S141" i="2"/>
  <c r="S140" i="2" s="1"/>
  <c r="U145" i="1"/>
  <c r="U144" i="1" s="1"/>
  <c r="U146" i="2"/>
  <c r="U145" i="2" s="1"/>
  <c r="U144" i="2" s="1"/>
  <c r="T149" i="2"/>
  <c r="T148" i="2" s="1"/>
  <c r="S150" i="1"/>
  <c r="S151" i="2"/>
  <c r="S150" i="2" s="1"/>
  <c r="T160" i="2"/>
  <c r="T159" i="2" s="1"/>
  <c r="T158" i="2" s="1"/>
  <c r="S163" i="1"/>
  <c r="S162" i="1" s="1"/>
  <c r="S161" i="1" s="1"/>
  <c r="S166" i="2"/>
  <c r="S165" i="2" s="1"/>
  <c r="S164" i="2" s="1"/>
  <c r="S163" i="2" s="1"/>
  <c r="S286" i="3"/>
  <c r="S285" i="3" s="1"/>
  <c r="S284" i="3" s="1"/>
  <c r="S283" i="3" s="1"/>
  <c r="U209" i="2"/>
  <c r="U208" i="2" s="1"/>
  <c r="U207" i="2" s="1"/>
  <c r="U206" i="2" s="1"/>
  <c r="U305" i="3"/>
  <c r="U304" i="3" s="1"/>
  <c r="U303" i="3" s="1"/>
  <c r="T183" i="1"/>
  <c r="T319" i="3"/>
  <c r="T318" i="3" s="1"/>
  <c r="T317" i="3" s="1"/>
  <c r="P29" i="2"/>
  <c r="P28" i="2" s="1"/>
  <c r="O30" i="1"/>
  <c r="O29" i="1" s="1"/>
  <c r="O28" i="1" s="1"/>
  <c r="O113" i="2"/>
  <c r="O112" i="2" s="1"/>
  <c r="O111" i="2" s="1"/>
  <c r="O110" i="2" s="1"/>
  <c r="O109" i="2" s="1"/>
  <c r="O100" i="1"/>
  <c r="O18" i="2"/>
  <c r="O17" i="2" s="1"/>
  <c r="O130" i="3"/>
  <c r="O129" i="3" s="1"/>
  <c r="O128" i="3" s="1"/>
  <c r="O127" i="3" s="1"/>
  <c r="P93" i="2"/>
  <c r="P92" i="2" s="1"/>
  <c r="P91" i="2" s="1"/>
  <c r="O131" i="1"/>
  <c r="O130" i="1" s="1"/>
  <c r="O132" i="2"/>
  <c r="O131" i="2" s="1"/>
  <c r="O130" i="2" s="1"/>
  <c r="P143" i="2"/>
  <c r="P142" i="2" s="1"/>
  <c r="P334" i="2"/>
  <c r="P333" i="2" s="1"/>
  <c r="P332" i="2" s="1"/>
  <c r="P331" i="2" s="1"/>
  <c r="P298" i="3"/>
  <c r="P297" i="3" s="1"/>
  <c r="P296" i="3" s="1"/>
  <c r="P292" i="3" s="1"/>
  <c r="O203" i="2"/>
  <c r="O202" i="2" s="1"/>
  <c r="O201" i="2" s="1"/>
  <c r="O200" i="2" s="1"/>
  <c r="O199" i="2" s="1"/>
  <c r="O302" i="3"/>
  <c r="O301" i="3" s="1"/>
  <c r="O300" i="3" s="1"/>
  <c r="P177" i="2"/>
  <c r="P176" i="2" s="1"/>
  <c r="P175" i="2" s="1"/>
  <c r="P346" i="3"/>
  <c r="P345" i="3" s="1"/>
  <c r="O209" i="1"/>
  <c r="P235" i="2"/>
  <c r="P234" i="2" s="1"/>
  <c r="P233" i="2" s="1"/>
  <c r="P220" i="3"/>
  <c r="P219" i="3" s="1"/>
  <c r="P218" i="3" s="1"/>
  <c r="O286" i="1"/>
  <c r="O285" i="1" s="1"/>
  <c r="O289" i="1"/>
  <c r="O288" i="1" s="1"/>
  <c r="P242" i="2"/>
  <c r="P241" i="2" s="1"/>
  <c r="P246" i="3"/>
  <c r="P245" i="3" s="1"/>
  <c r="O281" i="2"/>
  <c r="O280" i="2" s="1"/>
  <c r="O279" i="2" s="1"/>
  <c r="O295" i="3"/>
  <c r="O294" i="3" s="1"/>
  <c r="O293" i="3" s="1"/>
  <c r="O226" i="2"/>
  <c r="O225" i="2" s="1"/>
  <c r="O224" i="2" s="1"/>
  <c r="O308" i="3"/>
  <c r="O307" i="3" s="1"/>
  <c r="O306" i="3" s="1"/>
  <c r="O292" i="2"/>
  <c r="O311" i="3"/>
  <c r="P363" i="1"/>
  <c r="P347" i="2"/>
  <c r="P346" i="2" s="1"/>
  <c r="P14" i="3"/>
  <c r="P13" i="3" s="1"/>
  <c r="P21" i="3"/>
  <c r="P20" i="3" s="1"/>
  <c r="O38" i="3"/>
  <c r="O37" i="3" s="1"/>
  <c r="O36" i="3" s="1"/>
  <c r="O35" i="3" s="1"/>
  <c r="P50" i="3"/>
  <c r="P49" i="3" s="1"/>
  <c r="P48" i="3" s="1"/>
  <c r="O66" i="3"/>
  <c r="O65" i="3" s="1"/>
  <c r="P74" i="3"/>
  <c r="P73" i="3" s="1"/>
  <c r="P72" i="3" s="1"/>
  <c r="P80" i="3"/>
  <c r="P79" i="3" s="1"/>
  <c r="P78" i="3" s="1"/>
  <c r="R357" i="2"/>
  <c r="R356" i="2" s="1"/>
  <c r="R355" i="2" s="1"/>
  <c r="R56" i="3"/>
  <c r="R55" i="3" s="1"/>
  <c r="R54" i="3" s="1"/>
  <c r="R345" i="2"/>
  <c r="R344" i="2" s="1"/>
  <c r="R343" i="2" s="1"/>
  <c r="R342" i="2" s="1"/>
  <c r="R12" i="3"/>
  <c r="R11" i="3" s="1"/>
  <c r="R341" i="2"/>
  <c r="R340" i="2" s="1"/>
  <c r="R339" i="2" s="1"/>
  <c r="R338" i="2" s="1"/>
  <c r="R60" i="3"/>
  <c r="R59" i="3" s="1"/>
  <c r="R58" i="3" s="1"/>
  <c r="R57" i="3" s="1"/>
  <c r="R289" i="2"/>
  <c r="R288" i="2" s="1"/>
  <c r="R287" i="2" s="1"/>
  <c r="R329" i="3"/>
  <c r="R328" i="3" s="1"/>
  <c r="R327" i="3" s="1"/>
  <c r="S298" i="3"/>
  <c r="S297" i="3" s="1"/>
  <c r="S296" i="3" s="1"/>
  <c r="U372" i="1"/>
  <c r="U371" i="1" s="1"/>
  <c r="U354" i="2"/>
  <c r="U353" i="2" s="1"/>
  <c r="U352" i="2" s="1"/>
  <c r="U53" i="3"/>
  <c r="U52" i="3" s="1"/>
  <c r="U51" i="3" s="1"/>
  <c r="S363" i="1"/>
  <c r="S347" i="2"/>
  <c r="S346" i="2" s="1"/>
  <c r="S14" i="3"/>
  <c r="S13" i="3" s="1"/>
  <c r="U355" i="1"/>
  <c r="U354" i="1" s="1"/>
  <c r="U353" i="1" s="1"/>
  <c r="U329" i="2"/>
  <c r="U328" i="2" s="1"/>
  <c r="U327" i="2" s="1"/>
  <c r="U365" i="3"/>
  <c r="U364" i="3" s="1"/>
  <c r="U363" i="3" s="1"/>
  <c r="U362" i="3" s="1"/>
  <c r="T351" i="1"/>
  <c r="T350" i="1" s="1"/>
  <c r="T349" i="1" s="1"/>
  <c r="T326" i="2"/>
  <c r="T325" i="2" s="1"/>
  <c r="T324" i="2" s="1"/>
  <c r="T361" i="3"/>
  <c r="T360" i="3" s="1"/>
  <c r="T359" i="3" s="1"/>
  <c r="T358" i="3" s="1"/>
  <c r="S337" i="1"/>
  <c r="S316" i="2"/>
  <c r="S315" i="2" s="1"/>
  <c r="S42" i="3"/>
  <c r="S41" i="3" s="1"/>
  <c r="S40" i="3" s="1"/>
  <c r="S26" i="2"/>
  <c r="S25" i="2" s="1"/>
  <c r="S24" i="2" s="1"/>
  <c r="S18" i="3"/>
  <c r="S17" i="3" s="1"/>
  <c r="S16" i="3" s="1"/>
  <c r="U29" i="2"/>
  <c r="U28" i="2" s="1"/>
  <c r="U21" i="3"/>
  <c r="U20" i="3" s="1"/>
  <c r="S48" i="2"/>
  <c r="S47" i="2" s="1"/>
  <c r="S46" i="2" s="1"/>
  <c r="S31" i="3"/>
  <c r="S30" i="3" s="1"/>
  <c r="S29" i="3" s="1"/>
  <c r="U113" i="2"/>
  <c r="U112" i="2" s="1"/>
  <c r="U111" i="2" s="1"/>
  <c r="U110" i="2" s="1"/>
  <c r="U109" i="2" s="1"/>
  <c r="U38" i="3"/>
  <c r="U37" i="3" s="1"/>
  <c r="U36" i="3" s="1"/>
  <c r="U35" i="3" s="1"/>
  <c r="T34" i="1"/>
  <c r="T11" i="2"/>
  <c r="T10" i="2" s="1"/>
  <c r="T64" i="3"/>
  <c r="T63" i="3" s="1"/>
  <c r="U39" i="2"/>
  <c r="U38" i="2" s="1"/>
  <c r="U37" i="2" s="1"/>
  <c r="U71" i="3"/>
  <c r="U70" i="3" s="1"/>
  <c r="U69" i="3" s="1"/>
  <c r="S45" i="2"/>
  <c r="S44" i="2" s="1"/>
  <c r="S43" i="2" s="1"/>
  <c r="S77" i="3"/>
  <c r="S76" i="3" s="1"/>
  <c r="S75" i="3" s="1"/>
  <c r="U53" i="1"/>
  <c r="U52" i="1" s="1"/>
  <c r="U71" i="2"/>
  <c r="U70" i="2" s="1"/>
  <c r="U69" i="2" s="1"/>
  <c r="U86" i="3"/>
  <c r="U85" i="3" s="1"/>
  <c r="U84" i="3" s="1"/>
  <c r="T76" i="2"/>
  <c r="T75" i="2" s="1"/>
  <c r="T94" i="3"/>
  <c r="T93" i="3" s="1"/>
  <c r="S78" i="2"/>
  <c r="S77" i="2" s="1"/>
  <c r="S96" i="3"/>
  <c r="S95" i="3" s="1"/>
  <c r="U59" i="2"/>
  <c r="U58" i="2" s="1"/>
  <c r="U103" i="3"/>
  <c r="U102" i="3" s="1"/>
  <c r="S63" i="2"/>
  <c r="S62" i="2" s="1"/>
  <c r="S107" i="3"/>
  <c r="S106" i="3" s="1"/>
  <c r="U85" i="2"/>
  <c r="U84" i="2" s="1"/>
  <c r="U83" i="2" s="1"/>
  <c r="U82" i="2" s="1"/>
  <c r="U81" i="2" s="1"/>
  <c r="U115" i="3"/>
  <c r="U114" i="3" s="1"/>
  <c r="U113" i="3" s="1"/>
  <c r="U112" i="3" s="1"/>
  <c r="S121" i="2"/>
  <c r="S120" i="2" s="1"/>
  <c r="S119" i="2" s="1"/>
  <c r="S122" i="3"/>
  <c r="S121" i="3" s="1"/>
  <c r="S120" i="3" s="1"/>
  <c r="U18" i="2"/>
  <c r="U17" i="2" s="1"/>
  <c r="U130" i="3"/>
  <c r="U129" i="3" s="1"/>
  <c r="T20" i="2"/>
  <c r="T19" i="2" s="1"/>
  <c r="T132" i="3"/>
  <c r="T131" i="3" s="1"/>
  <c r="S107" i="1"/>
  <c r="S106" i="1" s="1"/>
  <c r="S96" i="2"/>
  <c r="S95" i="2" s="1"/>
  <c r="S94" i="2" s="1"/>
  <c r="S137" i="3"/>
  <c r="S136" i="3" s="1"/>
  <c r="S135" i="3" s="1"/>
  <c r="S99" i="2"/>
  <c r="S98" i="2" s="1"/>
  <c r="S97" i="2" s="1"/>
  <c r="S150" i="3"/>
  <c r="S149" i="3" s="1"/>
  <c r="S148" i="3" s="1"/>
  <c r="U105" i="2"/>
  <c r="U104" i="2" s="1"/>
  <c r="U103" i="2" s="1"/>
  <c r="U153" i="3"/>
  <c r="U152" i="3" s="1"/>
  <c r="U151" i="3" s="1"/>
  <c r="T108" i="2"/>
  <c r="T107" i="2" s="1"/>
  <c r="T106" i="2" s="1"/>
  <c r="T156" i="3"/>
  <c r="T155" i="3" s="1"/>
  <c r="T154" i="3" s="1"/>
  <c r="U132" i="2"/>
  <c r="U131" i="2" s="1"/>
  <c r="U130" i="2" s="1"/>
  <c r="S138" i="2"/>
  <c r="S137" i="2" s="1"/>
  <c r="S136" i="2" s="1"/>
  <c r="U143" i="2"/>
  <c r="U142" i="2" s="1"/>
  <c r="S149" i="2"/>
  <c r="S148" i="2" s="1"/>
  <c r="U154" i="2"/>
  <c r="U153" i="2" s="1"/>
  <c r="U152" i="2" s="1"/>
  <c r="T156" i="1"/>
  <c r="T155" i="1" s="1"/>
  <c r="T157" i="2"/>
  <c r="T156" i="2" s="1"/>
  <c r="T155" i="2" s="1"/>
  <c r="S159" i="1"/>
  <c r="S158" i="1" s="1"/>
  <c r="U198" i="2"/>
  <c r="U197" i="2" s="1"/>
  <c r="U196" i="2" s="1"/>
  <c r="U195" i="2" s="1"/>
  <c r="U194" i="2" s="1"/>
  <c r="U291" i="3"/>
  <c r="U290" i="3" s="1"/>
  <c r="U289" i="3" s="1"/>
  <c r="U288" i="3" s="1"/>
  <c r="T179" i="1"/>
  <c r="T178" i="1" s="1"/>
  <c r="T174" i="1" s="1"/>
  <c r="T209" i="2"/>
  <c r="T208" i="2" s="1"/>
  <c r="T207" i="2" s="1"/>
  <c r="T206" i="2" s="1"/>
  <c r="T305" i="3"/>
  <c r="T304" i="3" s="1"/>
  <c r="T303" i="3" s="1"/>
  <c r="U192" i="2"/>
  <c r="U191" i="2" s="1"/>
  <c r="U190" i="2" s="1"/>
  <c r="U189" i="2" s="1"/>
  <c r="U188" i="2" s="1"/>
  <c r="U337" i="3"/>
  <c r="U336" i="3" s="1"/>
  <c r="U335" i="3" s="1"/>
  <c r="U334" i="3" s="1"/>
  <c r="P36" i="2"/>
  <c r="P35" i="2" s="1"/>
  <c r="P34" i="2" s="1"/>
  <c r="O34" i="1"/>
  <c r="O36" i="1"/>
  <c r="P121" i="2"/>
  <c r="P120" i="2" s="1"/>
  <c r="P119" i="2" s="1"/>
  <c r="P122" i="3"/>
  <c r="P121" i="3" s="1"/>
  <c r="P120" i="3" s="1"/>
  <c r="P126" i="2"/>
  <c r="P125" i="2" s="1"/>
  <c r="P124" i="2" s="1"/>
  <c r="P123" i="2" s="1"/>
  <c r="P122" i="2" s="1"/>
  <c r="P126" i="3"/>
  <c r="P125" i="3" s="1"/>
  <c r="P124" i="3" s="1"/>
  <c r="P123" i="3" s="1"/>
  <c r="P102" i="2"/>
  <c r="P101" i="2" s="1"/>
  <c r="P100" i="2" s="1"/>
  <c r="P140" i="3"/>
  <c r="P139" i="3" s="1"/>
  <c r="P138" i="3" s="1"/>
  <c r="P141" i="2"/>
  <c r="P140" i="2" s="1"/>
  <c r="Q149" i="2"/>
  <c r="Q148" i="2" s="1"/>
  <c r="Q151" i="2"/>
  <c r="Q150" i="2" s="1"/>
  <c r="P166" i="2"/>
  <c r="P165" i="2" s="1"/>
  <c r="P164" i="2" s="1"/>
  <c r="P163" i="2" s="1"/>
  <c r="P286" i="3"/>
  <c r="P285" i="3" s="1"/>
  <c r="P284" i="3" s="1"/>
  <c r="P283" i="3" s="1"/>
  <c r="P198" i="2"/>
  <c r="P197" i="2" s="1"/>
  <c r="P196" i="2" s="1"/>
  <c r="P195" i="2" s="1"/>
  <c r="P194" i="2" s="1"/>
  <c r="P291" i="3"/>
  <c r="P290" i="3" s="1"/>
  <c r="P289" i="3" s="1"/>
  <c r="P288" i="3" s="1"/>
  <c r="P174" i="2"/>
  <c r="P173" i="2" s="1"/>
  <c r="P343" i="3"/>
  <c r="P342" i="3" s="1"/>
  <c r="O218" i="1"/>
  <c r="O217" i="1" s="1"/>
  <c r="O223" i="2"/>
  <c r="O222" i="2" s="1"/>
  <c r="O221" i="2" s="1"/>
  <c r="O161" i="3"/>
  <c r="O160" i="3" s="1"/>
  <c r="O159" i="3" s="1"/>
  <c r="P232" i="2"/>
  <c r="P231" i="2" s="1"/>
  <c r="P230" i="2" s="1"/>
  <c r="P186" i="3"/>
  <c r="P185" i="3" s="1"/>
  <c r="P184" i="3" s="1"/>
  <c r="O270" i="1"/>
  <c r="O269" i="1" s="1"/>
  <c r="O213" i="3"/>
  <c r="O212" i="3" s="1"/>
  <c r="O211" i="3" s="1"/>
  <c r="P305" i="2"/>
  <c r="P304" i="2" s="1"/>
  <c r="P235" i="3"/>
  <c r="P234" i="3" s="1"/>
  <c r="P215" i="2"/>
  <c r="P214" i="2" s="1"/>
  <c r="P213" i="2" s="1"/>
  <c r="P212" i="2" s="1"/>
  <c r="P211" i="2" s="1"/>
  <c r="P239" i="3"/>
  <c r="P238" i="3" s="1"/>
  <c r="P237" i="3" s="1"/>
  <c r="P240" i="2"/>
  <c r="P239" i="2" s="1"/>
  <c r="P244" i="3"/>
  <c r="P243" i="3" s="1"/>
  <c r="O276" i="2"/>
  <c r="O275" i="2" s="1"/>
  <c r="O249" i="3"/>
  <c r="O248" i="3" s="1"/>
  <c r="O247" i="3" s="1"/>
  <c r="O293" i="2"/>
  <c r="O312" i="3"/>
  <c r="O289" i="2"/>
  <c r="O288" i="2" s="1"/>
  <c r="O287" i="2" s="1"/>
  <c r="O329" i="3"/>
  <c r="O328" i="3" s="1"/>
  <c r="O327" i="3" s="1"/>
  <c r="Q342" i="1"/>
  <c r="Q341" i="1" s="1"/>
  <c r="P361" i="1"/>
  <c r="P345" i="2"/>
  <c r="P344" i="2" s="1"/>
  <c r="Q34" i="3"/>
  <c r="Q33" i="3" s="1"/>
  <c r="Q32" i="3" s="1"/>
  <c r="Q47" i="3"/>
  <c r="Q46" i="3" s="1"/>
  <c r="Q45" i="3" s="1"/>
  <c r="Q56" i="3"/>
  <c r="Q55" i="3" s="1"/>
  <c r="Q54" i="3" s="1"/>
  <c r="O64" i="3"/>
  <c r="O63" i="3" s="1"/>
  <c r="M12" i="1"/>
  <c r="Q196" i="1"/>
  <c r="M139" i="1"/>
  <c r="L147" i="1"/>
  <c r="Q289" i="1"/>
  <c r="Q288" i="1" s="1"/>
  <c r="Q360" i="1"/>
  <c r="Q359" i="1" s="1"/>
  <c r="Q358" i="1" s="1"/>
  <c r="Q357" i="1" s="1"/>
  <c r="T99" i="1"/>
  <c r="T98" i="1" s="1"/>
  <c r="L33" i="1"/>
  <c r="K139" i="1"/>
  <c r="L182" i="1"/>
  <c r="L181" i="1" s="1"/>
  <c r="Q294" i="1"/>
  <c r="O360" i="1"/>
  <c r="O359" i="1" s="1"/>
  <c r="O358" i="1" s="1"/>
  <c r="O357" i="1" s="1"/>
  <c r="K147" i="1"/>
  <c r="K201" i="1"/>
  <c r="N275" i="1"/>
  <c r="L325" i="1"/>
  <c r="K367" i="1"/>
  <c r="K366" i="1" s="1"/>
  <c r="K365" i="1" s="1"/>
  <c r="Q201" i="1"/>
  <c r="M275" i="1"/>
  <c r="Q313" i="1"/>
  <c r="R286" i="2"/>
  <c r="R285" i="2" s="1"/>
  <c r="R326" i="3"/>
  <c r="R325" i="3" s="1"/>
  <c r="R292" i="2"/>
  <c r="R311" i="3"/>
  <c r="R242" i="2"/>
  <c r="R241" i="2" s="1"/>
  <c r="R246" i="3"/>
  <c r="R245" i="3" s="1"/>
  <c r="R305" i="2"/>
  <c r="R304" i="2" s="1"/>
  <c r="R235" i="3"/>
  <c r="R234" i="3" s="1"/>
  <c r="R235" i="2"/>
  <c r="R234" i="2" s="1"/>
  <c r="R233" i="2" s="1"/>
  <c r="R220" i="3"/>
  <c r="R219" i="3" s="1"/>
  <c r="R218" i="3" s="1"/>
  <c r="R257" i="2"/>
  <c r="R256" i="2" s="1"/>
  <c r="R255" i="2" s="1"/>
  <c r="R201" i="3"/>
  <c r="R200" i="3" s="1"/>
  <c r="R199" i="3" s="1"/>
  <c r="R232" i="2"/>
  <c r="R231" i="2" s="1"/>
  <c r="R230" i="2" s="1"/>
  <c r="R186" i="3"/>
  <c r="R185" i="3" s="1"/>
  <c r="R184" i="3" s="1"/>
  <c r="R176" i="3"/>
  <c r="R175" i="3" s="1"/>
  <c r="R174" i="3" s="1"/>
  <c r="R229" i="2"/>
  <c r="R228" i="2" s="1"/>
  <c r="R227" i="2" s="1"/>
  <c r="R164" i="3"/>
  <c r="R163" i="3" s="1"/>
  <c r="R162" i="3" s="1"/>
  <c r="R185" i="2"/>
  <c r="R184" i="2" s="1"/>
  <c r="R354" i="3"/>
  <c r="R353" i="3" s="1"/>
  <c r="R174" i="2"/>
  <c r="R173" i="2" s="1"/>
  <c r="R343" i="3"/>
  <c r="R342" i="3" s="1"/>
  <c r="R198" i="2"/>
  <c r="R197" i="2" s="1"/>
  <c r="R196" i="2" s="1"/>
  <c r="R195" i="2" s="1"/>
  <c r="R194" i="2" s="1"/>
  <c r="R291" i="3"/>
  <c r="R290" i="3" s="1"/>
  <c r="R289" i="3" s="1"/>
  <c r="R288" i="3" s="1"/>
  <c r="R143" i="2"/>
  <c r="R142" i="2" s="1"/>
  <c r="R132" i="2"/>
  <c r="R131" i="2" s="1"/>
  <c r="R130" i="2" s="1"/>
  <c r="R105" i="2"/>
  <c r="R104" i="2" s="1"/>
  <c r="R103" i="2" s="1"/>
  <c r="R153" i="3"/>
  <c r="R152" i="3" s="1"/>
  <c r="R151" i="3" s="1"/>
  <c r="R18" i="2"/>
  <c r="R17" i="2" s="1"/>
  <c r="R130" i="3"/>
  <c r="R129" i="3" s="1"/>
  <c r="R85" i="2"/>
  <c r="R84" i="2" s="1"/>
  <c r="R83" i="2" s="1"/>
  <c r="R82" i="2" s="1"/>
  <c r="R81" i="2" s="1"/>
  <c r="R115" i="3"/>
  <c r="R114" i="3" s="1"/>
  <c r="R113" i="3" s="1"/>
  <c r="R112" i="3" s="1"/>
  <c r="R59" i="2"/>
  <c r="R58" i="2" s="1"/>
  <c r="R103" i="3"/>
  <c r="R102" i="3" s="1"/>
  <c r="R71" i="2"/>
  <c r="R70" i="2" s="1"/>
  <c r="R69" i="2" s="1"/>
  <c r="R86" i="3"/>
  <c r="R85" i="3" s="1"/>
  <c r="R84" i="3" s="1"/>
  <c r="R39" i="2"/>
  <c r="R38" i="2" s="1"/>
  <c r="R37" i="2" s="1"/>
  <c r="R71" i="3"/>
  <c r="R70" i="3" s="1"/>
  <c r="R69" i="3" s="1"/>
  <c r="R113" i="2"/>
  <c r="R112" i="2" s="1"/>
  <c r="R111" i="2" s="1"/>
  <c r="R110" i="2" s="1"/>
  <c r="R109" i="2" s="1"/>
  <c r="R38" i="3"/>
  <c r="R37" i="3" s="1"/>
  <c r="R36" i="3" s="1"/>
  <c r="R35" i="3" s="1"/>
  <c r="R33" i="2"/>
  <c r="R32" i="2" s="1"/>
  <c r="R25" i="3"/>
  <c r="R24" i="3" s="1"/>
  <c r="U328" i="1"/>
  <c r="U286" i="2"/>
  <c r="U285" i="2" s="1"/>
  <c r="U326" i="3"/>
  <c r="U325" i="3" s="1"/>
  <c r="T326" i="1"/>
  <c r="T284" i="2"/>
  <c r="T283" i="2" s="1"/>
  <c r="T324" i="3"/>
  <c r="T323" i="3" s="1"/>
  <c r="U292" i="2"/>
  <c r="U311" i="3"/>
  <c r="T315" i="1"/>
  <c r="T314" i="1" s="1"/>
  <c r="T226" i="2"/>
  <c r="T225" i="2" s="1"/>
  <c r="T224" i="2" s="1"/>
  <c r="T308" i="3"/>
  <c r="T307" i="3" s="1"/>
  <c r="T306" i="3" s="1"/>
  <c r="U303" i="1"/>
  <c r="U242" i="2"/>
  <c r="U241" i="2" s="1"/>
  <c r="U246" i="3"/>
  <c r="U245" i="3" s="1"/>
  <c r="S299" i="1"/>
  <c r="S238" i="2"/>
  <c r="S237" i="2" s="1"/>
  <c r="S242" i="3"/>
  <c r="S241" i="3" s="1"/>
  <c r="U292" i="1"/>
  <c r="U305" i="2"/>
  <c r="U304" i="2" s="1"/>
  <c r="U235" i="3"/>
  <c r="U234" i="3" s="1"/>
  <c r="U277" i="1"/>
  <c r="U276" i="1" s="1"/>
  <c r="U235" i="2"/>
  <c r="U234" i="2" s="1"/>
  <c r="U233" i="2" s="1"/>
  <c r="U220" i="3"/>
  <c r="U219" i="3" s="1"/>
  <c r="U218" i="3" s="1"/>
  <c r="T273" i="1"/>
  <c r="T272" i="1" s="1"/>
  <c r="T310" i="2"/>
  <c r="T309" i="2" s="1"/>
  <c r="T308" i="2" s="1"/>
  <c r="T307" i="2" s="1"/>
  <c r="T306" i="2" s="1"/>
  <c r="T216" i="3"/>
  <c r="T215" i="3" s="1"/>
  <c r="T214" i="3" s="1"/>
  <c r="U257" i="2"/>
  <c r="U256" i="2" s="1"/>
  <c r="U255" i="2" s="1"/>
  <c r="U201" i="3"/>
  <c r="U200" i="3" s="1"/>
  <c r="U199" i="3" s="1"/>
  <c r="U258" i="1"/>
  <c r="U257" i="1" s="1"/>
  <c r="S195" i="3"/>
  <c r="S194" i="3" s="1"/>
  <c r="S193" i="3" s="1"/>
  <c r="S252" i="1"/>
  <c r="S251" i="1" s="1"/>
  <c r="U243" i="1"/>
  <c r="U242" i="1" s="1"/>
  <c r="U232" i="2"/>
  <c r="U231" i="2" s="1"/>
  <c r="U230" i="2" s="1"/>
  <c r="U186" i="3"/>
  <c r="U185" i="3" s="1"/>
  <c r="U184" i="3" s="1"/>
  <c r="T240" i="1"/>
  <c r="T239" i="1" s="1"/>
  <c r="T220" i="2"/>
  <c r="T219" i="2" s="1"/>
  <c r="T218" i="2" s="1"/>
  <c r="T183" i="3"/>
  <c r="T182" i="3" s="1"/>
  <c r="T181" i="3" s="1"/>
  <c r="R284" i="2"/>
  <c r="R283" i="2" s="1"/>
  <c r="R324" i="3"/>
  <c r="R323" i="3" s="1"/>
  <c r="R226" i="2"/>
  <c r="R225" i="2" s="1"/>
  <c r="R224" i="2" s="1"/>
  <c r="R308" i="3"/>
  <c r="R307" i="3" s="1"/>
  <c r="R306" i="3" s="1"/>
  <c r="R240" i="2"/>
  <c r="R239" i="2" s="1"/>
  <c r="R244" i="3"/>
  <c r="R243" i="3" s="1"/>
  <c r="R303" i="2"/>
  <c r="R302" i="2" s="1"/>
  <c r="R233" i="3"/>
  <c r="R232" i="3" s="1"/>
  <c r="R310" i="2"/>
  <c r="R309" i="2" s="1"/>
  <c r="R308" i="2" s="1"/>
  <c r="R307" i="2" s="1"/>
  <c r="R306" i="2" s="1"/>
  <c r="R216" i="3"/>
  <c r="R215" i="3" s="1"/>
  <c r="R214" i="3" s="1"/>
  <c r="R254" i="2"/>
  <c r="R253" i="2" s="1"/>
  <c r="R252" i="2" s="1"/>
  <c r="R198" i="3"/>
  <c r="R197" i="3" s="1"/>
  <c r="R196" i="3" s="1"/>
  <c r="R220" i="2"/>
  <c r="R219" i="2" s="1"/>
  <c r="R218" i="2" s="1"/>
  <c r="R183" i="3"/>
  <c r="R182" i="3" s="1"/>
  <c r="R181" i="3" s="1"/>
  <c r="R173" i="3"/>
  <c r="R172" i="3" s="1"/>
  <c r="R171" i="3" s="1"/>
  <c r="R223" i="2"/>
  <c r="R222" i="2" s="1"/>
  <c r="R221" i="2" s="1"/>
  <c r="R161" i="3"/>
  <c r="R160" i="3" s="1"/>
  <c r="R159" i="3" s="1"/>
  <c r="R182" i="2"/>
  <c r="R181" i="2" s="1"/>
  <c r="R180" i="2" s="1"/>
  <c r="R351" i="3"/>
  <c r="R350" i="3" s="1"/>
  <c r="R349" i="3" s="1"/>
  <c r="R172" i="2"/>
  <c r="R171" i="2" s="1"/>
  <c r="R341" i="3"/>
  <c r="R340" i="3" s="1"/>
  <c r="R209" i="2"/>
  <c r="R208" i="2" s="1"/>
  <c r="R207" i="2" s="1"/>
  <c r="R206" i="2" s="1"/>
  <c r="R305" i="3"/>
  <c r="R304" i="3" s="1"/>
  <c r="R303" i="3" s="1"/>
  <c r="R166" i="2"/>
  <c r="R165" i="2" s="1"/>
  <c r="R164" i="2" s="1"/>
  <c r="R163" i="2" s="1"/>
  <c r="R286" i="3"/>
  <c r="R285" i="3" s="1"/>
  <c r="R284" i="3" s="1"/>
  <c r="R283" i="3" s="1"/>
  <c r="R151" i="2"/>
  <c r="R150" i="2" s="1"/>
  <c r="R141" i="2"/>
  <c r="R140" i="2" s="1"/>
  <c r="R102" i="2"/>
  <c r="R101" i="2" s="1"/>
  <c r="R100" i="2" s="1"/>
  <c r="R140" i="3"/>
  <c r="R139" i="3" s="1"/>
  <c r="R138" i="3" s="1"/>
  <c r="R126" i="2"/>
  <c r="R125" i="2" s="1"/>
  <c r="R124" i="2" s="1"/>
  <c r="R123" i="2" s="1"/>
  <c r="R122" i="2" s="1"/>
  <c r="R126" i="3"/>
  <c r="R125" i="3" s="1"/>
  <c r="R124" i="3" s="1"/>
  <c r="R123" i="3" s="1"/>
  <c r="R66" i="2"/>
  <c r="R65" i="2" s="1"/>
  <c r="R64" i="2" s="1"/>
  <c r="R110" i="3"/>
  <c r="R109" i="3" s="1"/>
  <c r="R108" i="3" s="1"/>
  <c r="R80" i="2"/>
  <c r="R79" i="2" s="1"/>
  <c r="R98" i="3"/>
  <c r="R97" i="3" s="1"/>
  <c r="R51" i="2"/>
  <c r="R50" i="2" s="1"/>
  <c r="R49" i="2" s="1"/>
  <c r="R80" i="3"/>
  <c r="R79" i="3" s="1"/>
  <c r="R78" i="3" s="1"/>
  <c r="R15" i="2"/>
  <c r="R14" i="2" s="1"/>
  <c r="R68" i="3"/>
  <c r="R67" i="3" s="1"/>
  <c r="R54" i="2"/>
  <c r="R53" i="2" s="1"/>
  <c r="R52" i="2" s="1"/>
  <c r="R34" i="3"/>
  <c r="R33" i="3" s="1"/>
  <c r="R32" i="3" s="1"/>
  <c r="R31" i="2"/>
  <c r="R30" i="2" s="1"/>
  <c r="R23" i="3"/>
  <c r="R22" i="3" s="1"/>
  <c r="T328" i="1"/>
  <c r="T286" i="2"/>
  <c r="T285" i="2" s="1"/>
  <c r="T326" i="3"/>
  <c r="T325" i="3" s="1"/>
  <c r="U293" i="2"/>
  <c r="U312" i="3"/>
  <c r="T292" i="2"/>
  <c r="T311" i="3"/>
  <c r="U306" i="1"/>
  <c r="U305" i="1" s="1"/>
  <c r="U276" i="2"/>
  <c r="U275" i="2" s="1"/>
  <c r="U249" i="3"/>
  <c r="U248" i="3" s="1"/>
  <c r="U247" i="3" s="1"/>
  <c r="S301" i="1"/>
  <c r="S240" i="2"/>
  <c r="S239" i="2" s="1"/>
  <c r="S244" i="3"/>
  <c r="S243" i="3" s="1"/>
  <c r="U296" i="1"/>
  <c r="U295" i="1" s="1"/>
  <c r="U215" i="2"/>
  <c r="U214" i="2" s="1"/>
  <c r="U213" i="2" s="1"/>
  <c r="U212" i="2" s="1"/>
  <c r="U211" i="2" s="1"/>
  <c r="U239" i="3"/>
  <c r="U238" i="3" s="1"/>
  <c r="U237" i="3" s="1"/>
  <c r="S290" i="1"/>
  <c r="S303" i="2"/>
  <c r="S302" i="2" s="1"/>
  <c r="S233" i="3"/>
  <c r="S232" i="3" s="1"/>
  <c r="U280" i="1"/>
  <c r="U279" i="1" s="1"/>
  <c r="U223" i="3"/>
  <c r="U222" i="3" s="1"/>
  <c r="U221" i="3" s="1"/>
  <c r="S273" i="1"/>
  <c r="S272" i="1" s="1"/>
  <c r="S310" i="2"/>
  <c r="S309" i="2" s="1"/>
  <c r="S308" i="2" s="1"/>
  <c r="S307" i="2" s="1"/>
  <c r="S306" i="2" s="1"/>
  <c r="S216" i="3"/>
  <c r="S215" i="3" s="1"/>
  <c r="S214" i="3" s="1"/>
  <c r="R298" i="2"/>
  <c r="R297" i="2" s="1"/>
  <c r="R296" i="2" s="1"/>
  <c r="R295" i="2" s="1"/>
  <c r="R294" i="2" s="1"/>
  <c r="R315" i="3"/>
  <c r="R314" i="3" s="1"/>
  <c r="R313" i="3" s="1"/>
  <c r="R281" i="2"/>
  <c r="R280" i="2" s="1"/>
  <c r="R279" i="2" s="1"/>
  <c r="R295" i="3"/>
  <c r="R294" i="3" s="1"/>
  <c r="R293" i="3" s="1"/>
  <c r="R238" i="2"/>
  <c r="R237" i="2" s="1"/>
  <c r="R242" i="3"/>
  <c r="R241" i="3" s="1"/>
  <c r="R274" i="2"/>
  <c r="R273" i="2" s="1"/>
  <c r="R229" i="3"/>
  <c r="R228" i="3" s="1"/>
  <c r="R227" i="3" s="1"/>
  <c r="R213" i="3"/>
  <c r="R212" i="3" s="1"/>
  <c r="R211" i="3" s="1"/>
  <c r="R195" i="3"/>
  <c r="R194" i="3" s="1"/>
  <c r="R193" i="3" s="1"/>
  <c r="R179" i="3"/>
  <c r="R178" i="3" s="1"/>
  <c r="R177" i="3" s="1"/>
  <c r="R251" i="2"/>
  <c r="R250" i="2" s="1"/>
  <c r="R249" i="2" s="1"/>
  <c r="R170" i="3"/>
  <c r="R169" i="3" s="1"/>
  <c r="R168" i="3" s="1"/>
  <c r="R179" i="2"/>
  <c r="R178" i="2" s="1"/>
  <c r="R348" i="3"/>
  <c r="R347" i="3" s="1"/>
  <c r="R192" i="2"/>
  <c r="R191" i="2" s="1"/>
  <c r="R190" i="2" s="1"/>
  <c r="R189" i="2" s="1"/>
  <c r="R188" i="2" s="1"/>
  <c r="R337" i="3"/>
  <c r="R336" i="3" s="1"/>
  <c r="R335" i="3" s="1"/>
  <c r="R334" i="3" s="1"/>
  <c r="R203" i="2"/>
  <c r="R202" i="2" s="1"/>
  <c r="R201" i="2" s="1"/>
  <c r="R302" i="3"/>
  <c r="R301" i="3" s="1"/>
  <c r="R300" i="3" s="1"/>
  <c r="R149" i="2"/>
  <c r="R148" i="2" s="1"/>
  <c r="R138" i="2"/>
  <c r="R137" i="2" s="1"/>
  <c r="R136" i="2" s="1"/>
  <c r="R99" i="2"/>
  <c r="R98" i="2" s="1"/>
  <c r="R97" i="2" s="1"/>
  <c r="R150" i="3"/>
  <c r="R149" i="3" s="1"/>
  <c r="R148" i="3" s="1"/>
  <c r="R96" i="2"/>
  <c r="R95" i="2" s="1"/>
  <c r="R94" i="2" s="1"/>
  <c r="R137" i="3"/>
  <c r="R136" i="3" s="1"/>
  <c r="R135" i="3" s="1"/>
  <c r="R121" i="2"/>
  <c r="R120" i="2" s="1"/>
  <c r="R119" i="2" s="1"/>
  <c r="R122" i="3"/>
  <c r="R121" i="3" s="1"/>
  <c r="R120" i="3" s="1"/>
  <c r="R63" i="2"/>
  <c r="R62" i="2" s="1"/>
  <c r="R107" i="3"/>
  <c r="R106" i="3" s="1"/>
  <c r="R78" i="2"/>
  <c r="R77" i="2" s="1"/>
  <c r="R96" i="3"/>
  <c r="R95" i="3" s="1"/>
  <c r="R45" i="2"/>
  <c r="R44" i="2" s="1"/>
  <c r="R43" i="2" s="1"/>
  <c r="R77" i="3"/>
  <c r="R76" i="3" s="1"/>
  <c r="R75" i="3" s="1"/>
  <c r="R13" i="2"/>
  <c r="R12" i="2" s="1"/>
  <c r="R66" i="3"/>
  <c r="R65" i="3" s="1"/>
  <c r="R48" i="2"/>
  <c r="R47" i="2" s="1"/>
  <c r="R46" i="2" s="1"/>
  <c r="R31" i="3"/>
  <c r="R30" i="3" s="1"/>
  <c r="R29" i="3" s="1"/>
  <c r="R29" i="2"/>
  <c r="R28" i="2" s="1"/>
  <c r="R21" i="3"/>
  <c r="R20" i="3" s="1"/>
  <c r="U322" i="1"/>
  <c r="U321" i="1" s="1"/>
  <c r="U298" i="2"/>
  <c r="U297" i="2" s="1"/>
  <c r="U296" i="2" s="1"/>
  <c r="U295" i="2" s="1"/>
  <c r="U294" i="2" s="1"/>
  <c r="U315" i="3"/>
  <c r="U314" i="3" s="1"/>
  <c r="U313" i="3" s="1"/>
  <c r="T293" i="2"/>
  <c r="T312" i="3"/>
  <c r="T310" i="3" s="1"/>
  <c r="T309" i="3" s="1"/>
  <c r="U311" i="1"/>
  <c r="U310" i="1" s="1"/>
  <c r="U309" i="1" s="1"/>
  <c r="U281" i="2"/>
  <c r="U280" i="2" s="1"/>
  <c r="U279" i="2" s="1"/>
  <c r="U295" i="3"/>
  <c r="U294" i="3" s="1"/>
  <c r="U293" i="3" s="1"/>
  <c r="T306" i="1"/>
  <c r="T305" i="1" s="1"/>
  <c r="T276" i="2"/>
  <c r="T275" i="2" s="1"/>
  <c r="T249" i="3"/>
  <c r="T248" i="3" s="1"/>
  <c r="T247" i="3" s="1"/>
  <c r="S303" i="1"/>
  <c r="S242" i="2"/>
  <c r="S241" i="2" s="1"/>
  <c r="S246" i="3"/>
  <c r="S245" i="3" s="1"/>
  <c r="U299" i="1"/>
  <c r="U238" i="2"/>
  <c r="U237" i="2" s="1"/>
  <c r="U242" i="3"/>
  <c r="U241" i="3" s="1"/>
  <c r="S292" i="1"/>
  <c r="S289" i="1" s="1"/>
  <c r="S288" i="1" s="1"/>
  <c r="S305" i="2"/>
  <c r="S304" i="2" s="1"/>
  <c r="S235" i="3"/>
  <c r="S234" i="3" s="1"/>
  <c r="U286" i="1"/>
  <c r="U285" i="1" s="1"/>
  <c r="U274" i="2"/>
  <c r="U273" i="2" s="1"/>
  <c r="U229" i="3"/>
  <c r="U228" i="3" s="1"/>
  <c r="U227" i="3" s="1"/>
  <c r="S277" i="1"/>
  <c r="S276" i="1" s="1"/>
  <c r="S235" i="2"/>
  <c r="S234" i="2" s="1"/>
  <c r="S233" i="2" s="1"/>
  <c r="S220" i="3"/>
  <c r="S219" i="3" s="1"/>
  <c r="S218" i="3" s="1"/>
  <c r="R293" i="2"/>
  <c r="R312" i="3"/>
  <c r="R276" i="2"/>
  <c r="R275" i="2" s="1"/>
  <c r="R249" i="3"/>
  <c r="R248" i="3" s="1"/>
  <c r="R247" i="3" s="1"/>
  <c r="R215" i="2"/>
  <c r="R214" i="2" s="1"/>
  <c r="R213" i="2" s="1"/>
  <c r="R212" i="2" s="1"/>
  <c r="R211" i="2" s="1"/>
  <c r="R239" i="3"/>
  <c r="R238" i="3" s="1"/>
  <c r="R237" i="3" s="1"/>
  <c r="R223" i="3"/>
  <c r="R222" i="3" s="1"/>
  <c r="R221" i="3" s="1"/>
  <c r="R204" i="3"/>
  <c r="R203" i="3" s="1"/>
  <c r="R202" i="3" s="1"/>
  <c r="R259" i="2"/>
  <c r="R258" i="2" s="1"/>
  <c r="R167" i="3"/>
  <c r="R166" i="3" s="1"/>
  <c r="R165" i="3" s="1"/>
  <c r="R187" i="2"/>
  <c r="R186" i="2" s="1"/>
  <c r="R183" i="2" s="1"/>
  <c r="R356" i="3"/>
  <c r="R355" i="3" s="1"/>
  <c r="R177" i="2"/>
  <c r="R176" i="2" s="1"/>
  <c r="R346" i="3"/>
  <c r="R345" i="3" s="1"/>
  <c r="R333" i="2"/>
  <c r="R332" i="2" s="1"/>
  <c r="R331" i="2" s="1"/>
  <c r="R298" i="3"/>
  <c r="R297" i="3" s="1"/>
  <c r="R296" i="3" s="1"/>
  <c r="R135" i="2"/>
  <c r="R134" i="2" s="1"/>
  <c r="R133" i="2" s="1"/>
  <c r="R108" i="2"/>
  <c r="R107" i="2" s="1"/>
  <c r="R106" i="2" s="1"/>
  <c r="R156" i="3"/>
  <c r="R155" i="3" s="1"/>
  <c r="R154" i="3" s="1"/>
  <c r="R20" i="2"/>
  <c r="R19" i="2" s="1"/>
  <c r="R132" i="3"/>
  <c r="R131" i="3" s="1"/>
  <c r="R118" i="2"/>
  <c r="R117" i="2" s="1"/>
  <c r="R116" i="2" s="1"/>
  <c r="R119" i="3"/>
  <c r="R118" i="3" s="1"/>
  <c r="R117" i="3" s="1"/>
  <c r="R61" i="2"/>
  <c r="R60" i="2" s="1"/>
  <c r="R105" i="3"/>
  <c r="R104" i="3" s="1"/>
  <c r="R76" i="2"/>
  <c r="R75" i="2" s="1"/>
  <c r="R94" i="3"/>
  <c r="R93" i="3" s="1"/>
  <c r="R42" i="2"/>
  <c r="R41" i="2" s="1"/>
  <c r="R40" i="2" s="1"/>
  <c r="R74" i="3"/>
  <c r="R73" i="3" s="1"/>
  <c r="R72" i="3" s="1"/>
  <c r="R11" i="2"/>
  <c r="R10" i="2" s="1"/>
  <c r="R64" i="3"/>
  <c r="R63" i="3" s="1"/>
  <c r="R36" i="2"/>
  <c r="R35" i="2" s="1"/>
  <c r="R34" i="2" s="1"/>
  <c r="R28" i="3"/>
  <c r="R27" i="3" s="1"/>
  <c r="R26" i="3" s="1"/>
  <c r="R26" i="2"/>
  <c r="R25" i="2" s="1"/>
  <c r="R24" i="2" s="1"/>
  <c r="R18" i="3"/>
  <c r="R17" i="3" s="1"/>
  <c r="R16" i="3" s="1"/>
  <c r="U326" i="1"/>
  <c r="U284" i="2"/>
  <c r="U283" i="2" s="1"/>
  <c r="U324" i="3"/>
  <c r="U323" i="3" s="1"/>
  <c r="T322" i="1"/>
  <c r="T321" i="1" s="1"/>
  <c r="T298" i="2"/>
  <c r="T297" i="2" s="1"/>
  <c r="T296" i="2" s="1"/>
  <c r="T295" i="2" s="1"/>
  <c r="T294" i="2" s="1"/>
  <c r="T315" i="3"/>
  <c r="T314" i="3" s="1"/>
  <c r="T313" i="3" s="1"/>
  <c r="U315" i="1"/>
  <c r="U314" i="1" s="1"/>
  <c r="U226" i="2"/>
  <c r="U225" i="2" s="1"/>
  <c r="U224" i="2" s="1"/>
  <c r="U308" i="3"/>
  <c r="U307" i="3" s="1"/>
  <c r="U306" i="3" s="1"/>
  <c r="T311" i="1"/>
  <c r="T310" i="1" s="1"/>
  <c r="T309" i="1" s="1"/>
  <c r="T281" i="2"/>
  <c r="T280" i="2" s="1"/>
  <c r="T279" i="2" s="1"/>
  <c r="T295" i="3"/>
  <c r="T294" i="3" s="1"/>
  <c r="T293" i="3" s="1"/>
  <c r="U301" i="1"/>
  <c r="U240" i="2"/>
  <c r="U239" i="2" s="1"/>
  <c r="U244" i="3"/>
  <c r="U243" i="3" s="1"/>
  <c r="S296" i="1"/>
  <c r="S295" i="1" s="1"/>
  <c r="S215" i="2"/>
  <c r="S214" i="2" s="1"/>
  <c r="S213" i="2" s="1"/>
  <c r="S212" i="2" s="1"/>
  <c r="S211" i="2" s="1"/>
  <c r="S239" i="3"/>
  <c r="S238" i="3" s="1"/>
  <c r="S237" i="3" s="1"/>
  <c r="U290" i="1"/>
  <c r="U289" i="1" s="1"/>
  <c r="U288" i="1" s="1"/>
  <c r="U303" i="2"/>
  <c r="U302" i="2" s="1"/>
  <c r="U233" i="3"/>
  <c r="U232" i="3" s="1"/>
  <c r="T286" i="1"/>
  <c r="T285" i="1" s="1"/>
  <c r="T274" i="2"/>
  <c r="T273" i="2" s="1"/>
  <c r="T229" i="3"/>
  <c r="T228" i="3" s="1"/>
  <c r="T227" i="3" s="1"/>
  <c r="S280" i="1"/>
  <c r="S279" i="1" s="1"/>
  <c r="S223" i="3"/>
  <c r="S222" i="3" s="1"/>
  <c r="S221" i="3" s="1"/>
  <c r="U273" i="1"/>
  <c r="U272" i="1" s="1"/>
  <c r="U310" i="2"/>
  <c r="U309" i="2" s="1"/>
  <c r="U308" i="2" s="1"/>
  <c r="U307" i="2" s="1"/>
  <c r="U306" i="2" s="1"/>
  <c r="U216" i="3"/>
  <c r="U215" i="3" s="1"/>
  <c r="U214" i="3" s="1"/>
  <c r="T270" i="1"/>
  <c r="T269" i="1" s="1"/>
  <c r="T213" i="3"/>
  <c r="T212" i="3" s="1"/>
  <c r="T211" i="3" s="1"/>
  <c r="S261" i="1"/>
  <c r="S260" i="1" s="1"/>
  <c r="S204" i="3"/>
  <c r="S203" i="3" s="1"/>
  <c r="S202" i="3" s="1"/>
  <c r="U255" i="1"/>
  <c r="U254" i="1" s="1"/>
  <c r="U254" i="2"/>
  <c r="U253" i="2" s="1"/>
  <c r="U252" i="2" s="1"/>
  <c r="U198" i="3"/>
  <c r="U197" i="3" s="1"/>
  <c r="U196" i="3" s="1"/>
  <c r="S249" i="1"/>
  <c r="S248" i="1" s="1"/>
  <c r="U240" i="1"/>
  <c r="U239" i="1" s="1"/>
  <c r="U220" i="2"/>
  <c r="U219" i="2" s="1"/>
  <c r="U218" i="2" s="1"/>
  <c r="U183" i="3"/>
  <c r="U182" i="3" s="1"/>
  <c r="U181" i="3" s="1"/>
  <c r="T236" i="1"/>
  <c r="T235" i="1" s="1"/>
  <c r="T179" i="3"/>
  <c r="T178" i="3" s="1"/>
  <c r="T177" i="3" s="1"/>
  <c r="S227" i="1"/>
  <c r="S226" i="1" s="1"/>
  <c r="S251" i="2"/>
  <c r="S250" i="2" s="1"/>
  <c r="S249" i="2" s="1"/>
  <c r="S204" i="1"/>
  <c r="S179" i="2"/>
  <c r="S178" i="2" s="1"/>
  <c r="S348" i="3"/>
  <c r="S347" i="3" s="1"/>
  <c r="U174" i="2"/>
  <c r="U173" i="2" s="1"/>
  <c r="U343" i="3"/>
  <c r="U342" i="3" s="1"/>
  <c r="U233" i="1"/>
  <c r="U232" i="1" s="1"/>
  <c r="Q105" i="1"/>
  <c r="T161" i="3"/>
  <c r="T160" i="3" s="1"/>
  <c r="T159" i="3" s="1"/>
  <c r="U261" i="1"/>
  <c r="U260" i="1" s="1"/>
  <c r="U204" i="3"/>
  <c r="U203" i="3" s="1"/>
  <c r="U202" i="3" s="1"/>
  <c r="T258" i="1"/>
  <c r="T257" i="1" s="1"/>
  <c r="T257" i="2"/>
  <c r="T256" i="2" s="1"/>
  <c r="T255" i="2" s="1"/>
  <c r="T201" i="3"/>
  <c r="T200" i="3" s="1"/>
  <c r="T199" i="3" s="1"/>
  <c r="S255" i="1"/>
  <c r="S254" i="1" s="1"/>
  <c r="S254" i="2"/>
  <c r="S253" i="2" s="1"/>
  <c r="S252" i="2" s="1"/>
  <c r="S198" i="3"/>
  <c r="S197" i="3" s="1"/>
  <c r="S196" i="3" s="1"/>
  <c r="U249" i="1"/>
  <c r="U248" i="1" s="1"/>
  <c r="T233" i="1"/>
  <c r="T232" i="1" s="1"/>
  <c r="T176" i="3"/>
  <c r="T175" i="3" s="1"/>
  <c r="T174" i="3" s="1"/>
  <c r="U224" i="1"/>
  <c r="U223" i="1" s="1"/>
  <c r="T210" i="1"/>
  <c r="T185" i="2"/>
  <c r="T184" i="2" s="1"/>
  <c r="T354" i="3"/>
  <c r="T353" i="3" s="1"/>
  <c r="S207" i="1"/>
  <c r="S206" i="1" s="1"/>
  <c r="S182" i="2"/>
  <c r="S181" i="2" s="1"/>
  <c r="S180" i="2" s="1"/>
  <c r="S351" i="3"/>
  <c r="S350" i="3" s="1"/>
  <c r="S349" i="3" s="1"/>
  <c r="U202" i="1"/>
  <c r="U177" i="2"/>
  <c r="U176" i="2" s="1"/>
  <c r="U346" i="3"/>
  <c r="U345" i="3" s="1"/>
  <c r="S172" i="2"/>
  <c r="S171" i="2" s="1"/>
  <c r="S341" i="3"/>
  <c r="S340" i="3" s="1"/>
  <c r="U199" i="1"/>
  <c r="T218" i="1"/>
  <c r="T217" i="1" s="1"/>
  <c r="U221" i="1"/>
  <c r="U220" i="1" s="1"/>
  <c r="O87" i="1"/>
  <c r="Q112" i="1"/>
  <c r="U164" i="3"/>
  <c r="U163" i="3" s="1"/>
  <c r="U162" i="3" s="1"/>
  <c r="U167" i="3"/>
  <c r="U166" i="3" s="1"/>
  <c r="U165" i="3" s="1"/>
  <c r="U173" i="3"/>
  <c r="U172" i="3" s="1"/>
  <c r="U171" i="3" s="1"/>
  <c r="U270" i="1"/>
  <c r="U269" i="1" s="1"/>
  <c r="U213" i="3"/>
  <c r="U212" i="3" s="1"/>
  <c r="U211" i="3" s="1"/>
  <c r="T261" i="1"/>
  <c r="T260" i="1" s="1"/>
  <c r="T204" i="3"/>
  <c r="T203" i="3" s="1"/>
  <c r="T202" i="3" s="1"/>
  <c r="S258" i="1"/>
  <c r="S257" i="1" s="1"/>
  <c r="S257" i="2"/>
  <c r="S256" i="2" s="1"/>
  <c r="S255" i="2" s="1"/>
  <c r="S201" i="3"/>
  <c r="S200" i="3" s="1"/>
  <c r="S199" i="3" s="1"/>
  <c r="U252" i="1"/>
  <c r="U251" i="1" s="1"/>
  <c r="U195" i="3"/>
  <c r="U194" i="3" s="1"/>
  <c r="U193" i="3" s="1"/>
  <c r="S243" i="1"/>
  <c r="S242" i="1" s="1"/>
  <c r="S232" i="2"/>
  <c r="S231" i="2" s="1"/>
  <c r="S230" i="2" s="1"/>
  <c r="S186" i="3"/>
  <c r="S185" i="3" s="1"/>
  <c r="S184" i="3" s="1"/>
  <c r="U236" i="1"/>
  <c r="U235" i="1" s="1"/>
  <c r="U179" i="3"/>
  <c r="U178" i="3" s="1"/>
  <c r="U177" i="3" s="1"/>
  <c r="T259" i="2"/>
  <c r="T258" i="2" s="1"/>
  <c r="S233" i="1"/>
  <c r="S232" i="1" s="1"/>
  <c r="S176" i="3"/>
  <c r="S175" i="3" s="1"/>
  <c r="S174" i="3" s="1"/>
  <c r="U227" i="1"/>
  <c r="U226" i="1" s="1"/>
  <c r="U251" i="2"/>
  <c r="U250" i="2" s="1"/>
  <c r="U249" i="2" s="1"/>
  <c r="S221" i="1"/>
  <c r="S220" i="1" s="1"/>
  <c r="S229" i="2"/>
  <c r="S228" i="2" s="1"/>
  <c r="S227" i="2" s="1"/>
  <c r="T212" i="1"/>
  <c r="T187" i="2"/>
  <c r="T186" i="2" s="1"/>
  <c r="T356" i="3"/>
  <c r="T355" i="3" s="1"/>
  <c r="S210" i="1"/>
  <c r="S185" i="2"/>
  <c r="S184" i="2" s="1"/>
  <c r="S354" i="3"/>
  <c r="S353" i="3" s="1"/>
  <c r="U204" i="1"/>
  <c r="U179" i="2"/>
  <c r="U178" i="2" s="1"/>
  <c r="U348" i="3"/>
  <c r="U347" i="3" s="1"/>
  <c r="S199" i="1"/>
  <c r="S196" i="1" s="1"/>
  <c r="S174" i="2"/>
  <c r="S173" i="2" s="1"/>
  <c r="S343" i="3"/>
  <c r="S342" i="3" s="1"/>
  <c r="Q87" i="1"/>
  <c r="S259" i="2"/>
  <c r="S258" i="2" s="1"/>
  <c r="S224" i="1"/>
  <c r="S223" i="1" s="1"/>
  <c r="U218" i="1"/>
  <c r="U217" i="1" s="1"/>
  <c r="U223" i="2"/>
  <c r="U222" i="2" s="1"/>
  <c r="U221" i="2" s="1"/>
  <c r="S212" i="1"/>
  <c r="S187" i="2"/>
  <c r="S186" i="2" s="1"/>
  <c r="S356" i="3"/>
  <c r="S355" i="3" s="1"/>
  <c r="U207" i="1"/>
  <c r="U206" i="1" s="1"/>
  <c r="U182" i="2"/>
  <c r="U181" i="2" s="1"/>
  <c r="U180" i="2" s="1"/>
  <c r="U351" i="3"/>
  <c r="U350" i="3" s="1"/>
  <c r="U349" i="3" s="1"/>
  <c r="S202" i="1"/>
  <c r="S177" i="2"/>
  <c r="S176" i="2" s="1"/>
  <c r="S346" i="3"/>
  <c r="S345" i="3" s="1"/>
  <c r="U172" i="2"/>
  <c r="U171" i="2" s="1"/>
  <c r="U341" i="3"/>
  <c r="U340" i="3" s="1"/>
  <c r="Q174" i="1"/>
  <c r="S164" i="3"/>
  <c r="S163" i="3" s="1"/>
  <c r="S162" i="3" s="1"/>
  <c r="S167" i="3"/>
  <c r="S166" i="3" s="1"/>
  <c r="S165" i="3" s="1"/>
  <c r="S170" i="3"/>
  <c r="S169" i="3" s="1"/>
  <c r="S168" i="3" s="1"/>
  <c r="S173" i="3"/>
  <c r="S172" i="3" s="1"/>
  <c r="S171" i="3" s="1"/>
  <c r="T154" i="2"/>
  <c r="T153" i="2" s="1"/>
  <c r="T152" i="2" s="1"/>
  <c r="S154" i="2"/>
  <c r="S153" i="2" s="1"/>
  <c r="S152" i="2" s="1"/>
  <c r="S160" i="2"/>
  <c r="S159" i="2" s="1"/>
  <c r="S158" i="2" s="1"/>
  <c r="R160" i="2"/>
  <c r="R159" i="2" s="1"/>
  <c r="R158" i="2" s="1"/>
  <c r="S336" i="1"/>
  <c r="S335" i="1" s="1"/>
  <c r="S334" i="1" s="1"/>
  <c r="T325" i="1"/>
  <c r="U318" i="1"/>
  <c r="U317" i="1" s="1"/>
  <c r="T318" i="1"/>
  <c r="T317" i="1" s="1"/>
  <c r="O99" i="1"/>
  <c r="O98" i="1" s="1"/>
  <c r="S139" i="1"/>
  <c r="O201" i="1"/>
  <c r="Q209" i="1"/>
  <c r="N367" i="1"/>
  <c r="N366" i="1" s="1"/>
  <c r="N365" i="1" s="1"/>
  <c r="U360" i="1"/>
  <c r="U359" i="1" s="1"/>
  <c r="U358" i="1" s="1"/>
  <c r="U357" i="1" s="1"/>
  <c r="M360" i="1"/>
  <c r="M359" i="1" s="1"/>
  <c r="M358" i="1" s="1"/>
  <c r="M357" i="1" s="1"/>
  <c r="M348" i="1"/>
  <c r="K335" i="1"/>
  <c r="K334" i="1" s="1"/>
  <c r="U336" i="1"/>
  <c r="M336" i="1"/>
  <c r="N324" i="1"/>
  <c r="M313" i="1"/>
  <c r="K298" i="1"/>
  <c r="U196" i="1"/>
  <c r="M196" i="1"/>
  <c r="U182" i="1"/>
  <c r="U181" i="1" s="1"/>
  <c r="T182" i="1"/>
  <c r="T181" i="1" s="1"/>
  <c r="T147" i="1"/>
  <c r="S12" i="1"/>
  <c r="M174" i="1"/>
  <c r="K87" i="1"/>
  <c r="M87" i="1"/>
  <c r="M82" i="1" s="1"/>
  <c r="M71" i="1"/>
  <c r="M70" i="1" s="1"/>
  <c r="K72" i="1"/>
  <c r="K71" i="1" s="1"/>
  <c r="K70" i="1" s="1"/>
  <c r="T63" i="1"/>
  <c r="T62" i="1" s="1"/>
  <c r="T61" i="1" s="1"/>
  <c r="L63" i="1"/>
  <c r="L62" i="1" s="1"/>
  <c r="L61" i="1" s="1"/>
  <c r="U33" i="1"/>
  <c r="M33" i="1"/>
  <c r="K12" i="1"/>
  <c r="K339" i="3"/>
  <c r="L317" i="3"/>
  <c r="K344" i="3"/>
  <c r="M317" i="3"/>
  <c r="M338" i="2"/>
  <c r="M291" i="2"/>
  <c r="M290" i="2" s="1"/>
  <c r="M139" i="2"/>
  <c r="K301" i="2"/>
  <c r="K300" i="2" s="1"/>
  <c r="K299" i="2" s="1"/>
  <c r="L205" i="2"/>
  <c r="L204" i="2"/>
  <c r="M282" i="2"/>
  <c r="M204" i="2"/>
  <c r="M205" i="2"/>
  <c r="K161" i="2"/>
  <c r="K162" i="2"/>
  <c r="M9" i="2"/>
  <c r="L74" i="2"/>
  <c r="L73" i="2" s="1"/>
  <c r="L72" i="2" s="1"/>
  <c r="M231" i="3"/>
  <c r="M230" i="3" s="1"/>
  <c r="K116" i="3"/>
  <c r="K19" i="3"/>
  <c r="K15" i="3" s="1"/>
  <c r="J254" i="2"/>
  <c r="J253" i="2" s="1"/>
  <c r="J252" i="2" s="1"/>
  <c r="J260" i="2"/>
  <c r="J259" i="2" s="1"/>
  <c r="J258" i="2" s="1"/>
  <c r="J220" i="2"/>
  <c r="J219" i="2" s="1"/>
  <c r="J218" i="2" s="1"/>
  <c r="P336" i="1"/>
  <c r="P335" i="1" s="1"/>
  <c r="P360" i="1"/>
  <c r="P359" i="1" s="1"/>
  <c r="P358" i="1" s="1"/>
  <c r="P357" i="1" s="1"/>
  <c r="S201" i="1"/>
  <c r="S57" i="2"/>
  <c r="S56" i="2" s="1"/>
  <c r="S55" i="2" s="1"/>
  <c r="O310" i="3"/>
  <c r="O309" i="3" s="1"/>
  <c r="S360" i="1"/>
  <c r="S359" i="1" s="1"/>
  <c r="S358" i="1" s="1"/>
  <c r="S357" i="1" s="1"/>
  <c r="O33" i="1"/>
  <c r="P170" i="2"/>
  <c r="P57" i="2"/>
  <c r="S209" i="1"/>
  <c r="U325" i="1"/>
  <c r="S298" i="1"/>
  <c r="U298" i="1"/>
  <c r="T282" i="2"/>
  <c r="T209" i="1"/>
  <c r="U201" i="1"/>
  <c r="R291" i="2"/>
  <c r="R290" i="2" s="1"/>
  <c r="J204" i="3"/>
  <c r="J203" i="3" s="1"/>
  <c r="J202" i="3" s="1"/>
  <c r="J167" i="3"/>
  <c r="J166" i="3" s="1"/>
  <c r="J165" i="3" s="1"/>
  <c r="J223" i="2"/>
  <c r="J222" i="2" s="1"/>
  <c r="J221" i="2" s="1"/>
  <c r="M27" i="1"/>
  <c r="K31" i="1"/>
  <c r="K39" i="1"/>
  <c r="K37" i="1"/>
  <c r="K35" i="1"/>
  <c r="M65" i="1"/>
  <c r="M67" i="1"/>
  <c r="K69" i="1"/>
  <c r="K86" i="1"/>
  <c r="K101" i="1"/>
  <c r="K103" i="1"/>
  <c r="L111" i="1"/>
  <c r="L121" i="1"/>
  <c r="K132" i="1"/>
  <c r="K254" i="3" s="1"/>
  <c r="K253" i="3" s="1"/>
  <c r="K252" i="3" s="1"/>
  <c r="M149" i="1"/>
  <c r="M271" i="3" s="1"/>
  <c r="M270" i="3" s="1"/>
  <c r="M151" i="1"/>
  <c r="M273" i="3" s="1"/>
  <c r="M272" i="3" s="1"/>
  <c r="L198" i="1"/>
  <c r="M211" i="1"/>
  <c r="M213" i="1"/>
  <c r="M343" i="1"/>
  <c r="K177" i="1"/>
  <c r="K184" i="1"/>
  <c r="K186" i="1"/>
  <c r="K219" i="1"/>
  <c r="K237" i="1"/>
  <c r="K241" i="1"/>
  <c r="K271" i="1"/>
  <c r="K287" i="1"/>
  <c r="K307" i="1"/>
  <c r="K312" i="1"/>
  <c r="K319" i="1"/>
  <c r="K316" i="1"/>
  <c r="K320" i="1"/>
  <c r="K323" i="1"/>
  <c r="K327" i="1"/>
  <c r="K329" i="1"/>
  <c r="K332" i="1"/>
  <c r="K352" i="1"/>
  <c r="L11" i="1"/>
  <c r="L14" i="1"/>
  <c r="L16" i="1"/>
  <c r="L18" i="1"/>
  <c r="L21" i="1"/>
  <c r="L24" i="1"/>
  <c r="L42" i="1"/>
  <c r="L45" i="1"/>
  <c r="L48" i="1"/>
  <c r="L51" i="1"/>
  <c r="L54" i="1"/>
  <c r="L74" i="1"/>
  <c r="L76" i="1"/>
  <c r="L78" i="1"/>
  <c r="L81" i="1"/>
  <c r="L90" i="1"/>
  <c r="L93" i="1"/>
  <c r="L97" i="1"/>
  <c r="L108" i="1"/>
  <c r="L115" i="1"/>
  <c r="L144" i="3" s="1"/>
  <c r="L143" i="3" s="1"/>
  <c r="L142" i="3" s="1"/>
  <c r="L118" i="1"/>
  <c r="L147" i="3" s="1"/>
  <c r="L146" i="3" s="1"/>
  <c r="L145" i="3" s="1"/>
  <c r="L135" i="1"/>
  <c r="L257" i="3" s="1"/>
  <c r="L256" i="3" s="1"/>
  <c r="L255" i="3" s="1"/>
  <c r="L138" i="1"/>
  <c r="L260" i="3" s="1"/>
  <c r="L259" i="3" s="1"/>
  <c r="L258" i="3" s="1"/>
  <c r="L141" i="1"/>
  <c r="L263" i="3" s="1"/>
  <c r="L262" i="3" s="1"/>
  <c r="L143" i="1"/>
  <c r="L265" i="3" s="1"/>
  <c r="L264" i="3" s="1"/>
  <c r="L146" i="1"/>
  <c r="L268" i="3" s="1"/>
  <c r="L267" i="3" s="1"/>
  <c r="L266" i="3" s="1"/>
  <c r="L164" i="1"/>
  <c r="L169" i="1"/>
  <c r="L173" i="1"/>
  <c r="L194" i="1"/>
  <c r="L200" i="1"/>
  <c r="L203" i="1"/>
  <c r="L205" i="1"/>
  <c r="L208" i="1"/>
  <c r="L222" i="1"/>
  <c r="L225" i="1"/>
  <c r="L228" i="1"/>
  <c r="L231" i="1"/>
  <c r="L244" i="1"/>
  <c r="L250" i="1"/>
  <c r="L192" i="3" s="1"/>
  <c r="L191" i="3" s="1"/>
  <c r="L190" i="3" s="1"/>
  <c r="L253" i="1"/>
  <c r="L256" i="1"/>
  <c r="L278" i="1"/>
  <c r="L281" i="1"/>
  <c r="L291" i="1"/>
  <c r="L293" i="1"/>
  <c r="L304" i="1"/>
  <c r="L302" i="1"/>
  <c r="L300" i="1"/>
  <c r="L297" i="1"/>
  <c r="L338" i="1"/>
  <c r="L340" i="1"/>
  <c r="L347" i="1"/>
  <c r="L356" i="1"/>
  <c r="L362" i="1"/>
  <c r="L364" i="1"/>
  <c r="L370" i="1"/>
  <c r="L373" i="1"/>
  <c r="M376" i="1"/>
  <c r="J159" i="1"/>
  <c r="J158" i="1" s="1"/>
  <c r="J261" i="1"/>
  <c r="J260" i="1" s="1"/>
  <c r="J257" i="2"/>
  <c r="J256" i="2" s="1"/>
  <c r="J255" i="2" s="1"/>
  <c r="J108" i="2"/>
  <c r="J107" i="2" s="1"/>
  <c r="J106" i="2" s="1"/>
  <c r="J209" i="2"/>
  <c r="J208" i="2" s="1"/>
  <c r="J207" i="2" s="1"/>
  <c r="J206" i="2" s="1"/>
  <c r="J11" i="2"/>
  <c r="J10" i="2" s="1"/>
  <c r="J13" i="2"/>
  <c r="J12" i="2" s="1"/>
  <c r="J15" i="2"/>
  <c r="J14" i="2" s="1"/>
  <c r="J18" i="2"/>
  <c r="J17" i="2" s="1"/>
  <c r="J20" i="2"/>
  <c r="J19" i="2" s="1"/>
  <c r="J26" i="2"/>
  <c r="J25" i="2" s="1"/>
  <c r="J24" i="2" s="1"/>
  <c r="J29" i="2"/>
  <c r="J28" i="2" s="1"/>
  <c r="J31" i="2"/>
  <c r="J30" i="2" s="1"/>
  <c r="J33" i="2"/>
  <c r="J32" i="2" s="1"/>
  <c r="J36" i="2"/>
  <c r="J35" i="2" s="1"/>
  <c r="J34" i="2" s="1"/>
  <c r="J39" i="2"/>
  <c r="J38" i="2" s="1"/>
  <c r="J37" i="2" s="1"/>
  <c r="J42" i="2"/>
  <c r="J41" i="2" s="1"/>
  <c r="J40" i="2" s="1"/>
  <c r="J45" i="2"/>
  <c r="J44" i="2" s="1"/>
  <c r="J43" i="2" s="1"/>
  <c r="J48" i="2"/>
  <c r="J47" i="2" s="1"/>
  <c r="J46" i="2" s="1"/>
  <c r="J51" i="2"/>
  <c r="J50" i="2" s="1"/>
  <c r="J49" i="2" s="1"/>
  <c r="J54" i="2"/>
  <c r="J53" i="2" s="1"/>
  <c r="J52" i="2" s="1"/>
  <c r="J59" i="2"/>
  <c r="J58" i="2" s="1"/>
  <c r="J61" i="2"/>
  <c r="J60" i="2" s="1"/>
  <c r="J63" i="2"/>
  <c r="J62" i="2" s="1"/>
  <c r="J66" i="2"/>
  <c r="J65" i="2" s="1"/>
  <c r="J64" i="2" s="1"/>
  <c r="J71" i="2"/>
  <c r="J70" i="2" s="1"/>
  <c r="J69" i="2" s="1"/>
  <c r="J76" i="2"/>
  <c r="J75" i="2" s="1"/>
  <c r="J78" i="2"/>
  <c r="J77" i="2" s="1"/>
  <c r="J80" i="2"/>
  <c r="J79" i="2" s="1"/>
  <c r="J85" i="2"/>
  <c r="J84" i="2" s="1"/>
  <c r="J83" i="2" s="1"/>
  <c r="J82" i="2" s="1"/>
  <c r="J81" i="2" s="1"/>
  <c r="J90" i="2"/>
  <c r="J89" i="2" s="1"/>
  <c r="J88" i="2" s="1"/>
  <c r="J93" i="2"/>
  <c r="J92" i="2" s="1"/>
  <c r="J91" i="2" s="1"/>
  <c r="J96" i="2"/>
  <c r="J95" i="2" s="1"/>
  <c r="J94" i="2" s="1"/>
  <c r="J99" i="2"/>
  <c r="J98" i="2" s="1"/>
  <c r="J97" i="2" s="1"/>
  <c r="J102" i="2"/>
  <c r="J101" i="2" s="1"/>
  <c r="J100" i="2" s="1"/>
  <c r="J105" i="2"/>
  <c r="J104" i="2" s="1"/>
  <c r="J103" i="2" s="1"/>
  <c r="J113" i="2"/>
  <c r="J112" i="2" s="1"/>
  <c r="J111" i="2" s="1"/>
  <c r="J110" i="2" s="1"/>
  <c r="J109" i="2" s="1"/>
  <c r="J118" i="2"/>
  <c r="J117" i="2" s="1"/>
  <c r="J116" i="2" s="1"/>
  <c r="J121" i="2"/>
  <c r="J120" i="2" s="1"/>
  <c r="J119" i="2" s="1"/>
  <c r="J126" i="2"/>
  <c r="J125" i="2" s="1"/>
  <c r="J124" i="2" s="1"/>
  <c r="J123" i="2" s="1"/>
  <c r="J122" i="2" s="1"/>
  <c r="J132" i="2"/>
  <c r="J131" i="2" s="1"/>
  <c r="J130" i="2" s="1"/>
  <c r="J135" i="2"/>
  <c r="J134" i="2" s="1"/>
  <c r="J133" i="2" s="1"/>
  <c r="J138" i="2"/>
  <c r="J137" i="2" s="1"/>
  <c r="J136" i="2" s="1"/>
  <c r="J141" i="2"/>
  <c r="J140" i="2" s="1"/>
  <c r="J143" i="2"/>
  <c r="J142" i="2" s="1"/>
  <c r="J146" i="2"/>
  <c r="J145" i="2" s="1"/>
  <c r="J144" i="2" s="1"/>
  <c r="J149" i="2"/>
  <c r="J148" i="2" s="1"/>
  <c r="J151" i="2"/>
  <c r="J150" i="2" s="1"/>
  <c r="J154" i="2"/>
  <c r="J153" i="2" s="1"/>
  <c r="J152" i="2" s="1"/>
  <c r="J157" i="2"/>
  <c r="J156" i="2" s="1"/>
  <c r="J155" i="2" s="1"/>
  <c r="J160" i="2"/>
  <c r="J159" i="2" s="1"/>
  <c r="J158" i="2" s="1"/>
  <c r="J166" i="2"/>
  <c r="J165" i="2" s="1"/>
  <c r="J164" i="2" s="1"/>
  <c r="J163" i="2" s="1"/>
  <c r="J162" i="2" s="1"/>
  <c r="J192" i="2"/>
  <c r="J191" i="2" s="1"/>
  <c r="J190" i="2" s="1"/>
  <c r="J189" i="2" s="1"/>
  <c r="J188" i="2" s="1"/>
  <c r="J172" i="2"/>
  <c r="J171" i="2" s="1"/>
  <c r="J174" i="2"/>
  <c r="J173" i="2" s="1"/>
  <c r="J177" i="2"/>
  <c r="J176" i="2" s="1"/>
  <c r="J179" i="2"/>
  <c r="J178" i="2" s="1"/>
  <c r="J182" i="2"/>
  <c r="J181" i="2" s="1"/>
  <c r="J180" i="2" s="1"/>
  <c r="J185" i="2"/>
  <c r="J184" i="2" s="1"/>
  <c r="J187" i="2"/>
  <c r="J186" i="2" s="1"/>
  <c r="J198" i="2"/>
  <c r="J197" i="2" s="1"/>
  <c r="J196" i="2" s="1"/>
  <c r="J195" i="2" s="1"/>
  <c r="J194" i="2" s="1"/>
  <c r="J203" i="2"/>
  <c r="J202" i="2" s="1"/>
  <c r="J201" i="2" s="1"/>
  <c r="J215" i="2"/>
  <c r="J214" i="2" s="1"/>
  <c r="J213" i="2" s="1"/>
  <c r="J212" i="2" s="1"/>
  <c r="J211" i="2" s="1"/>
  <c r="J226" i="2"/>
  <c r="J225" i="2" s="1"/>
  <c r="J224" i="2" s="1"/>
  <c r="J229" i="2"/>
  <c r="J228" i="2" s="1"/>
  <c r="J227" i="2" s="1"/>
  <c r="J232" i="2"/>
  <c r="J231" i="2" s="1"/>
  <c r="J230" i="2" s="1"/>
  <c r="J235" i="2"/>
  <c r="J234" i="2" s="1"/>
  <c r="J233" i="2" s="1"/>
  <c r="J238" i="2"/>
  <c r="J237" i="2" s="1"/>
  <c r="J240" i="2"/>
  <c r="J239" i="2" s="1"/>
  <c r="J242" i="2"/>
  <c r="J241" i="2" s="1"/>
  <c r="J251" i="2"/>
  <c r="J250" i="2" s="1"/>
  <c r="J249" i="2" s="1"/>
  <c r="J274" i="2"/>
  <c r="J273" i="2" s="1"/>
  <c r="J276" i="2"/>
  <c r="J275" i="2" s="1"/>
  <c r="J281" i="2"/>
  <c r="J280" i="2" s="1"/>
  <c r="J279" i="2" s="1"/>
  <c r="J284" i="2"/>
  <c r="J283" i="2" s="1"/>
  <c r="J286" i="2"/>
  <c r="J285" i="2" s="1"/>
  <c r="J289" i="2"/>
  <c r="J288" i="2" s="1"/>
  <c r="J287" i="2" s="1"/>
  <c r="J292" i="2"/>
  <c r="J293" i="2"/>
  <c r="J298" i="2"/>
  <c r="J297" i="2" s="1"/>
  <c r="J296" i="2" s="1"/>
  <c r="J295" i="2" s="1"/>
  <c r="J294" i="2" s="1"/>
  <c r="J303" i="2"/>
  <c r="J302" i="2" s="1"/>
  <c r="J305" i="2"/>
  <c r="J304" i="2" s="1"/>
  <c r="J310" i="2"/>
  <c r="J309" i="2" s="1"/>
  <c r="J308" i="2" s="1"/>
  <c r="J307" i="2" s="1"/>
  <c r="J306" i="2" s="1"/>
  <c r="J316" i="2"/>
  <c r="J315" i="2" s="1"/>
  <c r="J318" i="2"/>
  <c r="J317" i="2" s="1"/>
  <c r="J321" i="2"/>
  <c r="J320" i="2" s="1"/>
  <c r="J319" i="2" s="1"/>
  <c r="J326" i="2"/>
  <c r="J325" i="2" s="1"/>
  <c r="J324" i="2" s="1"/>
  <c r="J329" i="2"/>
  <c r="J328" i="2" s="1"/>
  <c r="J327" i="2" s="1"/>
  <c r="J334" i="2"/>
  <c r="J333" i="2" s="1"/>
  <c r="J332" i="2" s="1"/>
  <c r="J331" i="2" s="1"/>
  <c r="J341" i="2"/>
  <c r="J340" i="2" s="1"/>
  <c r="J339" i="2" s="1"/>
  <c r="J345" i="2"/>
  <c r="J344" i="2" s="1"/>
  <c r="J347" i="2"/>
  <c r="J346" i="2" s="1"/>
  <c r="J351" i="2"/>
  <c r="J350" i="2" s="1"/>
  <c r="J349" i="2" s="1"/>
  <c r="J354" i="2"/>
  <c r="J353" i="2" s="1"/>
  <c r="J352" i="2" s="1"/>
  <c r="J357" i="2"/>
  <c r="J356" i="2" s="1"/>
  <c r="J355" i="2" s="1"/>
  <c r="J337" i="3"/>
  <c r="J336" i="3" s="1"/>
  <c r="J335" i="3" s="1"/>
  <c r="J334" i="3" s="1"/>
  <c r="J176" i="3"/>
  <c r="J175" i="3" s="1"/>
  <c r="J174" i="3" s="1"/>
  <c r="J156" i="3"/>
  <c r="J155" i="3" s="1"/>
  <c r="J154" i="3" s="1"/>
  <c r="J193" i="1"/>
  <c r="J192" i="1" s="1"/>
  <c r="J191" i="1" s="1"/>
  <c r="J123" i="1"/>
  <c r="J122" i="1" s="1"/>
  <c r="J126" i="1"/>
  <c r="J125" i="1" s="1"/>
  <c r="J233" i="1"/>
  <c r="J232" i="1" s="1"/>
  <c r="G21" i="13"/>
  <c r="G20" i="13"/>
  <c r="F21" i="13"/>
  <c r="E21" i="13"/>
  <c r="F20" i="13"/>
  <c r="E20" i="13"/>
  <c r="E22" i="13" s="1"/>
  <c r="J14" i="3"/>
  <c r="J13" i="3" s="1"/>
  <c r="J23" i="3"/>
  <c r="J22" i="3" s="1"/>
  <c r="J28" i="3"/>
  <c r="J27" i="3" s="1"/>
  <c r="J26" i="3" s="1"/>
  <c r="J31" i="3"/>
  <c r="J30" i="3" s="1"/>
  <c r="J29" i="3" s="1"/>
  <c r="J34" i="3"/>
  <c r="J33" i="3" s="1"/>
  <c r="J32" i="3" s="1"/>
  <c r="J38" i="3"/>
  <c r="J37" i="3" s="1"/>
  <c r="J36" i="3" s="1"/>
  <c r="J35" i="3" s="1"/>
  <c r="J44" i="3"/>
  <c r="J43" i="3" s="1"/>
  <c r="J47" i="3"/>
  <c r="J46" i="3" s="1"/>
  <c r="J45" i="3" s="1"/>
  <c r="J50" i="3"/>
  <c r="J49" i="3" s="1"/>
  <c r="J48" i="3" s="1"/>
  <c r="J56" i="3"/>
  <c r="J55" i="3" s="1"/>
  <c r="J54" i="3" s="1"/>
  <c r="J60" i="3"/>
  <c r="J59" i="3" s="1"/>
  <c r="J58" i="3" s="1"/>
  <c r="J57" i="3" s="1"/>
  <c r="J66" i="3"/>
  <c r="J65" i="3" s="1"/>
  <c r="J68" i="3"/>
  <c r="J67" i="3" s="1"/>
  <c r="J71" i="3"/>
  <c r="J70" i="3" s="1"/>
  <c r="J69" i="3" s="1"/>
  <c r="J74" i="3"/>
  <c r="J73" i="3" s="1"/>
  <c r="J72" i="3" s="1"/>
  <c r="J77" i="3"/>
  <c r="J76" i="3" s="1"/>
  <c r="J75" i="3" s="1"/>
  <c r="J80" i="3"/>
  <c r="J79" i="3" s="1"/>
  <c r="J78" i="3" s="1"/>
  <c r="J86" i="3"/>
  <c r="J85" i="3" s="1"/>
  <c r="J84" i="3" s="1"/>
  <c r="J96" i="3"/>
  <c r="J95" i="3" s="1"/>
  <c r="J98" i="3"/>
  <c r="J97" i="3" s="1"/>
  <c r="J105" i="3"/>
  <c r="J104" i="3" s="1"/>
  <c r="J107" i="3"/>
  <c r="J106" i="3" s="1"/>
  <c r="J110" i="3"/>
  <c r="J109" i="3" s="1"/>
  <c r="J108" i="3" s="1"/>
  <c r="J115" i="3"/>
  <c r="J114" i="3" s="1"/>
  <c r="J113" i="3" s="1"/>
  <c r="J112" i="3" s="1"/>
  <c r="J119" i="3"/>
  <c r="J118" i="3" s="1"/>
  <c r="J117" i="3" s="1"/>
  <c r="J122" i="3"/>
  <c r="J121" i="3" s="1"/>
  <c r="J120" i="3" s="1"/>
  <c r="J126" i="3"/>
  <c r="J125" i="3" s="1"/>
  <c r="J124" i="3" s="1"/>
  <c r="J123" i="3" s="1"/>
  <c r="J132" i="3"/>
  <c r="J131" i="3" s="1"/>
  <c r="J137" i="3"/>
  <c r="J136" i="3" s="1"/>
  <c r="J135" i="3" s="1"/>
  <c r="J140" i="3"/>
  <c r="J139" i="3" s="1"/>
  <c r="J138" i="3" s="1"/>
  <c r="J150" i="3"/>
  <c r="J149" i="3" s="1"/>
  <c r="J148" i="3" s="1"/>
  <c r="J153" i="3"/>
  <c r="J152" i="3" s="1"/>
  <c r="J151" i="3" s="1"/>
  <c r="J161" i="3"/>
  <c r="J160" i="3" s="1"/>
  <c r="J159" i="3" s="1"/>
  <c r="J164" i="3"/>
  <c r="J163" i="3" s="1"/>
  <c r="J162" i="3" s="1"/>
  <c r="J170" i="3"/>
  <c r="J169" i="3" s="1"/>
  <c r="J168" i="3" s="1"/>
  <c r="J173" i="3"/>
  <c r="J172" i="3" s="1"/>
  <c r="J171" i="3" s="1"/>
  <c r="J179" i="3"/>
  <c r="J178" i="3" s="1"/>
  <c r="J177" i="3" s="1"/>
  <c r="J183" i="3"/>
  <c r="J182" i="3" s="1"/>
  <c r="J181" i="3" s="1"/>
  <c r="J186" i="3"/>
  <c r="J185" i="3" s="1"/>
  <c r="J184" i="3" s="1"/>
  <c r="J195" i="3"/>
  <c r="J194" i="3" s="1"/>
  <c r="J193" i="3" s="1"/>
  <c r="J198" i="3"/>
  <c r="J197" i="3" s="1"/>
  <c r="J196" i="3" s="1"/>
  <c r="J213" i="3"/>
  <c r="J212" i="3" s="1"/>
  <c r="J211" i="3" s="1"/>
  <c r="J220" i="3"/>
  <c r="J219" i="3" s="1"/>
  <c r="J218" i="3" s="1"/>
  <c r="J223" i="3"/>
  <c r="J222" i="3" s="1"/>
  <c r="J221" i="3" s="1"/>
  <c r="J229" i="3"/>
  <c r="J228" i="3" s="1"/>
  <c r="J227" i="3" s="1"/>
  <c r="J233" i="3"/>
  <c r="J232" i="3" s="1"/>
  <c r="J235" i="3"/>
  <c r="J234" i="3" s="1"/>
  <c r="J244" i="3"/>
  <c r="J243" i="3" s="1"/>
  <c r="J249" i="3"/>
  <c r="J248" i="3" s="1"/>
  <c r="J247" i="3" s="1"/>
  <c r="J286" i="3"/>
  <c r="J285" i="3" s="1"/>
  <c r="J284" i="3" s="1"/>
  <c r="J283" i="3" s="1"/>
  <c r="J291" i="3"/>
  <c r="J290" i="3" s="1"/>
  <c r="J289" i="3" s="1"/>
  <c r="J288" i="3" s="1"/>
  <c r="J295" i="3"/>
  <c r="J294" i="3" s="1"/>
  <c r="J293" i="3" s="1"/>
  <c r="J298" i="3"/>
  <c r="J297" i="3" s="1"/>
  <c r="J296" i="3" s="1"/>
  <c r="J302" i="3"/>
  <c r="J301" i="3" s="1"/>
  <c r="J300" i="3" s="1"/>
  <c r="J308" i="3"/>
  <c r="J307" i="3" s="1"/>
  <c r="J306" i="3" s="1"/>
  <c r="J311" i="3"/>
  <c r="J312" i="3"/>
  <c r="J315" i="3"/>
  <c r="J314" i="3" s="1"/>
  <c r="J313" i="3" s="1"/>
  <c r="J321" i="3"/>
  <c r="J320" i="3" s="1"/>
  <c r="J326" i="3"/>
  <c r="J325" i="3" s="1"/>
  <c r="J329" i="3"/>
  <c r="J328" i="3" s="1"/>
  <c r="J327" i="3" s="1"/>
  <c r="J341" i="3"/>
  <c r="J340" i="3" s="1"/>
  <c r="J343" i="3"/>
  <c r="J342" i="3" s="1"/>
  <c r="J346" i="3"/>
  <c r="J345" i="3" s="1"/>
  <c r="J348" i="3"/>
  <c r="J347" i="3" s="1"/>
  <c r="J351" i="3"/>
  <c r="J350" i="3" s="1"/>
  <c r="J349" i="3" s="1"/>
  <c r="J354" i="3"/>
  <c r="J353" i="3" s="1"/>
  <c r="J356" i="3"/>
  <c r="J355" i="3" s="1"/>
  <c r="J361" i="3"/>
  <c r="J360" i="3" s="1"/>
  <c r="J359" i="3" s="1"/>
  <c r="J358" i="3" s="1"/>
  <c r="J365" i="3"/>
  <c r="J364" i="3" s="1"/>
  <c r="J363" i="3" s="1"/>
  <c r="J362" i="3" s="1"/>
  <c r="J44" i="1"/>
  <c r="J355" i="1"/>
  <c r="J354" i="1" s="1"/>
  <c r="J353" i="1" s="1"/>
  <c r="J351" i="1"/>
  <c r="J350" i="1" s="1"/>
  <c r="J349" i="1" s="1"/>
  <c r="J212" i="1"/>
  <c r="J210" i="1"/>
  <c r="J207" i="1"/>
  <c r="J206" i="1" s="1"/>
  <c r="J204" i="1"/>
  <c r="J202" i="1"/>
  <c r="J199" i="1"/>
  <c r="J197" i="1"/>
  <c r="J328" i="1"/>
  <c r="J331" i="1"/>
  <c r="J330" i="1" s="1"/>
  <c r="J185" i="1"/>
  <c r="J322" i="1"/>
  <c r="J318" i="1"/>
  <c r="J315" i="1"/>
  <c r="J311" i="1"/>
  <c r="J310" i="1" s="1"/>
  <c r="J176" i="1"/>
  <c r="J175" i="1" s="1"/>
  <c r="J172" i="1"/>
  <c r="J171" i="1" s="1"/>
  <c r="J170" i="1" s="1"/>
  <c r="J168" i="1"/>
  <c r="J167" i="1" s="1"/>
  <c r="J166" i="1" s="1"/>
  <c r="J163" i="1"/>
  <c r="J148" i="1"/>
  <c r="J145" i="1"/>
  <c r="J142" i="1"/>
  <c r="J140" i="1"/>
  <c r="J137" i="1"/>
  <c r="J136" i="1" s="1"/>
  <c r="J131" i="1"/>
  <c r="J306" i="1"/>
  <c r="J301" i="1"/>
  <c r="J292" i="1"/>
  <c r="J290" i="1"/>
  <c r="J286" i="1"/>
  <c r="J285" i="1" s="1"/>
  <c r="J280" i="1"/>
  <c r="J279" i="1" s="1"/>
  <c r="J277" i="1"/>
  <c r="J276" i="1" s="1"/>
  <c r="J270" i="1"/>
  <c r="J255" i="1"/>
  <c r="J254" i="1" s="1"/>
  <c r="J252" i="1"/>
  <c r="J249" i="1"/>
  <c r="J248" i="1" s="1"/>
  <c r="J243" i="1"/>
  <c r="J242" i="1" s="1"/>
  <c r="J240" i="1"/>
  <c r="J239" i="1" s="1"/>
  <c r="J236" i="1"/>
  <c r="J230" i="1"/>
  <c r="J227" i="1"/>
  <c r="J226" i="1" s="1"/>
  <c r="J224" i="1"/>
  <c r="J223" i="1" s="1"/>
  <c r="J221" i="1"/>
  <c r="J218" i="1"/>
  <c r="J217" i="1" s="1"/>
  <c r="J120" i="1"/>
  <c r="J117" i="1"/>
  <c r="J114" i="1"/>
  <c r="J110" i="1"/>
  <c r="J109" i="1" s="1"/>
  <c r="J107" i="1"/>
  <c r="J102" i="1"/>
  <c r="J100" i="1"/>
  <c r="J96" i="1"/>
  <c r="J95" i="1" s="1"/>
  <c r="J94" i="1" s="1"/>
  <c r="J92" i="1"/>
  <c r="J91" i="1" s="1"/>
  <c r="J89" i="1"/>
  <c r="J88" i="1" s="1"/>
  <c r="J85" i="1"/>
  <c r="J80" i="1"/>
  <c r="J79" i="1" s="1"/>
  <c r="J77" i="1"/>
  <c r="J75" i="1"/>
  <c r="J68" i="1"/>
  <c r="J66" i="1"/>
  <c r="J64" i="1"/>
  <c r="J53" i="1"/>
  <c r="J52" i="1" s="1"/>
  <c r="J50" i="1"/>
  <c r="J47" i="1"/>
  <c r="J46" i="1" s="1"/>
  <c r="J41" i="1"/>
  <c r="J40" i="1" s="1"/>
  <c r="J34" i="1"/>
  <c r="J38" i="1"/>
  <c r="J36" i="1"/>
  <c r="J375" i="1"/>
  <c r="J374" i="1" s="1"/>
  <c r="J369" i="1"/>
  <c r="J368" i="1" s="1"/>
  <c r="J337" i="1"/>
  <c r="J339" i="1"/>
  <c r="J342" i="1"/>
  <c r="J341" i="1" s="1"/>
  <c r="J346" i="1"/>
  <c r="J345" i="1" s="1"/>
  <c r="J344" i="1" s="1"/>
  <c r="J30" i="1"/>
  <c r="J26" i="1"/>
  <c r="J25" i="1" s="1"/>
  <c r="J23" i="1"/>
  <c r="J22" i="1" s="1"/>
  <c r="J20" i="1"/>
  <c r="J19" i="1" s="1"/>
  <c r="J15" i="1"/>
  <c r="J363" i="1"/>
  <c r="J10" i="1"/>
  <c r="J9" i="1" s="1"/>
  <c r="J17" i="1"/>
  <c r="J73" i="1"/>
  <c r="J13" i="1"/>
  <c r="J372" i="1"/>
  <c r="J299" i="1"/>
  <c r="J150" i="1"/>
  <c r="J273" i="1"/>
  <c r="J272" i="1" s="1"/>
  <c r="J179" i="1"/>
  <c r="J178" i="1" s="1"/>
  <c r="J174" i="1" s="1"/>
  <c r="J319" i="3"/>
  <c r="J318" i="3" s="1"/>
  <c r="J303" i="1"/>
  <c r="J156" i="1"/>
  <c r="J12" i="3"/>
  <c r="J11" i="3" s="1"/>
  <c r="J239" i="3"/>
  <c r="J238" i="3" s="1"/>
  <c r="J237" i="3" s="1"/>
  <c r="J324" i="3"/>
  <c r="J323" i="3" s="1"/>
  <c r="J42" i="3"/>
  <c r="J41" i="3" s="1"/>
  <c r="J53" i="3"/>
  <c r="J52" i="3" s="1"/>
  <c r="J51" i="3" s="1"/>
  <c r="J64" i="3"/>
  <c r="J63" i="3" s="1"/>
  <c r="J94" i="3"/>
  <c r="J93" i="3" s="1"/>
  <c r="J103" i="3"/>
  <c r="J102" i="3" s="1"/>
  <c r="J130" i="3"/>
  <c r="J129" i="3" s="1"/>
  <c r="J128" i="3" s="1"/>
  <c r="J127" i="3" s="1"/>
  <c r="J242" i="3"/>
  <c r="J241" i="3" s="1"/>
  <c r="J246" i="3"/>
  <c r="J245" i="3" s="1"/>
  <c r="J361" i="1"/>
  <c r="J296" i="1"/>
  <c r="J295" i="1" s="1"/>
  <c r="J134" i="1"/>
  <c r="J133" i="1" s="1"/>
  <c r="J153" i="1"/>
  <c r="J152" i="1" s="1"/>
  <c r="J183" i="1"/>
  <c r="J326" i="1"/>
  <c r="J18" i="3"/>
  <c r="J17" i="3" s="1"/>
  <c r="J16" i="3" s="1"/>
  <c r="J21" i="3"/>
  <c r="J20" i="3" s="1"/>
  <c r="J25" i="3"/>
  <c r="J24" i="3" s="1"/>
  <c r="J216" i="3"/>
  <c r="J215" i="3" s="1"/>
  <c r="J214" i="3" s="1"/>
  <c r="J201" i="3"/>
  <c r="J200" i="3" s="1"/>
  <c r="J199" i="3" s="1"/>
  <c r="J305" i="3"/>
  <c r="J304" i="3" s="1"/>
  <c r="J303" i="3" s="1"/>
  <c r="J258" i="1"/>
  <c r="J257" i="1" s="1"/>
  <c r="L372" i="1"/>
  <c r="L371" i="1" s="1"/>
  <c r="T373" i="1"/>
  <c r="L354" i="2"/>
  <c r="L353" i="2" s="1"/>
  <c r="L352" i="2" s="1"/>
  <c r="L53" i="3"/>
  <c r="L52" i="3" s="1"/>
  <c r="L51" i="3" s="1"/>
  <c r="L355" i="1"/>
  <c r="L354" i="1" s="1"/>
  <c r="L353" i="1" s="1"/>
  <c r="T356" i="1"/>
  <c r="L329" i="2"/>
  <c r="L328" i="2" s="1"/>
  <c r="L327" i="2" s="1"/>
  <c r="L323" i="2" s="1"/>
  <c r="L322" i="2" s="1"/>
  <c r="L365" i="3"/>
  <c r="L364" i="3" s="1"/>
  <c r="L363" i="3" s="1"/>
  <c r="L362" i="3" s="1"/>
  <c r="L357" i="3" s="1"/>
  <c r="L296" i="1"/>
  <c r="L295" i="1" s="1"/>
  <c r="T297" i="1"/>
  <c r="L215" i="2"/>
  <c r="L214" i="2" s="1"/>
  <c r="L213" i="2" s="1"/>
  <c r="L212" i="2" s="1"/>
  <c r="L211" i="2" s="1"/>
  <c r="L239" i="3"/>
  <c r="L238" i="3" s="1"/>
  <c r="L237" i="3" s="1"/>
  <c r="L292" i="1"/>
  <c r="L305" i="2"/>
  <c r="L304" i="2" s="1"/>
  <c r="T293" i="1"/>
  <c r="L235" i="3"/>
  <c r="L234" i="3" s="1"/>
  <c r="T256" i="1"/>
  <c r="L255" i="1"/>
  <c r="L254" i="1" s="1"/>
  <c r="L254" i="2"/>
  <c r="L253" i="2" s="1"/>
  <c r="L252" i="2" s="1"/>
  <c r="L198" i="3"/>
  <c r="L197" i="3" s="1"/>
  <c r="L196" i="3" s="1"/>
  <c r="L230" i="1"/>
  <c r="L229" i="1" s="1"/>
  <c r="L173" i="3"/>
  <c r="L172" i="3" s="1"/>
  <c r="L171" i="3" s="1"/>
  <c r="T208" i="1"/>
  <c r="L207" i="1"/>
  <c r="L206" i="1" s="1"/>
  <c r="L182" i="2"/>
  <c r="L181" i="2" s="1"/>
  <c r="L180" i="2" s="1"/>
  <c r="L351" i="3"/>
  <c r="L350" i="3" s="1"/>
  <c r="L349" i="3" s="1"/>
  <c r="L193" i="1"/>
  <c r="L192" i="1" s="1"/>
  <c r="L191" i="1" s="1"/>
  <c r="L192" i="2"/>
  <c r="L191" i="2" s="1"/>
  <c r="L190" i="2" s="1"/>
  <c r="L189" i="2" s="1"/>
  <c r="L188" i="2" s="1"/>
  <c r="T194" i="1"/>
  <c r="L337" i="3"/>
  <c r="L336" i="3" s="1"/>
  <c r="L335" i="3" s="1"/>
  <c r="L334" i="3" s="1"/>
  <c r="T146" i="1"/>
  <c r="T268" i="3" s="1"/>
  <c r="T267" i="3" s="1"/>
  <c r="T266" i="3" s="1"/>
  <c r="L145" i="1"/>
  <c r="L144" i="1" s="1"/>
  <c r="L146" i="2"/>
  <c r="L145" i="2" s="1"/>
  <c r="L144" i="2" s="1"/>
  <c r="T135" i="1"/>
  <c r="T257" i="3" s="1"/>
  <c r="T256" i="3" s="1"/>
  <c r="T255" i="3" s="1"/>
  <c r="L135" i="2"/>
  <c r="L134" i="2" s="1"/>
  <c r="L133" i="2" s="1"/>
  <c r="L134" i="1"/>
  <c r="L133" i="1" s="1"/>
  <c r="L96" i="1"/>
  <c r="L95" i="1" s="1"/>
  <c r="L94" i="1" s="1"/>
  <c r="T97" i="1"/>
  <c r="L126" i="2"/>
  <c r="L125" i="2" s="1"/>
  <c r="L124" i="2" s="1"/>
  <c r="L123" i="2" s="1"/>
  <c r="L122" i="2" s="1"/>
  <c r="L126" i="3"/>
  <c r="L125" i="3" s="1"/>
  <c r="L124" i="3" s="1"/>
  <c r="L123" i="3" s="1"/>
  <c r="T78" i="1"/>
  <c r="L77" i="1"/>
  <c r="L63" i="2"/>
  <c r="L62" i="2" s="1"/>
  <c r="L107" i="3"/>
  <c r="L106" i="3" s="1"/>
  <c r="L50" i="1"/>
  <c r="L49" i="1" s="1"/>
  <c r="T51" i="1"/>
  <c r="L51" i="2"/>
  <c r="L50" i="2" s="1"/>
  <c r="L49" i="2" s="1"/>
  <c r="L80" i="3"/>
  <c r="L79" i="3" s="1"/>
  <c r="L78" i="3" s="1"/>
  <c r="T24" i="1"/>
  <c r="L23" i="1"/>
  <c r="L22" i="1" s="1"/>
  <c r="L48" i="2"/>
  <c r="L47" i="2" s="1"/>
  <c r="L46" i="2" s="1"/>
  <c r="L31" i="3"/>
  <c r="L30" i="3" s="1"/>
  <c r="L29" i="3" s="1"/>
  <c r="L13" i="1"/>
  <c r="L29" i="2"/>
  <c r="L28" i="2" s="1"/>
  <c r="T14" i="1"/>
  <c r="L21" i="3"/>
  <c r="L20" i="3" s="1"/>
  <c r="K328" i="1"/>
  <c r="S329" i="1"/>
  <c r="K286" i="2"/>
  <c r="K285" i="2" s="1"/>
  <c r="K326" i="3"/>
  <c r="K325" i="3" s="1"/>
  <c r="K315" i="1"/>
  <c r="K314" i="1" s="1"/>
  <c r="S316" i="1"/>
  <c r="K226" i="2"/>
  <c r="K225" i="2" s="1"/>
  <c r="K224" i="2" s="1"/>
  <c r="K308" i="3"/>
  <c r="K307" i="3" s="1"/>
  <c r="K306" i="3" s="1"/>
  <c r="S287" i="1"/>
  <c r="K286" i="1"/>
  <c r="K285" i="1" s="1"/>
  <c r="K274" i="2"/>
  <c r="K273" i="2" s="1"/>
  <c r="K229" i="3"/>
  <c r="K228" i="3" s="1"/>
  <c r="K227" i="3" s="1"/>
  <c r="K223" i="2"/>
  <c r="K222" i="2" s="1"/>
  <c r="K221" i="2" s="1"/>
  <c r="K218" i="1"/>
  <c r="K217" i="1" s="1"/>
  <c r="S219" i="1"/>
  <c r="K161" i="3"/>
  <c r="K160" i="3" s="1"/>
  <c r="K159" i="3" s="1"/>
  <c r="U343" i="1"/>
  <c r="M342" i="1"/>
  <c r="M341" i="1" s="1"/>
  <c r="M335" i="1" s="1"/>
  <c r="M334" i="1" s="1"/>
  <c r="M333" i="1" s="1"/>
  <c r="M47" i="3"/>
  <c r="M46" i="3" s="1"/>
  <c r="M45" i="3" s="1"/>
  <c r="M321" i="2"/>
  <c r="M320" i="2" s="1"/>
  <c r="M319" i="2" s="1"/>
  <c r="M151" i="2"/>
  <c r="M150" i="2" s="1"/>
  <c r="M150" i="1"/>
  <c r="U151" i="1"/>
  <c r="K100" i="1"/>
  <c r="K18" i="2"/>
  <c r="K17" i="2" s="1"/>
  <c r="S101" i="1"/>
  <c r="K130" i="3"/>
  <c r="K129" i="3" s="1"/>
  <c r="M64" i="1"/>
  <c r="U65" i="1"/>
  <c r="M76" i="2"/>
  <c r="M75" i="2" s="1"/>
  <c r="M94" i="3"/>
  <c r="M93" i="3" s="1"/>
  <c r="K113" i="2"/>
  <c r="K112" i="2" s="1"/>
  <c r="K111" i="2" s="1"/>
  <c r="K110" i="2" s="1"/>
  <c r="K109" i="2" s="1"/>
  <c r="S31" i="1"/>
  <c r="K30" i="1"/>
  <c r="K29" i="1" s="1"/>
  <c r="K28" i="1" s="1"/>
  <c r="K38" i="3"/>
  <c r="K37" i="3" s="1"/>
  <c r="K36" i="3" s="1"/>
  <c r="K35" i="3" s="1"/>
  <c r="L369" i="1"/>
  <c r="L368" i="1" s="1"/>
  <c r="T370" i="1"/>
  <c r="L351" i="2"/>
  <c r="L350" i="2" s="1"/>
  <c r="L349" i="2" s="1"/>
  <c r="L50" i="3"/>
  <c r="L49" i="3" s="1"/>
  <c r="L48" i="3" s="1"/>
  <c r="L346" i="1"/>
  <c r="L345" i="1" s="1"/>
  <c r="L344" i="1" s="1"/>
  <c r="L60" i="3"/>
  <c r="L59" i="3" s="1"/>
  <c r="L58" i="3" s="1"/>
  <c r="L57" i="3" s="1"/>
  <c r="L341" i="2"/>
  <c r="L340" i="2" s="1"/>
  <c r="L339" i="2" s="1"/>
  <c r="L338" i="2" s="1"/>
  <c r="L299" i="1"/>
  <c r="L238" i="2"/>
  <c r="L237" i="2" s="1"/>
  <c r="T300" i="1"/>
  <c r="L242" i="3"/>
  <c r="L241" i="3" s="1"/>
  <c r="L290" i="1"/>
  <c r="T291" i="1"/>
  <c r="L303" i="2"/>
  <c r="L302" i="2" s="1"/>
  <c r="L233" i="3"/>
  <c r="L232" i="3" s="1"/>
  <c r="T253" i="1"/>
  <c r="L252" i="1"/>
  <c r="L251" i="1" s="1"/>
  <c r="L195" i="3"/>
  <c r="L194" i="3" s="1"/>
  <c r="L193" i="3" s="1"/>
  <c r="L251" i="2"/>
  <c r="L250" i="2" s="1"/>
  <c r="L249" i="2" s="1"/>
  <c r="T228" i="1"/>
  <c r="L227" i="1"/>
  <c r="L226" i="1" s="1"/>
  <c r="L170" i="3"/>
  <c r="L169" i="3" s="1"/>
  <c r="L168" i="3" s="1"/>
  <c r="L179" i="2"/>
  <c r="L178" i="2" s="1"/>
  <c r="T205" i="1"/>
  <c r="L204" i="1"/>
  <c r="L348" i="3"/>
  <c r="L347" i="3" s="1"/>
  <c r="T173" i="1"/>
  <c r="T334" i="2" s="1"/>
  <c r="L172" i="1"/>
  <c r="L171" i="1" s="1"/>
  <c r="L170" i="1" s="1"/>
  <c r="L298" i="3"/>
  <c r="L297" i="3" s="1"/>
  <c r="L296" i="3" s="1"/>
  <c r="L334" i="2"/>
  <c r="L333" i="2" s="1"/>
  <c r="L332" i="2" s="1"/>
  <c r="L331" i="2" s="1"/>
  <c r="L142" i="1"/>
  <c r="T143" i="1"/>
  <c r="T265" i="3" s="1"/>
  <c r="T264" i="3" s="1"/>
  <c r="L143" i="2"/>
  <c r="L142" i="2" s="1"/>
  <c r="T118" i="1"/>
  <c r="T147" i="3" s="1"/>
  <c r="T146" i="3" s="1"/>
  <c r="T145" i="3" s="1"/>
  <c r="L117" i="1"/>
  <c r="L116" i="1" s="1"/>
  <c r="L93" i="2"/>
  <c r="L92" i="2" s="1"/>
  <c r="L91" i="2" s="1"/>
  <c r="L92" i="1"/>
  <c r="L91" i="1" s="1"/>
  <c r="T93" i="1"/>
  <c r="L121" i="2"/>
  <c r="L120" i="2" s="1"/>
  <c r="L119" i="2" s="1"/>
  <c r="L122" i="3"/>
  <c r="L121" i="3" s="1"/>
  <c r="L120" i="3" s="1"/>
  <c r="T76" i="1"/>
  <c r="L75" i="1"/>
  <c r="L61" i="2"/>
  <c r="L60" i="2" s="1"/>
  <c r="L105" i="3"/>
  <c r="L104" i="3" s="1"/>
  <c r="L45" i="2"/>
  <c r="L44" i="2" s="1"/>
  <c r="L43" i="2" s="1"/>
  <c r="T48" i="1"/>
  <c r="L47" i="1"/>
  <c r="L46" i="1" s="1"/>
  <c r="L77" i="3"/>
  <c r="L76" i="3" s="1"/>
  <c r="L75" i="3" s="1"/>
  <c r="T21" i="1"/>
  <c r="L20" i="1"/>
  <c r="L19" i="1" s="1"/>
  <c r="L36" i="2"/>
  <c r="L35" i="2" s="1"/>
  <c r="L34" i="2" s="1"/>
  <c r="L28" i="3"/>
  <c r="L27" i="3" s="1"/>
  <c r="L26" i="3" s="1"/>
  <c r="T11" i="1"/>
  <c r="L10" i="1"/>
  <c r="L9" i="1" s="1"/>
  <c r="L26" i="2"/>
  <c r="L25" i="2" s="1"/>
  <c r="L24" i="2" s="1"/>
  <c r="L18" i="3"/>
  <c r="L17" i="3" s="1"/>
  <c r="L16" i="3" s="1"/>
  <c r="K284" i="2"/>
  <c r="K283" i="2" s="1"/>
  <c r="K326" i="1"/>
  <c r="S327" i="1"/>
  <c r="K324" i="3"/>
  <c r="K323" i="3" s="1"/>
  <c r="K292" i="2"/>
  <c r="S319" i="1"/>
  <c r="K318" i="1"/>
  <c r="K317" i="1" s="1"/>
  <c r="K311" i="3"/>
  <c r="S271" i="1"/>
  <c r="K270" i="1"/>
  <c r="K269" i="1" s="1"/>
  <c r="K213" i="3"/>
  <c r="K212" i="3" s="1"/>
  <c r="K211" i="3" s="1"/>
  <c r="S186" i="1"/>
  <c r="K185" i="1"/>
  <c r="K321" i="3"/>
  <c r="K320" i="3" s="1"/>
  <c r="M187" i="2"/>
  <c r="M186" i="2" s="1"/>
  <c r="M212" i="1"/>
  <c r="U213" i="1"/>
  <c r="M356" i="3"/>
  <c r="M355" i="3" s="1"/>
  <c r="M148" i="1"/>
  <c r="U149" i="1"/>
  <c r="M149" i="2"/>
  <c r="M148" i="2" s="1"/>
  <c r="T121" i="1"/>
  <c r="L120" i="1"/>
  <c r="L119" i="1" s="1"/>
  <c r="L99" i="2"/>
  <c r="L98" i="2" s="1"/>
  <c r="L97" i="2" s="1"/>
  <c r="L150" i="3"/>
  <c r="L149" i="3" s="1"/>
  <c r="L148" i="3" s="1"/>
  <c r="K85" i="1"/>
  <c r="K84" i="1" s="1"/>
  <c r="K83" i="1" s="1"/>
  <c r="S86" i="1"/>
  <c r="K85" i="2"/>
  <c r="K84" i="2" s="1"/>
  <c r="K83" i="2" s="1"/>
  <c r="K82" i="2" s="1"/>
  <c r="K81" i="2" s="1"/>
  <c r="K115" i="3"/>
  <c r="K114" i="3" s="1"/>
  <c r="K113" i="3" s="1"/>
  <c r="K112" i="3" s="1"/>
  <c r="K34" i="1"/>
  <c r="S35" i="1"/>
  <c r="K11" i="2"/>
  <c r="K10" i="2" s="1"/>
  <c r="K64" i="3"/>
  <c r="K63" i="3" s="1"/>
  <c r="M54" i="2"/>
  <c r="M53" i="2" s="1"/>
  <c r="M52" i="2" s="1"/>
  <c r="U27" i="1"/>
  <c r="M26" i="1"/>
  <c r="M25" i="1" s="1"/>
  <c r="M34" i="3"/>
  <c r="M33" i="3" s="1"/>
  <c r="M32" i="3" s="1"/>
  <c r="J289" i="1"/>
  <c r="J288" i="1" s="1"/>
  <c r="L363" i="1"/>
  <c r="T364" i="1"/>
  <c r="L14" i="3"/>
  <c r="L13" i="3" s="1"/>
  <c r="L347" i="2"/>
  <c r="L346" i="2" s="1"/>
  <c r="T340" i="1"/>
  <c r="L339" i="1"/>
  <c r="L44" i="3"/>
  <c r="L43" i="3" s="1"/>
  <c r="L318" i="2"/>
  <c r="L317" i="2" s="1"/>
  <c r="L301" i="1"/>
  <c r="T302" i="1"/>
  <c r="L240" i="2"/>
  <c r="L239" i="2" s="1"/>
  <c r="L244" i="3"/>
  <c r="L243" i="3" s="1"/>
  <c r="L280" i="1"/>
  <c r="L279" i="1" s="1"/>
  <c r="L223" i="3"/>
  <c r="L222" i="3" s="1"/>
  <c r="L221" i="3" s="1"/>
  <c r="L249" i="1"/>
  <c r="L248" i="1" s="1"/>
  <c r="T250" i="1"/>
  <c r="T192" i="3" s="1"/>
  <c r="T191" i="3" s="1"/>
  <c r="T190" i="3" s="1"/>
  <c r="L224" i="1"/>
  <c r="L223" i="1" s="1"/>
  <c r="L167" i="3"/>
  <c r="L166" i="3" s="1"/>
  <c r="L165" i="3" s="1"/>
  <c r="L177" i="2"/>
  <c r="L176" i="2" s="1"/>
  <c r="T203" i="1"/>
  <c r="L202" i="1"/>
  <c r="L346" i="3"/>
  <c r="L345" i="3" s="1"/>
  <c r="L168" i="1"/>
  <c r="L167" i="1" s="1"/>
  <c r="L166" i="1" s="1"/>
  <c r="L198" i="2"/>
  <c r="L197" i="2" s="1"/>
  <c r="L196" i="2" s="1"/>
  <c r="L195" i="2" s="1"/>
  <c r="L194" i="2" s="1"/>
  <c r="T169" i="1"/>
  <c r="L291" i="3"/>
  <c r="L290" i="3" s="1"/>
  <c r="L289" i="3" s="1"/>
  <c r="L288" i="3" s="1"/>
  <c r="L141" i="2"/>
  <c r="L140" i="2" s="1"/>
  <c r="T141" i="1"/>
  <c r="T263" i="3" s="1"/>
  <c r="T262" i="3" s="1"/>
  <c r="L140" i="1"/>
  <c r="L139" i="1" s="1"/>
  <c r="L114" i="1"/>
  <c r="L113" i="1" s="1"/>
  <c r="L90" i="2"/>
  <c r="L89" i="2" s="1"/>
  <c r="L88" i="2" s="1"/>
  <c r="T115" i="1"/>
  <c r="T144" i="3" s="1"/>
  <c r="T143" i="3" s="1"/>
  <c r="T142" i="3" s="1"/>
  <c r="T90" i="1"/>
  <c r="L118" i="2"/>
  <c r="L117" i="2" s="1"/>
  <c r="L116" i="2" s="1"/>
  <c r="L89" i="1"/>
  <c r="L88" i="1" s="1"/>
  <c r="L87" i="1" s="1"/>
  <c r="L119" i="3"/>
  <c r="L118" i="3" s="1"/>
  <c r="L117" i="3" s="1"/>
  <c r="L59" i="2"/>
  <c r="L58" i="2" s="1"/>
  <c r="L73" i="1"/>
  <c r="T74" i="1"/>
  <c r="L103" i="3"/>
  <c r="L102" i="3" s="1"/>
  <c r="T45" i="1"/>
  <c r="L44" i="1"/>
  <c r="L43" i="1" s="1"/>
  <c r="L42" i="2"/>
  <c r="L41" i="2" s="1"/>
  <c r="L40" i="2" s="1"/>
  <c r="L74" i="3"/>
  <c r="L73" i="3" s="1"/>
  <c r="L72" i="3" s="1"/>
  <c r="T18" i="1"/>
  <c r="L33" i="2"/>
  <c r="L32" i="2" s="1"/>
  <c r="L17" i="1"/>
  <c r="L25" i="3"/>
  <c r="L24" i="3" s="1"/>
  <c r="K351" i="1"/>
  <c r="K350" i="1" s="1"/>
  <c r="K349" i="1" s="1"/>
  <c r="K348" i="1" s="1"/>
  <c r="S352" i="1"/>
  <c r="S351" i="1" s="1"/>
  <c r="S350" i="1" s="1"/>
  <c r="S349" i="1" s="1"/>
  <c r="S348" i="1" s="1"/>
  <c r="K326" i="2"/>
  <c r="K325" i="2" s="1"/>
  <c r="K324" i="2" s="1"/>
  <c r="K361" i="3"/>
  <c r="K360" i="3" s="1"/>
  <c r="K359" i="3" s="1"/>
  <c r="K358" i="3" s="1"/>
  <c r="K357" i="3" s="1"/>
  <c r="S323" i="1"/>
  <c r="K322" i="1"/>
  <c r="K321" i="1" s="1"/>
  <c r="K298" i="2"/>
  <c r="K297" i="2" s="1"/>
  <c r="K296" i="2" s="1"/>
  <c r="K295" i="2" s="1"/>
  <c r="K294" i="2" s="1"/>
  <c r="K315" i="3"/>
  <c r="K314" i="3" s="1"/>
  <c r="K313" i="3" s="1"/>
  <c r="S312" i="1"/>
  <c r="K281" i="2"/>
  <c r="K280" i="2" s="1"/>
  <c r="K279" i="2" s="1"/>
  <c r="K311" i="1"/>
  <c r="K310" i="1" s="1"/>
  <c r="K309" i="1" s="1"/>
  <c r="K295" i="3"/>
  <c r="K294" i="3" s="1"/>
  <c r="K293" i="3" s="1"/>
  <c r="K292" i="3" s="1"/>
  <c r="K240" i="1"/>
  <c r="K239" i="1" s="1"/>
  <c r="K220" i="2"/>
  <c r="K219" i="2" s="1"/>
  <c r="K218" i="2" s="1"/>
  <c r="S241" i="1"/>
  <c r="K183" i="3"/>
  <c r="K182" i="3" s="1"/>
  <c r="K181" i="3" s="1"/>
  <c r="S184" i="1"/>
  <c r="K183" i="1"/>
  <c r="K319" i="3"/>
  <c r="K318" i="3" s="1"/>
  <c r="M210" i="1"/>
  <c r="U211" i="1"/>
  <c r="M185" i="2"/>
  <c r="M184" i="2" s="1"/>
  <c r="M354" i="3"/>
  <c r="M353" i="3" s="1"/>
  <c r="K131" i="1"/>
  <c r="K130" i="1" s="1"/>
  <c r="S132" i="1"/>
  <c r="S254" i="3" s="1"/>
  <c r="S253" i="3" s="1"/>
  <c r="S252" i="3" s="1"/>
  <c r="K132" i="2"/>
  <c r="K131" i="2" s="1"/>
  <c r="K130" i="2" s="1"/>
  <c r="L110" i="1"/>
  <c r="L109" i="1" s="1"/>
  <c r="T111" i="1"/>
  <c r="T110" i="1" s="1"/>
  <c r="T109" i="1" s="1"/>
  <c r="L102" i="2"/>
  <c r="L101" i="2" s="1"/>
  <c r="L100" i="2" s="1"/>
  <c r="L140" i="3"/>
  <c r="L139" i="3" s="1"/>
  <c r="L138" i="3" s="1"/>
  <c r="K68" i="1"/>
  <c r="K63" i="1" s="1"/>
  <c r="K62" i="1" s="1"/>
  <c r="K61" i="1" s="1"/>
  <c r="S69" i="1"/>
  <c r="S68" i="1" s="1"/>
  <c r="S63" i="1" s="1"/>
  <c r="S62" i="1" s="1"/>
  <c r="S61" i="1" s="1"/>
  <c r="K80" i="2"/>
  <c r="K79" i="2" s="1"/>
  <c r="K98" i="3"/>
  <c r="K97" i="3" s="1"/>
  <c r="K92" i="3" s="1"/>
  <c r="K91" i="3" s="1"/>
  <c r="K90" i="3" s="1"/>
  <c r="S37" i="1"/>
  <c r="S36" i="1" s="1"/>
  <c r="K13" i="2"/>
  <c r="K12" i="2" s="1"/>
  <c r="K36" i="1"/>
  <c r="K66" i="3"/>
  <c r="K65" i="3" s="1"/>
  <c r="M375" i="1"/>
  <c r="M374" i="1" s="1"/>
  <c r="U376" i="1"/>
  <c r="M357" i="2"/>
  <c r="M356" i="2" s="1"/>
  <c r="M355" i="2" s="1"/>
  <c r="M348" i="2" s="1"/>
  <c r="M56" i="3"/>
  <c r="M55" i="3" s="1"/>
  <c r="M54" i="3" s="1"/>
  <c r="L361" i="1"/>
  <c r="T362" i="1"/>
  <c r="L345" i="2"/>
  <c r="L344" i="2" s="1"/>
  <c r="L12" i="3"/>
  <c r="L11" i="3" s="1"/>
  <c r="L337" i="1"/>
  <c r="T338" i="1"/>
  <c r="L316" i="2"/>
  <c r="L315" i="2" s="1"/>
  <c r="L42" i="3"/>
  <c r="L41" i="3" s="1"/>
  <c r="L303" i="1"/>
  <c r="L242" i="2"/>
  <c r="L241" i="2" s="1"/>
  <c r="T304" i="1"/>
  <c r="T303" i="1" s="1"/>
  <c r="L246" i="3"/>
  <c r="L245" i="3" s="1"/>
  <c r="L277" i="1"/>
  <c r="L276" i="1" s="1"/>
  <c r="L235" i="2"/>
  <c r="L234" i="2" s="1"/>
  <c r="L233" i="2" s="1"/>
  <c r="T278" i="1"/>
  <c r="T235" i="2" s="1"/>
  <c r="T234" i="2" s="1"/>
  <c r="T233" i="2" s="1"/>
  <c r="L220" i="3"/>
  <c r="L219" i="3" s="1"/>
  <c r="L218" i="3" s="1"/>
  <c r="L243" i="1"/>
  <c r="L242" i="1" s="1"/>
  <c r="L232" i="2"/>
  <c r="L231" i="2" s="1"/>
  <c r="L230" i="2" s="1"/>
  <c r="T244" i="1"/>
  <c r="T232" i="2" s="1"/>
  <c r="T231" i="2" s="1"/>
  <c r="T230" i="2" s="1"/>
  <c r="L186" i="3"/>
  <c r="L185" i="3" s="1"/>
  <c r="L184" i="3" s="1"/>
  <c r="L221" i="1"/>
  <c r="L220" i="1" s="1"/>
  <c r="L229" i="2"/>
  <c r="L228" i="2" s="1"/>
  <c r="L227" i="2" s="1"/>
  <c r="L164" i="3"/>
  <c r="L163" i="3" s="1"/>
  <c r="L162" i="3" s="1"/>
  <c r="L174" i="2"/>
  <c r="L173" i="2" s="1"/>
  <c r="L199" i="1"/>
  <c r="T200" i="1"/>
  <c r="T174" i="2" s="1"/>
  <c r="T173" i="2" s="1"/>
  <c r="L343" i="3"/>
  <c r="L342" i="3" s="1"/>
  <c r="L166" i="2"/>
  <c r="L165" i="2" s="1"/>
  <c r="L164" i="2" s="1"/>
  <c r="L163" i="2" s="1"/>
  <c r="L163" i="1"/>
  <c r="L162" i="1" s="1"/>
  <c r="L161" i="1" s="1"/>
  <c r="T164" i="1"/>
  <c r="T286" i="3" s="1"/>
  <c r="T285" i="3" s="1"/>
  <c r="T284" i="3" s="1"/>
  <c r="T283" i="3" s="1"/>
  <c r="L286" i="3"/>
  <c r="L285" i="3" s="1"/>
  <c r="L284" i="3" s="1"/>
  <c r="L283" i="3" s="1"/>
  <c r="L137" i="1"/>
  <c r="L136" i="1" s="1"/>
  <c r="T138" i="1"/>
  <c r="T260" i="3" s="1"/>
  <c r="T259" i="3" s="1"/>
  <c r="T258" i="3" s="1"/>
  <c r="L138" i="2"/>
  <c r="L137" i="2" s="1"/>
  <c r="L136" i="2" s="1"/>
  <c r="L96" i="2"/>
  <c r="L95" i="2" s="1"/>
  <c r="L94" i="2" s="1"/>
  <c r="T108" i="1"/>
  <c r="T96" i="2" s="1"/>
  <c r="T95" i="2" s="1"/>
  <c r="T94" i="2" s="1"/>
  <c r="L107" i="1"/>
  <c r="L106" i="1" s="1"/>
  <c r="L137" i="3"/>
  <c r="L136" i="3" s="1"/>
  <c r="L135" i="3" s="1"/>
  <c r="L80" i="1"/>
  <c r="L79" i="1" s="1"/>
  <c r="L66" i="2"/>
  <c r="L65" i="2" s="1"/>
  <c r="L64" i="2" s="1"/>
  <c r="T81" i="1"/>
  <c r="T66" i="2" s="1"/>
  <c r="T65" i="2" s="1"/>
  <c r="T64" i="2" s="1"/>
  <c r="L110" i="3"/>
  <c r="L109" i="3" s="1"/>
  <c r="L108" i="3" s="1"/>
  <c r="L71" i="2"/>
  <c r="L70" i="2" s="1"/>
  <c r="L69" i="2" s="1"/>
  <c r="L53" i="1"/>
  <c r="L52" i="1" s="1"/>
  <c r="T54" i="1"/>
  <c r="L86" i="3"/>
  <c r="L85" i="3" s="1"/>
  <c r="L84" i="3" s="1"/>
  <c r="L41" i="1"/>
  <c r="L40" i="1" s="1"/>
  <c r="L39" i="2"/>
  <c r="L38" i="2" s="1"/>
  <c r="L37" i="2" s="1"/>
  <c r="T42" i="1"/>
  <c r="T41" i="1" s="1"/>
  <c r="T40" i="1" s="1"/>
  <c r="L71" i="3"/>
  <c r="L70" i="3" s="1"/>
  <c r="L69" i="3" s="1"/>
  <c r="L15" i="1"/>
  <c r="L31" i="2"/>
  <c r="L30" i="2" s="1"/>
  <c r="T16" i="1"/>
  <c r="T31" i="2" s="1"/>
  <c r="T30" i="2" s="1"/>
  <c r="L23" i="3"/>
  <c r="L22" i="3" s="1"/>
  <c r="K331" i="1"/>
  <c r="K330" i="1" s="1"/>
  <c r="S332" i="1"/>
  <c r="K289" i="2"/>
  <c r="K288" i="2" s="1"/>
  <c r="K287" i="2" s="1"/>
  <c r="K329" i="3"/>
  <c r="K328" i="3" s="1"/>
  <c r="K327" i="3" s="1"/>
  <c r="K293" i="2"/>
  <c r="S320" i="1"/>
  <c r="S318" i="1" s="1"/>
  <c r="S317" i="1" s="1"/>
  <c r="K312" i="3"/>
  <c r="S307" i="1"/>
  <c r="S276" i="2" s="1"/>
  <c r="S275" i="2" s="1"/>
  <c r="K276" i="2"/>
  <c r="K275" i="2" s="1"/>
  <c r="K306" i="1"/>
  <c r="K305" i="1" s="1"/>
  <c r="K294" i="1" s="1"/>
  <c r="K249" i="3"/>
  <c r="K248" i="3" s="1"/>
  <c r="K247" i="3" s="1"/>
  <c r="S237" i="1"/>
  <c r="S236" i="1" s="1"/>
  <c r="S235" i="1" s="1"/>
  <c r="K236" i="1"/>
  <c r="K235" i="1" s="1"/>
  <c r="K179" i="3"/>
  <c r="K178" i="3" s="1"/>
  <c r="K177" i="3" s="1"/>
  <c r="K203" i="2"/>
  <c r="K202" i="2" s="1"/>
  <c r="K201" i="2" s="1"/>
  <c r="K200" i="2" s="1"/>
  <c r="K199" i="2" s="1"/>
  <c r="S177" i="1"/>
  <c r="S203" i="2" s="1"/>
  <c r="S202" i="2" s="1"/>
  <c r="S201" i="2" s="1"/>
  <c r="K176" i="1"/>
  <c r="K175" i="1" s="1"/>
  <c r="K302" i="3"/>
  <c r="K301" i="3" s="1"/>
  <c r="K300" i="3" s="1"/>
  <c r="T198" i="1"/>
  <c r="T197" i="1" s="1"/>
  <c r="L197" i="1"/>
  <c r="L172" i="2"/>
  <c r="L171" i="2" s="1"/>
  <c r="L341" i="3"/>
  <c r="L340" i="3" s="1"/>
  <c r="K102" i="1"/>
  <c r="K99" i="1" s="1"/>
  <c r="K98" i="1" s="1"/>
  <c r="S103" i="1"/>
  <c r="S102" i="1" s="1"/>
  <c r="K20" i="2"/>
  <c r="K19" i="2" s="1"/>
  <c r="K132" i="3"/>
  <c r="K131" i="3" s="1"/>
  <c r="M66" i="1"/>
  <c r="U67" i="1"/>
  <c r="U78" i="2" s="1"/>
  <c r="U77" i="2" s="1"/>
  <c r="M78" i="2"/>
  <c r="M77" i="2" s="1"/>
  <c r="M96" i="3"/>
  <c r="M95" i="3" s="1"/>
  <c r="K38" i="1"/>
  <c r="S39" i="1"/>
  <c r="S68" i="3" s="1"/>
  <c r="S67" i="3" s="1"/>
  <c r="K15" i="2"/>
  <c r="K14" i="2" s="1"/>
  <c r="K68" i="3"/>
  <c r="K67" i="3" s="1"/>
  <c r="J63" i="1"/>
  <c r="J62" i="1" s="1"/>
  <c r="J61" i="1" s="1"/>
  <c r="J201" i="1"/>
  <c r="J348" i="1"/>
  <c r="J275" i="1"/>
  <c r="J155" i="1"/>
  <c r="J119" i="1"/>
  <c r="J371" i="1"/>
  <c r="J305" i="1"/>
  <c r="J309" i="1"/>
  <c r="J269" i="1"/>
  <c r="J106" i="1"/>
  <c r="J321" i="1"/>
  <c r="J130" i="1"/>
  <c r="J229" i="1"/>
  <c r="J29" i="1"/>
  <c r="J33" i="1"/>
  <c r="J49" i="1"/>
  <c r="J84" i="1"/>
  <c r="J113" i="1"/>
  <c r="J220" i="1"/>
  <c r="J235" i="1"/>
  <c r="J251" i="1"/>
  <c r="J298" i="1"/>
  <c r="J162" i="1"/>
  <c r="J196" i="1"/>
  <c r="J209" i="1"/>
  <c r="J43" i="1"/>
  <c r="J116" i="1"/>
  <c r="J314" i="1"/>
  <c r="J147" i="1"/>
  <c r="J144" i="1"/>
  <c r="J317" i="1"/>
  <c r="J325" i="1"/>
  <c r="J324" i="1" s="1"/>
  <c r="J57" i="2"/>
  <c r="J56" i="2" s="1"/>
  <c r="J55" i="2" s="1"/>
  <c r="J200" i="2"/>
  <c r="J199" i="2" s="1"/>
  <c r="J204" i="2"/>
  <c r="J205" i="2"/>
  <c r="L72" i="1"/>
  <c r="S176" i="1"/>
  <c r="S175" i="1" s="1"/>
  <c r="T102" i="2"/>
  <c r="T101" i="2" s="1"/>
  <c r="T100" i="2" s="1"/>
  <c r="S361" i="3"/>
  <c r="S360" i="3" s="1"/>
  <c r="S359" i="3" s="1"/>
  <c r="S358" i="3" s="1"/>
  <c r="S357" i="3" s="1"/>
  <c r="T120" i="1"/>
  <c r="T119" i="1" s="1"/>
  <c r="T99" i="2"/>
  <c r="T98" i="2" s="1"/>
  <c r="T97" i="2" s="1"/>
  <c r="T150" i="3"/>
  <c r="T149" i="3" s="1"/>
  <c r="T148" i="3" s="1"/>
  <c r="S326" i="1"/>
  <c r="S284" i="2"/>
  <c r="S283" i="2" s="1"/>
  <c r="S324" i="3"/>
  <c r="S323" i="3" s="1"/>
  <c r="T143" i="2"/>
  <c r="T142" i="2" s="1"/>
  <c r="T142" i="1"/>
  <c r="T179" i="2"/>
  <c r="T178" i="2" s="1"/>
  <c r="T348" i="3"/>
  <c r="T347" i="3" s="1"/>
  <c r="T204" i="1"/>
  <c r="T170" i="3"/>
  <c r="T169" i="3" s="1"/>
  <c r="T168" i="3" s="1"/>
  <c r="T227" i="1"/>
  <c r="T226" i="1" s="1"/>
  <c r="T251" i="2"/>
  <c r="T250" i="2" s="1"/>
  <c r="T249" i="2" s="1"/>
  <c r="T195" i="3"/>
  <c r="T194" i="3" s="1"/>
  <c r="T193" i="3" s="1"/>
  <c r="T252" i="1"/>
  <c r="T251" i="1" s="1"/>
  <c r="L298" i="1"/>
  <c r="L294" i="1" s="1"/>
  <c r="S18" i="2"/>
  <c r="S17" i="2" s="1"/>
  <c r="S130" i="3"/>
  <c r="S129" i="3" s="1"/>
  <c r="S100" i="1"/>
  <c r="U342" i="1"/>
  <c r="U341" i="1" s="1"/>
  <c r="U335" i="1" s="1"/>
  <c r="U334" i="1" s="1"/>
  <c r="U321" i="2"/>
  <c r="U320" i="2" s="1"/>
  <c r="U319" i="2" s="1"/>
  <c r="U47" i="3"/>
  <c r="U46" i="3" s="1"/>
  <c r="U45" i="3" s="1"/>
  <c r="S286" i="1"/>
  <c r="S285" i="1" s="1"/>
  <c r="S229" i="3"/>
  <c r="S228" i="3" s="1"/>
  <c r="S227" i="3" s="1"/>
  <c r="T23" i="1"/>
  <c r="T22" i="1" s="1"/>
  <c r="T48" i="2"/>
  <c r="T47" i="2" s="1"/>
  <c r="T46" i="2" s="1"/>
  <c r="T31" i="3"/>
  <c r="T30" i="3" s="1"/>
  <c r="T29" i="3" s="1"/>
  <c r="T63" i="2"/>
  <c r="T62" i="2" s="1"/>
  <c r="T107" i="3"/>
  <c r="T106" i="3" s="1"/>
  <c r="T77" i="1"/>
  <c r="T135" i="2"/>
  <c r="T134" i="2" s="1"/>
  <c r="T133" i="2" s="1"/>
  <c r="T134" i="1"/>
  <c r="T133" i="1" s="1"/>
  <c r="T305" i="2"/>
  <c r="T304" i="2" s="1"/>
  <c r="T235" i="3"/>
  <c r="T234" i="3" s="1"/>
  <c r="T292" i="1"/>
  <c r="T341" i="3"/>
  <c r="T340" i="3" s="1"/>
  <c r="T172" i="2"/>
  <c r="T171" i="2" s="1"/>
  <c r="T15" i="1"/>
  <c r="T23" i="3"/>
  <c r="T22" i="3" s="1"/>
  <c r="T39" i="2"/>
  <c r="T38" i="2" s="1"/>
  <c r="T37" i="2" s="1"/>
  <c r="T71" i="3"/>
  <c r="T70" i="3" s="1"/>
  <c r="T69" i="3" s="1"/>
  <c r="T71" i="2"/>
  <c r="T70" i="2" s="1"/>
  <c r="T69" i="2" s="1"/>
  <c r="T86" i="3"/>
  <c r="T85" i="3" s="1"/>
  <c r="T84" i="3" s="1"/>
  <c r="T53" i="1"/>
  <c r="T52" i="1" s="1"/>
  <c r="T110" i="3"/>
  <c r="T109" i="3" s="1"/>
  <c r="T108" i="3" s="1"/>
  <c r="T80" i="1"/>
  <c r="T79" i="1" s="1"/>
  <c r="T199" i="1"/>
  <c r="T243" i="1"/>
  <c r="T242" i="1" s="1"/>
  <c r="T186" i="3"/>
  <c r="T185" i="3" s="1"/>
  <c r="T184" i="3" s="1"/>
  <c r="T277" i="1"/>
  <c r="T276" i="1" s="1"/>
  <c r="T242" i="2"/>
  <c r="T241" i="2" s="1"/>
  <c r="S13" i="2"/>
  <c r="S12" i="2" s="1"/>
  <c r="S66" i="3"/>
  <c r="S65" i="3" s="1"/>
  <c r="S132" i="2"/>
  <c r="S131" i="2" s="1"/>
  <c r="S130" i="2" s="1"/>
  <c r="S131" i="1"/>
  <c r="S130" i="1" s="1"/>
  <c r="U210" i="1"/>
  <c r="U185" i="2"/>
  <c r="U184" i="2" s="1"/>
  <c r="U354" i="3"/>
  <c r="U353" i="3" s="1"/>
  <c r="S183" i="1"/>
  <c r="S319" i="3"/>
  <c r="S318" i="3" s="1"/>
  <c r="S295" i="3"/>
  <c r="S294" i="3" s="1"/>
  <c r="S293" i="3" s="1"/>
  <c r="S292" i="3" s="1"/>
  <c r="S311" i="1"/>
  <c r="S310" i="1" s="1"/>
  <c r="S309" i="1" s="1"/>
  <c r="S281" i="2"/>
  <c r="S280" i="2" s="1"/>
  <c r="S279" i="2" s="1"/>
  <c r="S315" i="3"/>
  <c r="S314" i="3" s="1"/>
  <c r="S313" i="3" s="1"/>
  <c r="S322" i="1"/>
  <c r="S321" i="1" s="1"/>
  <c r="S298" i="2"/>
  <c r="S297" i="2" s="1"/>
  <c r="S296" i="2" s="1"/>
  <c r="S295" i="2" s="1"/>
  <c r="S294" i="2" s="1"/>
  <c r="T33" i="2"/>
  <c r="T32" i="2" s="1"/>
  <c r="T25" i="3"/>
  <c r="T24" i="3" s="1"/>
  <c r="T17" i="1"/>
  <c r="T42" i="2"/>
  <c r="T41" i="2" s="1"/>
  <c r="T40" i="2" s="1"/>
  <c r="T74" i="3"/>
  <c r="T73" i="3" s="1"/>
  <c r="T72" i="3" s="1"/>
  <c r="T44" i="1"/>
  <c r="T43" i="1" s="1"/>
  <c r="T89" i="1"/>
  <c r="T88" i="1" s="1"/>
  <c r="T118" i="2"/>
  <c r="T117" i="2" s="1"/>
  <c r="T116" i="2" s="1"/>
  <c r="T119" i="3"/>
  <c r="T118" i="3" s="1"/>
  <c r="T117" i="3" s="1"/>
  <c r="T301" i="1"/>
  <c r="T240" i="2"/>
  <c r="T239" i="2" s="1"/>
  <c r="T244" i="3"/>
  <c r="T243" i="3" s="1"/>
  <c r="T363" i="1"/>
  <c r="T347" i="2"/>
  <c r="T346" i="2" s="1"/>
  <c r="T14" i="3"/>
  <c r="T13" i="3" s="1"/>
  <c r="S292" i="2"/>
  <c r="S311" i="3"/>
  <c r="T47" i="1"/>
  <c r="T46" i="1" s="1"/>
  <c r="T45" i="2"/>
  <c r="T44" i="2" s="1"/>
  <c r="T43" i="2" s="1"/>
  <c r="T77" i="3"/>
  <c r="T76" i="3" s="1"/>
  <c r="T75" i="3" s="1"/>
  <c r="T121" i="2"/>
  <c r="T120" i="2" s="1"/>
  <c r="T119" i="2" s="1"/>
  <c r="T122" i="3"/>
  <c r="T121" i="3" s="1"/>
  <c r="T120" i="3" s="1"/>
  <c r="T92" i="1"/>
  <c r="T91" i="1" s="1"/>
  <c r="T117" i="1"/>
  <c r="T116" i="1" s="1"/>
  <c r="T93" i="2"/>
  <c r="T92" i="2" s="1"/>
  <c r="T91" i="2" s="1"/>
  <c r="T333" i="2"/>
  <c r="T332" i="2" s="1"/>
  <c r="T331" i="2" s="1"/>
  <c r="T298" i="3"/>
  <c r="T297" i="3" s="1"/>
  <c r="T296" i="3" s="1"/>
  <c r="T172" i="1"/>
  <c r="T171" i="1" s="1"/>
  <c r="T170" i="1" s="1"/>
  <c r="S30" i="1"/>
  <c r="S29" i="1" s="1"/>
  <c r="S28" i="1" s="1"/>
  <c r="S113" i="2"/>
  <c r="S112" i="2" s="1"/>
  <c r="S111" i="2" s="1"/>
  <c r="S110" i="2" s="1"/>
  <c r="S109" i="2" s="1"/>
  <c r="S38" i="3"/>
  <c r="S37" i="3" s="1"/>
  <c r="S36" i="3" s="1"/>
  <c r="S35" i="3" s="1"/>
  <c r="U76" i="2"/>
  <c r="U75" i="2" s="1"/>
  <c r="U94" i="3"/>
  <c r="U93" i="3" s="1"/>
  <c r="U64" i="1"/>
  <c r="T192" i="2"/>
  <c r="T191" i="2" s="1"/>
  <c r="T190" i="2" s="1"/>
  <c r="T189" i="2" s="1"/>
  <c r="T188" i="2" s="1"/>
  <c r="T337" i="3"/>
  <c r="T336" i="3" s="1"/>
  <c r="T335" i="3" s="1"/>
  <c r="T334" i="3" s="1"/>
  <c r="T193" i="1"/>
  <c r="T192" i="1" s="1"/>
  <c r="T191" i="1" s="1"/>
  <c r="T215" i="2"/>
  <c r="T214" i="2" s="1"/>
  <c r="T213" i="2" s="1"/>
  <c r="T212" i="2" s="1"/>
  <c r="T211" i="2" s="1"/>
  <c r="T239" i="3"/>
  <c r="T238" i="3" s="1"/>
  <c r="T237" i="3" s="1"/>
  <c r="T296" i="1"/>
  <c r="T295" i="1" s="1"/>
  <c r="T355" i="1"/>
  <c r="T354" i="1" s="1"/>
  <c r="T353" i="1" s="1"/>
  <c r="T348" i="1" s="1"/>
  <c r="T329" i="2"/>
  <c r="T328" i="2" s="1"/>
  <c r="T327" i="2" s="1"/>
  <c r="T365" i="3"/>
  <c r="T364" i="3" s="1"/>
  <c r="T363" i="3" s="1"/>
  <c r="T362" i="3" s="1"/>
  <c r="T372" i="1"/>
  <c r="T371" i="1" s="1"/>
  <c r="T354" i="2"/>
  <c r="T353" i="2" s="1"/>
  <c r="T352" i="2" s="1"/>
  <c r="T53" i="3"/>
  <c r="T52" i="3" s="1"/>
  <c r="T51" i="3" s="1"/>
  <c r="S331" i="1"/>
  <c r="S330" i="1" s="1"/>
  <c r="S289" i="2"/>
  <c r="S288" i="2" s="1"/>
  <c r="S287" i="2" s="1"/>
  <c r="S329" i="3"/>
  <c r="S328" i="3" s="1"/>
  <c r="S327" i="3" s="1"/>
  <c r="T137" i="3"/>
  <c r="T136" i="3" s="1"/>
  <c r="T135" i="3" s="1"/>
  <c r="T107" i="1"/>
  <c r="T106" i="1" s="1"/>
  <c r="T138" i="2"/>
  <c r="T137" i="2" s="1"/>
  <c r="T136" i="2" s="1"/>
  <c r="T137" i="1"/>
  <c r="T136" i="1" s="1"/>
  <c r="T337" i="1"/>
  <c r="T316" i="2"/>
  <c r="T315" i="2" s="1"/>
  <c r="T42" i="3"/>
  <c r="T41" i="3" s="1"/>
  <c r="T361" i="1"/>
  <c r="T345" i="2"/>
  <c r="T344" i="2" s="1"/>
  <c r="T12" i="3"/>
  <c r="T11" i="3" s="1"/>
  <c r="U375" i="1"/>
  <c r="U374" i="1" s="1"/>
  <c r="U357" i="2"/>
  <c r="U356" i="2" s="1"/>
  <c r="U355" i="2" s="1"/>
  <c r="U348" i="2" s="1"/>
  <c r="U56" i="3"/>
  <c r="U55" i="3" s="1"/>
  <c r="U54" i="3" s="1"/>
  <c r="T114" i="1"/>
  <c r="T113" i="1" s="1"/>
  <c r="T90" i="2"/>
  <c r="T89" i="2" s="1"/>
  <c r="T88" i="2" s="1"/>
  <c r="T168" i="1"/>
  <c r="T167" i="1" s="1"/>
  <c r="T166" i="1" s="1"/>
  <c r="T198" i="2"/>
  <c r="T197" i="2" s="1"/>
  <c r="T196" i="2" s="1"/>
  <c r="T195" i="2" s="1"/>
  <c r="T194" i="2" s="1"/>
  <c r="T291" i="3"/>
  <c r="T290" i="3" s="1"/>
  <c r="T289" i="3" s="1"/>
  <c r="T288" i="3" s="1"/>
  <c r="T249" i="1"/>
  <c r="T248" i="1" s="1"/>
  <c r="T339" i="1"/>
  <c r="T318" i="2"/>
  <c r="T317" i="2" s="1"/>
  <c r="T44" i="3"/>
  <c r="T43" i="3" s="1"/>
  <c r="U356" i="3"/>
  <c r="U355" i="3" s="1"/>
  <c r="U212" i="1"/>
  <c r="U187" i="2"/>
  <c r="U186" i="2" s="1"/>
  <c r="S270" i="1"/>
  <c r="S269" i="1" s="1"/>
  <c r="S213" i="3"/>
  <c r="S212" i="3" s="1"/>
  <c r="S211" i="3" s="1"/>
  <c r="T10" i="1"/>
  <c r="T9" i="1" s="1"/>
  <c r="T26" i="2"/>
  <c r="T25" i="2" s="1"/>
  <c r="T24" i="2" s="1"/>
  <c r="T18" i="3"/>
  <c r="T17" i="3" s="1"/>
  <c r="T16" i="3" s="1"/>
  <c r="T36" i="2"/>
  <c r="T35" i="2" s="1"/>
  <c r="T34" i="2" s="1"/>
  <c r="T28" i="3"/>
  <c r="T27" i="3" s="1"/>
  <c r="T26" i="3" s="1"/>
  <c r="T20" i="1"/>
  <c r="T19" i="1" s="1"/>
  <c r="T61" i="2"/>
  <c r="T60" i="2" s="1"/>
  <c r="T105" i="3"/>
  <c r="T104" i="3" s="1"/>
  <c r="T75" i="1"/>
  <c r="T238" i="2"/>
  <c r="T237" i="2" s="1"/>
  <c r="T242" i="3"/>
  <c r="T241" i="3" s="1"/>
  <c r="T299" i="1"/>
  <c r="M63" i="1"/>
  <c r="M62" i="1" s="1"/>
  <c r="M61" i="1" s="1"/>
  <c r="U151" i="2"/>
  <c r="U150" i="2" s="1"/>
  <c r="U150" i="1"/>
  <c r="S218" i="1"/>
  <c r="S217" i="1" s="1"/>
  <c r="S216" i="1" s="1"/>
  <c r="S223" i="2"/>
  <c r="S222" i="2" s="1"/>
  <c r="S221" i="2" s="1"/>
  <c r="S161" i="3"/>
  <c r="S160" i="3" s="1"/>
  <c r="S159" i="3" s="1"/>
  <c r="T29" i="2"/>
  <c r="T28" i="2" s="1"/>
  <c r="T21" i="3"/>
  <c r="T20" i="3" s="1"/>
  <c r="T13" i="1"/>
  <c r="T198" i="3"/>
  <c r="T197" i="3" s="1"/>
  <c r="T196" i="3" s="1"/>
  <c r="T255" i="1"/>
  <c r="T254" i="1" s="1"/>
  <c r="M367" i="1"/>
  <c r="M366" i="1" s="1"/>
  <c r="M365" i="1" s="1"/>
  <c r="S240" i="1"/>
  <c r="S239" i="1" s="1"/>
  <c r="S220" i="2"/>
  <c r="S219" i="2" s="1"/>
  <c r="S218" i="2" s="1"/>
  <c r="S183" i="3"/>
  <c r="S182" i="3" s="1"/>
  <c r="S181" i="3" s="1"/>
  <c r="T59" i="2"/>
  <c r="T58" i="2" s="1"/>
  <c r="T103" i="3"/>
  <c r="T102" i="3" s="1"/>
  <c r="T73" i="1"/>
  <c r="T141" i="2"/>
  <c r="T140" i="2" s="1"/>
  <c r="T140" i="1"/>
  <c r="T202" i="1"/>
  <c r="T201" i="1" s="1"/>
  <c r="T177" i="2"/>
  <c r="T176" i="2" s="1"/>
  <c r="T346" i="3"/>
  <c r="T345" i="3" s="1"/>
  <c r="U54" i="2"/>
  <c r="U53" i="2" s="1"/>
  <c r="U52" i="2" s="1"/>
  <c r="U34" i="3"/>
  <c r="U33" i="3" s="1"/>
  <c r="U32" i="3" s="1"/>
  <c r="U26" i="1"/>
  <c r="U25" i="1" s="1"/>
  <c r="S11" i="2"/>
  <c r="S10" i="2" s="1"/>
  <c r="S64" i="3"/>
  <c r="S63" i="3" s="1"/>
  <c r="S34" i="1"/>
  <c r="S85" i="2"/>
  <c r="S84" i="2" s="1"/>
  <c r="S83" i="2" s="1"/>
  <c r="S82" i="2" s="1"/>
  <c r="S81" i="2" s="1"/>
  <c r="S115" i="3"/>
  <c r="S114" i="3" s="1"/>
  <c r="S113" i="3" s="1"/>
  <c r="S112" i="3" s="1"/>
  <c r="S85" i="1"/>
  <c r="S84" i="1" s="1"/>
  <c r="S83" i="1" s="1"/>
  <c r="U149" i="2"/>
  <c r="U148" i="2" s="1"/>
  <c r="U148" i="1"/>
  <c r="M209" i="1"/>
  <c r="S185" i="1"/>
  <c r="S182" i="1" s="1"/>
  <c r="S181" i="1" s="1"/>
  <c r="S321" i="3"/>
  <c r="S320" i="3" s="1"/>
  <c r="L201" i="1"/>
  <c r="T290" i="1"/>
  <c r="T303" i="2"/>
  <c r="T302" i="2" s="1"/>
  <c r="T233" i="3"/>
  <c r="T232" i="3" s="1"/>
  <c r="T369" i="1"/>
  <c r="T368" i="1" s="1"/>
  <c r="T351" i="2"/>
  <c r="T350" i="2" s="1"/>
  <c r="T349" i="2" s="1"/>
  <c r="T50" i="3"/>
  <c r="T49" i="3" s="1"/>
  <c r="T48" i="3" s="1"/>
  <c r="S315" i="1"/>
  <c r="S314" i="1" s="1"/>
  <c r="S226" i="2"/>
  <c r="S225" i="2" s="1"/>
  <c r="S224" i="2" s="1"/>
  <c r="S308" i="3"/>
  <c r="S307" i="3" s="1"/>
  <c r="S306" i="3" s="1"/>
  <c r="S328" i="1"/>
  <c r="S325" i="1" s="1"/>
  <c r="S286" i="2"/>
  <c r="S285" i="2" s="1"/>
  <c r="S326" i="3"/>
  <c r="S325" i="3" s="1"/>
  <c r="T51" i="2"/>
  <c r="T50" i="2" s="1"/>
  <c r="T49" i="2" s="1"/>
  <c r="T80" i="3"/>
  <c r="T79" i="3" s="1"/>
  <c r="T78" i="3" s="1"/>
  <c r="T50" i="1"/>
  <c r="T49" i="1" s="1"/>
  <c r="T126" i="2"/>
  <c r="T125" i="2" s="1"/>
  <c r="T124" i="2" s="1"/>
  <c r="T123" i="2" s="1"/>
  <c r="T122" i="2" s="1"/>
  <c r="T126" i="3"/>
  <c r="T125" i="3" s="1"/>
  <c r="T124" i="3" s="1"/>
  <c r="T123" i="3" s="1"/>
  <c r="T96" i="1"/>
  <c r="T95" i="1" s="1"/>
  <c r="T94" i="1" s="1"/>
  <c r="T146" i="2"/>
  <c r="T145" i="2" s="1"/>
  <c r="T144" i="2" s="1"/>
  <c r="T145" i="1"/>
  <c r="T144" i="1" s="1"/>
  <c r="T182" i="2"/>
  <c r="T181" i="2" s="1"/>
  <c r="T180" i="2" s="1"/>
  <c r="T207" i="1"/>
  <c r="T206" i="1" s="1"/>
  <c r="T351" i="3"/>
  <c r="T350" i="3" s="1"/>
  <c r="T349" i="3" s="1"/>
  <c r="J161" i="1"/>
  <c r="J83" i="1"/>
  <c r="J28" i="1"/>
  <c r="J105" i="1"/>
  <c r="T360" i="1" l="1"/>
  <c r="T359" i="1" s="1"/>
  <c r="T358" i="1" s="1"/>
  <c r="T357" i="1" s="1"/>
  <c r="S312" i="3"/>
  <c r="T220" i="3"/>
  <c r="T219" i="3" s="1"/>
  <c r="T218" i="3" s="1"/>
  <c r="S326" i="2"/>
  <c r="S325" i="2" s="1"/>
  <c r="S324" i="2" s="1"/>
  <c r="S226" i="3"/>
  <c r="S225" i="3" s="1"/>
  <c r="S224" i="3" s="1"/>
  <c r="Q231" i="3"/>
  <c r="Q230" i="3" s="1"/>
  <c r="S293" i="2"/>
  <c r="T246" i="3"/>
  <c r="T245" i="3" s="1"/>
  <c r="L275" i="1"/>
  <c r="L336" i="1"/>
  <c r="L335" i="1" s="1"/>
  <c r="L334" i="1" s="1"/>
  <c r="L360" i="1"/>
  <c r="L359" i="1" s="1"/>
  <c r="L358" i="1" s="1"/>
  <c r="L357" i="1" s="1"/>
  <c r="J182" i="1"/>
  <c r="J181" i="1" s="1"/>
  <c r="O348" i="2"/>
  <c r="N291" i="2"/>
  <c r="N290" i="2" s="1"/>
  <c r="T269" i="2"/>
  <c r="T268" i="2" s="1"/>
  <c r="T267" i="2" s="1"/>
  <c r="T166" i="2"/>
  <c r="T165" i="2" s="1"/>
  <c r="T164" i="2" s="1"/>
  <c r="T163" i="2" s="1"/>
  <c r="T140" i="3"/>
  <c r="T139" i="3" s="1"/>
  <c r="T138" i="3" s="1"/>
  <c r="S249" i="3"/>
  <c r="S248" i="3" s="1"/>
  <c r="S247" i="3" s="1"/>
  <c r="S15" i="2"/>
  <c r="S14" i="2" s="1"/>
  <c r="L248" i="2"/>
  <c r="L247" i="2" s="1"/>
  <c r="L246" i="2" s="1"/>
  <c r="M236" i="2"/>
  <c r="K183" i="2"/>
  <c r="K175" i="2"/>
  <c r="K170" i="2"/>
  <c r="L147" i="2"/>
  <c r="S172" i="1"/>
  <c r="S171" i="1" s="1"/>
  <c r="S170" i="1" s="1"/>
  <c r="S334" i="2"/>
  <c r="S333" i="2" s="1"/>
  <c r="S332" i="2" s="1"/>
  <c r="S331" i="2" s="1"/>
  <c r="P249" i="1"/>
  <c r="P248" i="1" s="1"/>
  <c r="P192" i="3"/>
  <c r="P191" i="3" s="1"/>
  <c r="P190" i="3" s="1"/>
  <c r="T343" i="3"/>
  <c r="T342" i="3" s="1"/>
  <c r="S98" i="3"/>
  <c r="S97" i="3" s="1"/>
  <c r="S92" i="3" s="1"/>
  <c r="S91" i="3" s="1"/>
  <c r="S90" i="3" s="1"/>
  <c r="S132" i="3"/>
  <c r="S131" i="3" s="1"/>
  <c r="T238" i="1"/>
  <c r="U248" i="2"/>
  <c r="U247" i="2" s="1"/>
  <c r="U246" i="2" s="1"/>
  <c r="N167" i="3"/>
  <c r="N166" i="3" s="1"/>
  <c r="N165" i="3" s="1"/>
  <c r="N248" i="2"/>
  <c r="N247" i="2" s="1"/>
  <c r="N246" i="2" s="1"/>
  <c r="T163" i="1"/>
  <c r="T162" i="1" s="1"/>
  <c r="T161" i="1" s="1"/>
  <c r="S80" i="2"/>
  <c r="S79" i="2" s="1"/>
  <c r="S74" i="2" s="1"/>
  <c r="S73" i="2" s="1"/>
  <c r="S72" i="2" s="1"/>
  <c r="U96" i="3"/>
  <c r="U95" i="3" s="1"/>
  <c r="L289" i="1"/>
  <c r="L288" i="1" s="1"/>
  <c r="S248" i="2"/>
  <c r="S247" i="2" s="1"/>
  <c r="S246" i="2" s="1"/>
  <c r="O15" i="3"/>
  <c r="O116" i="3"/>
  <c r="R180" i="3"/>
  <c r="K348" i="2"/>
  <c r="K272" i="2"/>
  <c r="K271" i="2" s="1"/>
  <c r="K270" i="2" s="1"/>
  <c r="J183" i="2"/>
  <c r="J147" i="2"/>
  <c r="R115" i="2"/>
  <c r="T291" i="2"/>
  <c r="T290" i="2" s="1"/>
  <c r="M301" i="2"/>
  <c r="M300" i="2" s="1"/>
  <c r="M299" i="2" s="1"/>
  <c r="M272" i="2"/>
  <c r="M271" i="2" s="1"/>
  <c r="M270" i="2" s="1"/>
  <c r="T357" i="3"/>
  <c r="T134" i="3"/>
  <c r="M344" i="3"/>
  <c r="Q292" i="3"/>
  <c r="P310" i="3"/>
  <c r="P309" i="3" s="1"/>
  <c r="M40" i="3"/>
  <c r="M310" i="3"/>
  <c r="M309" i="3" s="1"/>
  <c r="P317" i="3"/>
  <c r="J317" i="3"/>
  <c r="L128" i="3"/>
  <c r="L127" i="3" s="1"/>
  <c r="L62" i="3"/>
  <c r="K310" i="3"/>
  <c r="K309" i="3" s="1"/>
  <c r="K299" i="3" s="1"/>
  <c r="S274" i="2"/>
  <c r="S273" i="2" s="1"/>
  <c r="L322" i="3"/>
  <c r="M116" i="3"/>
  <c r="U32" i="1"/>
  <c r="P322" i="3"/>
  <c r="J9" i="2"/>
  <c r="S179" i="3"/>
  <c r="S178" i="3" s="1"/>
  <c r="S177" i="3" s="1"/>
  <c r="S158" i="3" s="1"/>
  <c r="O175" i="2"/>
  <c r="O183" i="2"/>
  <c r="O314" i="2"/>
  <c r="O313" i="2" s="1"/>
  <c r="O312" i="2" s="1"/>
  <c r="N323" i="2"/>
  <c r="N322" i="2" s="1"/>
  <c r="N348" i="2"/>
  <c r="J16" i="2"/>
  <c r="M16" i="2"/>
  <c r="O8" i="1"/>
  <c r="P62" i="3"/>
  <c r="P61" i="3" s="1"/>
  <c r="O101" i="3"/>
  <c r="O100" i="3" s="1"/>
  <c r="O99" i="3" s="1"/>
  <c r="O231" i="3"/>
  <c r="O230" i="3" s="1"/>
  <c r="Q322" i="3"/>
  <c r="Q344" i="3"/>
  <c r="J348" i="2"/>
  <c r="J291" i="2"/>
  <c r="J290" i="2" s="1"/>
  <c r="Q74" i="2"/>
  <c r="Q73" i="2" s="1"/>
  <c r="Q72" i="2" s="1"/>
  <c r="L272" i="2"/>
  <c r="L271" i="2" s="1"/>
  <c r="L270" i="2" s="1"/>
  <c r="K57" i="2"/>
  <c r="K56" i="2" s="1"/>
  <c r="K55" i="2" s="1"/>
  <c r="N57" i="2"/>
  <c r="P291" i="2"/>
  <c r="P290" i="2" s="1"/>
  <c r="U291" i="2"/>
  <c r="U290" i="2" s="1"/>
  <c r="Q170" i="2"/>
  <c r="Q217" i="2"/>
  <c r="Q216" i="2" s="1"/>
  <c r="J236" i="2"/>
  <c r="M87" i="2"/>
  <c r="M86" i="2" s="1"/>
  <c r="M27" i="2"/>
  <c r="N9" i="2"/>
  <c r="Q27" i="2"/>
  <c r="N74" i="2"/>
  <c r="N73" i="2" s="1"/>
  <c r="N72" i="2" s="1"/>
  <c r="N147" i="2"/>
  <c r="N129" i="2" s="1"/>
  <c r="N128" i="2" s="1"/>
  <c r="N282" i="2"/>
  <c r="P282" i="2"/>
  <c r="Q301" i="2"/>
  <c r="Q300" i="2" s="1"/>
  <c r="Q299" i="2" s="1"/>
  <c r="J134" i="3"/>
  <c r="K352" i="3"/>
  <c r="K338" i="3" s="1"/>
  <c r="K333" i="3" s="1"/>
  <c r="L310" i="3"/>
  <c r="L309" i="3" s="1"/>
  <c r="P299" i="3"/>
  <c r="O339" i="3"/>
  <c r="O344" i="3"/>
  <c r="O352" i="3"/>
  <c r="R310" i="3"/>
  <c r="R309" i="3" s="1"/>
  <c r="R299" i="3" s="1"/>
  <c r="K240" i="3"/>
  <c r="K236" i="3" s="1"/>
  <c r="K101" i="3"/>
  <c r="K100" i="3" s="1"/>
  <c r="K99" i="3" s="1"/>
  <c r="K40" i="3"/>
  <c r="K39" i="3" s="1"/>
  <c r="P278" i="2"/>
  <c r="P277" i="2" s="1"/>
  <c r="J161" i="2"/>
  <c r="K193" i="2"/>
  <c r="K323" i="2"/>
  <c r="K322" i="2" s="1"/>
  <c r="K343" i="2"/>
  <c r="K342" i="2" s="1"/>
  <c r="P10" i="3"/>
  <c r="P9" i="3" s="1"/>
  <c r="R323" i="2"/>
  <c r="R322" i="2" s="1"/>
  <c r="R311" i="2" s="1"/>
  <c r="O161" i="2"/>
  <c r="Q10" i="3"/>
  <c r="Q9" i="3" s="1"/>
  <c r="Q62" i="3"/>
  <c r="Q61" i="3" s="1"/>
  <c r="P92" i="3"/>
  <c r="P91" i="3" s="1"/>
  <c r="P90" i="3" s="1"/>
  <c r="Q101" i="3"/>
  <c r="Q100" i="3" s="1"/>
  <c r="Q99" i="3" s="1"/>
  <c r="Q128" i="3"/>
  <c r="Q127" i="3" s="1"/>
  <c r="Q134" i="3"/>
  <c r="Q158" i="3"/>
  <c r="N175" i="2"/>
  <c r="L343" i="2"/>
  <c r="L342" i="2" s="1"/>
  <c r="M147" i="2"/>
  <c r="M129" i="2" s="1"/>
  <c r="L292" i="3"/>
  <c r="U292" i="3"/>
  <c r="O158" i="3"/>
  <c r="M8" i="1"/>
  <c r="U301" i="2"/>
  <c r="U300" i="2" s="1"/>
  <c r="U299" i="2" s="1"/>
  <c r="T128" i="3"/>
  <c r="T127" i="3" s="1"/>
  <c r="T9" i="2"/>
  <c r="O292" i="3"/>
  <c r="U40" i="3"/>
  <c r="U39" i="3" s="1"/>
  <c r="P40" i="3"/>
  <c r="P9" i="2"/>
  <c r="N16" i="2"/>
  <c r="O343" i="2"/>
  <c r="O342" i="2" s="1"/>
  <c r="O330" i="2" s="1"/>
  <c r="T298" i="1"/>
  <c r="U367" i="1"/>
  <c r="U366" i="1" s="1"/>
  <c r="U365" i="1" s="1"/>
  <c r="S306" i="1"/>
  <c r="S305" i="1" s="1"/>
  <c r="S294" i="1" s="1"/>
  <c r="S20" i="2"/>
  <c r="S19" i="2" s="1"/>
  <c r="L217" i="3"/>
  <c r="J322" i="3"/>
  <c r="S105" i="1"/>
  <c r="O82" i="1"/>
  <c r="M10" i="3"/>
  <c r="M9" i="3" s="1"/>
  <c r="M357" i="3"/>
  <c r="M322" i="3"/>
  <c r="M316" i="3" s="1"/>
  <c r="O57" i="2"/>
  <c r="O56" i="2" s="1"/>
  <c r="O55" i="2" s="1"/>
  <c r="P74" i="2"/>
  <c r="P73" i="2" s="1"/>
  <c r="P72" i="2" s="1"/>
  <c r="Q193" i="2"/>
  <c r="S302" i="3"/>
  <c r="S301" i="3" s="1"/>
  <c r="S300" i="3" s="1"/>
  <c r="J352" i="3"/>
  <c r="J158" i="3"/>
  <c r="U310" i="3"/>
  <c r="U309" i="3" s="1"/>
  <c r="M339" i="3"/>
  <c r="K231" i="3"/>
  <c r="K230" i="3" s="1"/>
  <c r="P209" i="1"/>
  <c r="K158" i="3"/>
  <c r="M158" i="3"/>
  <c r="M19" i="3"/>
  <c r="M15" i="3" s="1"/>
  <c r="J139" i="1"/>
  <c r="O291" i="2"/>
  <c r="O290" i="2" s="1"/>
  <c r="L158" i="3"/>
  <c r="U260" i="2"/>
  <c r="U259" i="2" s="1"/>
  <c r="U258" i="2" s="1"/>
  <c r="Q310" i="3"/>
  <c r="Q309" i="3" s="1"/>
  <c r="Q299" i="3" s="1"/>
  <c r="S210" i="3"/>
  <c r="S209" i="3" s="1"/>
  <c r="S208" i="3" s="1"/>
  <c r="S180" i="3" s="1"/>
  <c r="N182" i="1"/>
  <c r="N181" i="1" s="1"/>
  <c r="R158" i="3"/>
  <c r="N158" i="3"/>
  <c r="J357" i="3"/>
  <c r="J231" i="3"/>
  <c r="J230" i="3" s="1"/>
  <c r="J40" i="3"/>
  <c r="R344" i="3"/>
  <c r="U128" i="3"/>
  <c r="U127" i="3" s="1"/>
  <c r="U19" i="3"/>
  <c r="U15" i="3" s="1"/>
  <c r="Q357" i="3"/>
  <c r="J310" i="3"/>
  <c r="J309" i="3" s="1"/>
  <c r="J299" i="3" s="1"/>
  <c r="J292" i="3"/>
  <c r="J116" i="3"/>
  <c r="J111" i="3" s="1"/>
  <c r="J62" i="3"/>
  <c r="J61" i="3" s="1"/>
  <c r="U352" i="3"/>
  <c r="K217" i="3"/>
  <c r="L61" i="3"/>
  <c r="U101" i="3"/>
  <c r="U100" i="3" s="1"/>
  <c r="U99" i="3" s="1"/>
  <c r="T92" i="3"/>
  <c r="T91" i="3" s="1"/>
  <c r="T90" i="3" s="1"/>
  <c r="K317" i="3"/>
  <c r="J101" i="3"/>
  <c r="J100" i="3" s="1"/>
  <c r="J99" i="3" s="1"/>
  <c r="Q15" i="3"/>
  <c r="T112" i="1"/>
  <c r="T105" i="1"/>
  <c r="U66" i="1"/>
  <c r="J360" i="1"/>
  <c r="J359" i="1" s="1"/>
  <c r="J358" i="1" s="1"/>
  <c r="J357" i="1" s="1"/>
  <c r="J27" i="2"/>
  <c r="J8" i="2" s="1"/>
  <c r="J7" i="2" s="1"/>
  <c r="M240" i="3"/>
  <c r="M236" i="3" s="1"/>
  <c r="M343" i="2"/>
  <c r="M342" i="2" s="1"/>
  <c r="M323" i="2"/>
  <c r="M322" i="2" s="1"/>
  <c r="M314" i="2"/>
  <c r="M313" i="2" s="1"/>
  <c r="M312" i="2" s="1"/>
  <c r="L291" i="2"/>
  <c r="L290" i="2" s="1"/>
  <c r="L282" i="2"/>
  <c r="K236" i="2"/>
  <c r="M193" i="2"/>
  <c r="L183" i="2"/>
  <c r="M175" i="2"/>
  <c r="K147" i="2"/>
  <c r="U279" i="3"/>
  <c r="U278" i="3" s="1"/>
  <c r="U277" i="3" s="1"/>
  <c r="N301" i="2"/>
  <c r="N300" i="2" s="1"/>
  <c r="N299" i="2" s="1"/>
  <c r="Q314" i="2"/>
  <c r="U283" i="1"/>
  <c r="U282" i="1" s="1"/>
  <c r="P281" i="1"/>
  <c r="K33" i="1"/>
  <c r="K32" i="1" s="1"/>
  <c r="U230" i="1"/>
  <c r="U229" i="1" s="1"/>
  <c r="U216" i="1" s="1"/>
  <c r="U161" i="3"/>
  <c r="U160" i="3" s="1"/>
  <c r="U159" i="3" s="1"/>
  <c r="U13" i="1"/>
  <c r="U73" i="1"/>
  <c r="U72" i="1" s="1"/>
  <c r="U107" i="1"/>
  <c r="U106" i="1" s="1"/>
  <c r="U105" i="1" s="1"/>
  <c r="U144" i="3"/>
  <c r="U143" i="3" s="1"/>
  <c r="U142" i="3" s="1"/>
  <c r="U254" i="3"/>
  <c r="U253" i="3" s="1"/>
  <c r="U252" i="3" s="1"/>
  <c r="U260" i="3"/>
  <c r="U259" i="3" s="1"/>
  <c r="U258" i="3" s="1"/>
  <c r="U265" i="3"/>
  <c r="U264" i="3" s="1"/>
  <c r="U276" i="3"/>
  <c r="U275" i="3" s="1"/>
  <c r="U274" i="3" s="1"/>
  <c r="U271" i="3"/>
  <c r="U270" i="3" s="1"/>
  <c r="U273" i="3"/>
  <c r="U272" i="3" s="1"/>
  <c r="J336" i="1"/>
  <c r="J335" i="1" s="1"/>
  <c r="U176" i="3"/>
  <c r="U175" i="3" s="1"/>
  <c r="U174" i="3" s="1"/>
  <c r="T207" i="3"/>
  <c r="T206" i="3" s="1"/>
  <c r="T205" i="3" s="1"/>
  <c r="T180" i="3" s="1"/>
  <c r="U263" i="2"/>
  <c r="U262" i="2" s="1"/>
  <c r="U261" i="2" s="1"/>
  <c r="N231" i="3"/>
  <c r="N230" i="3" s="1"/>
  <c r="U172" i="1"/>
  <c r="U171" i="1" s="1"/>
  <c r="U170" i="1" s="1"/>
  <c r="U170" i="3"/>
  <c r="U169" i="3" s="1"/>
  <c r="U168" i="3" s="1"/>
  <c r="U229" i="2"/>
  <c r="U228" i="2" s="1"/>
  <c r="U227" i="2" s="1"/>
  <c r="U147" i="3"/>
  <c r="U146" i="3" s="1"/>
  <c r="U145" i="3" s="1"/>
  <c r="U123" i="1"/>
  <c r="U122" i="1" s="1"/>
  <c r="U112" i="1" s="1"/>
  <c r="U257" i="3"/>
  <c r="U256" i="3" s="1"/>
  <c r="U255" i="3" s="1"/>
  <c r="U263" i="3"/>
  <c r="U262" i="3" s="1"/>
  <c r="U261" i="3" s="1"/>
  <c r="U268" i="3"/>
  <c r="U267" i="3" s="1"/>
  <c r="U266" i="3" s="1"/>
  <c r="U282" i="3"/>
  <c r="U281" i="3" s="1"/>
  <c r="U280" i="3" s="1"/>
  <c r="U176" i="1"/>
  <c r="U175" i="1" s="1"/>
  <c r="U174" i="1" s="1"/>
  <c r="U266" i="2"/>
  <c r="U265" i="2" s="1"/>
  <c r="U264" i="2" s="1"/>
  <c r="L316" i="3"/>
  <c r="R134" i="3"/>
  <c r="R139" i="2"/>
  <c r="U210" i="3"/>
  <c r="U209" i="3" s="1"/>
  <c r="U208" i="3" s="1"/>
  <c r="U264" i="1"/>
  <c r="U263" i="1" s="1"/>
  <c r="U238" i="1" s="1"/>
  <c r="P147" i="1"/>
  <c r="Q323" i="2"/>
  <c r="Q322" i="2" s="1"/>
  <c r="U226" i="3"/>
  <c r="U225" i="3" s="1"/>
  <c r="U224" i="3" s="1"/>
  <c r="U217" i="3" s="1"/>
  <c r="U207" i="3"/>
  <c r="U206" i="3" s="1"/>
  <c r="U205" i="3" s="1"/>
  <c r="U180" i="3" s="1"/>
  <c r="J99" i="1"/>
  <c r="J98" i="1" s="1"/>
  <c r="S112" i="1"/>
  <c r="S104" i="1" s="1"/>
  <c r="U269" i="2"/>
  <c r="U268" i="2" s="1"/>
  <c r="U267" i="2" s="1"/>
  <c r="P347" i="1"/>
  <c r="T104" i="1"/>
  <c r="R170" i="2"/>
  <c r="R231" i="3"/>
  <c r="R230" i="3" s="1"/>
  <c r="Q104" i="1"/>
  <c r="U93" i="2"/>
  <c r="U92" i="2" s="1"/>
  <c r="U91" i="2" s="1"/>
  <c r="O40" i="3"/>
  <c r="O39" i="3" s="1"/>
  <c r="N174" i="1"/>
  <c r="N217" i="3"/>
  <c r="J129" i="1"/>
  <c r="J128" i="1" s="1"/>
  <c r="J112" i="1"/>
  <c r="J104" i="1" s="1"/>
  <c r="O301" i="2"/>
  <c r="O300" i="2" s="1"/>
  <c r="O299" i="2" s="1"/>
  <c r="J12" i="1"/>
  <c r="U147" i="1"/>
  <c r="S195" i="1"/>
  <c r="K289" i="1"/>
  <c r="K288" i="1" s="1"/>
  <c r="O134" i="3"/>
  <c r="J334" i="1"/>
  <c r="J333" i="1" s="1"/>
  <c r="J72" i="1"/>
  <c r="J71" i="1" s="1"/>
  <c r="J70" i="1" s="1"/>
  <c r="M182" i="1"/>
  <c r="M181" i="1" s="1"/>
  <c r="O367" i="1"/>
  <c r="O366" i="1" s="1"/>
  <c r="O365" i="1" s="1"/>
  <c r="T367" i="1"/>
  <c r="T366" i="1" s="1"/>
  <c r="T365" i="1" s="1"/>
  <c r="M62" i="3"/>
  <c r="M61" i="3" s="1"/>
  <c r="M298" i="1"/>
  <c r="L313" i="1"/>
  <c r="Q63" i="1"/>
  <c r="Q62" i="1" s="1"/>
  <c r="Q61" i="1" s="1"/>
  <c r="O318" i="1"/>
  <c r="O317" i="1" s="1"/>
  <c r="O325" i="1"/>
  <c r="O324" i="1" s="1"/>
  <c r="Q339" i="3"/>
  <c r="S275" i="1"/>
  <c r="Q9" i="2"/>
  <c r="N346" i="1"/>
  <c r="N345" i="1" s="1"/>
  <c r="N344" i="1" s="1"/>
  <c r="T336" i="1"/>
  <c r="T335" i="1" s="1"/>
  <c r="U63" i="1"/>
  <c r="U62" i="1" s="1"/>
  <c r="U61" i="1" s="1"/>
  <c r="J294" i="1"/>
  <c r="J165" i="1"/>
  <c r="J8" i="1"/>
  <c r="J367" i="1"/>
  <c r="J366" i="1" s="1"/>
  <c r="J365" i="1" s="1"/>
  <c r="N313" i="1"/>
  <c r="M325" i="1"/>
  <c r="M324" i="1" s="1"/>
  <c r="M308" i="1" s="1"/>
  <c r="N336" i="1"/>
  <c r="N335" i="1" s="1"/>
  <c r="P352" i="3"/>
  <c r="S174" i="1"/>
  <c r="J195" i="1"/>
  <c r="J190" i="1" s="1"/>
  <c r="L12" i="1"/>
  <c r="J87" i="1"/>
  <c r="J216" i="1"/>
  <c r="K139" i="2"/>
  <c r="P231" i="1"/>
  <c r="T72" i="1"/>
  <c r="S38" i="1"/>
  <c r="O147" i="1"/>
  <c r="Q325" i="1"/>
  <c r="Q324" i="1" s="1"/>
  <c r="Q308" i="1" s="1"/>
  <c r="T196" i="1"/>
  <c r="T195" i="1" s="1"/>
  <c r="T289" i="1"/>
  <c r="T288" i="1" s="1"/>
  <c r="K174" i="1"/>
  <c r="K238" i="1"/>
  <c r="O105" i="1"/>
  <c r="N139" i="1"/>
  <c r="K269" i="3"/>
  <c r="U68" i="2"/>
  <c r="U67" i="2" s="1"/>
  <c r="S68" i="2"/>
  <c r="S67" i="2" s="1"/>
  <c r="R68" i="2"/>
  <c r="R67" i="2" s="1"/>
  <c r="T68" i="2"/>
  <c r="T67" i="2" s="1"/>
  <c r="T87" i="2"/>
  <c r="R87" i="2"/>
  <c r="R86" i="2" s="1"/>
  <c r="R175" i="2"/>
  <c r="J175" i="2"/>
  <c r="U115" i="2"/>
  <c r="U114" i="2" s="1"/>
  <c r="L16" i="2"/>
  <c r="O236" i="2"/>
  <c r="Q291" i="2"/>
  <c r="Q290" i="2" s="1"/>
  <c r="T115" i="2"/>
  <c r="S115" i="2"/>
  <c r="S114" i="2" s="1"/>
  <c r="P16" i="2"/>
  <c r="O169" i="2"/>
  <c r="O168" i="2" s="1"/>
  <c r="O167" i="2" s="1"/>
  <c r="Q313" i="2"/>
  <c r="Q312" i="2" s="1"/>
  <c r="O147" i="2"/>
  <c r="O129" i="2" s="1"/>
  <c r="L348" i="2"/>
  <c r="J74" i="2"/>
  <c r="J73" i="2" s="1"/>
  <c r="J72" i="2" s="1"/>
  <c r="J323" i="2"/>
  <c r="J322" i="2" s="1"/>
  <c r="J272" i="2"/>
  <c r="J271" i="2" s="1"/>
  <c r="J270" i="2" s="1"/>
  <c r="K87" i="2"/>
  <c r="K86" i="2" s="1"/>
  <c r="L9" i="2"/>
  <c r="O27" i="2"/>
  <c r="O87" i="2"/>
  <c r="O86" i="2" s="1"/>
  <c r="Q348" i="2"/>
  <c r="L278" i="2"/>
  <c r="L277" i="2" s="1"/>
  <c r="J193" i="2"/>
  <c r="L301" i="2"/>
  <c r="L300" i="2" s="1"/>
  <c r="L299" i="2" s="1"/>
  <c r="T272" i="2"/>
  <c r="T271" i="2" s="1"/>
  <c r="T270" i="2" s="1"/>
  <c r="P343" i="2"/>
  <c r="P342" i="2" s="1"/>
  <c r="L175" i="2"/>
  <c r="K282" i="2"/>
  <c r="M161" i="2"/>
  <c r="K27" i="2"/>
  <c r="J343" i="2"/>
  <c r="J342" i="2" s="1"/>
  <c r="K129" i="2"/>
  <c r="K127" i="2" s="1"/>
  <c r="K217" i="2"/>
  <c r="K216" i="2" s="1"/>
  <c r="S147" i="2"/>
  <c r="O193" i="2"/>
  <c r="M68" i="2"/>
  <c r="M67" i="2" s="1"/>
  <c r="K169" i="2"/>
  <c r="K168" i="2" s="1"/>
  <c r="K167" i="2" s="1"/>
  <c r="O68" i="2"/>
  <c r="O67" i="2" s="1"/>
  <c r="P68" i="2"/>
  <c r="P67" i="2" s="1"/>
  <c r="R200" i="2"/>
  <c r="R199" i="2" s="1"/>
  <c r="R193" i="2" s="1"/>
  <c r="S200" i="2"/>
  <c r="S199" i="2" s="1"/>
  <c r="S193" i="2" s="1"/>
  <c r="U200" i="2"/>
  <c r="U199" i="2" s="1"/>
  <c r="U193" i="2" s="1"/>
  <c r="T200" i="2"/>
  <c r="T199" i="2" s="1"/>
  <c r="T193" i="2" s="1"/>
  <c r="U323" i="2"/>
  <c r="S323" i="2"/>
  <c r="S322" i="2" s="1"/>
  <c r="K68" i="2"/>
  <c r="K67" i="2" s="1"/>
  <c r="T323" i="2"/>
  <c r="Q57" i="2"/>
  <c r="Q56" i="2" s="1"/>
  <c r="Q55" i="2" s="1"/>
  <c r="K115" i="2"/>
  <c r="K114" i="2" s="1"/>
  <c r="M115" i="2"/>
  <c r="M114" i="2" s="1"/>
  <c r="Q16" i="2"/>
  <c r="Q87" i="2"/>
  <c r="Q86" i="2" s="1"/>
  <c r="K74" i="2"/>
  <c r="K73" i="2" s="1"/>
  <c r="K72" i="2" s="1"/>
  <c r="Q68" i="2"/>
  <c r="Q67" i="2" s="1"/>
  <c r="L68" i="2"/>
  <c r="L67" i="2" s="1"/>
  <c r="K291" i="2"/>
  <c r="K290" i="2" s="1"/>
  <c r="J32" i="1"/>
  <c r="T12" i="1"/>
  <c r="K182" i="1"/>
  <c r="K181" i="1" s="1"/>
  <c r="K165" i="1" s="1"/>
  <c r="L367" i="1"/>
  <c r="L366" i="1" s="1"/>
  <c r="L365" i="1" s="1"/>
  <c r="L196" i="1"/>
  <c r="L116" i="3"/>
  <c r="T261" i="3"/>
  <c r="K325" i="1"/>
  <c r="M134" i="3"/>
  <c r="M165" i="1"/>
  <c r="S339" i="3"/>
  <c r="O216" i="1"/>
  <c r="Q317" i="3"/>
  <c r="Q195" i="1"/>
  <c r="Q190" i="1" s="1"/>
  <c r="L92" i="3"/>
  <c r="L91" i="3" s="1"/>
  <c r="L90" i="3" s="1"/>
  <c r="L82" i="1"/>
  <c r="S99" i="1"/>
  <c r="S98" i="1" s="1"/>
  <c r="K216" i="1"/>
  <c r="M147" i="1"/>
  <c r="M129" i="1" s="1"/>
  <c r="L231" i="3"/>
  <c r="L230" i="3" s="1"/>
  <c r="S8" i="1"/>
  <c r="U165" i="1"/>
  <c r="M170" i="2"/>
  <c r="M105" i="1"/>
  <c r="N216" i="1"/>
  <c r="M238" i="1"/>
  <c r="Q275" i="1"/>
  <c r="O275" i="1"/>
  <c r="J7" i="1"/>
  <c r="J313" i="1"/>
  <c r="J308" i="1" s="1"/>
  <c r="O16" i="2"/>
  <c r="K112" i="1"/>
  <c r="M112" i="1"/>
  <c r="U12" i="1"/>
  <c r="U8" i="1" s="1"/>
  <c r="U134" i="1"/>
  <c r="U133" i="1" s="1"/>
  <c r="S269" i="3"/>
  <c r="O174" i="1"/>
  <c r="Q238" i="1"/>
  <c r="N196" i="1"/>
  <c r="M195" i="1"/>
  <c r="M190" i="1" s="1"/>
  <c r="K333" i="1"/>
  <c r="U71" i="1"/>
  <c r="U70" i="1" s="1"/>
  <c r="S10" i="3"/>
  <c r="S9" i="3" s="1"/>
  <c r="K8" i="1"/>
  <c r="K7" i="1" s="1"/>
  <c r="N294" i="1"/>
  <c r="M294" i="1"/>
  <c r="L324" i="1"/>
  <c r="L308" i="1" s="1"/>
  <c r="O9" i="2"/>
  <c r="O63" i="1"/>
  <c r="O62" i="1" s="1"/>
  <c r="O61" i="1" s="1"/>
  <c r="Q216" i="1"/>
  <c r="Q217" i="3"/>
  <c r="P289" i="1"/>
  <c r="P288" i="1" s="1"/>
  <c r="K105" i="1"/>
  <c r="K104" i="1" s="1"/>
  <c r="N308" i="1"/>
  <c r="Q8" i="2"/>
  <c r="Q7" i="2" s="1"/>
  <c r="Q32" i="1"/>
  <c r="Q182" i="1"/>
  <c r="Q181" i="1" s="1"/>
  <c r="O196" i="1"/>
  <c r="O195" i="1" s="1"/>
  <c r="O190" i="1" s="1"/>
  <c r="Q367" i="1"/>
  <c r="Q366" i="1" s="1"/>
  <c r="Q365" i="1" s="1"/>
  <c r="Q139" i="2"/>
  <c r="P325" i="1"/>
  <c r="L200" i="2"/>
  <c r="L199" i="2" s="1"/>
  <c r="M216" i="1"/>
  <c r="M215" i="1" s="1"/>
  <c r="M214" i="1" s="1"/>
  <c r="O32" i="1"/>
  <c r="O112" i="1"/>
  <c r="O104" i="1" s="1"/>
  <c r="J82" i="1"/>
  <c r="T71" i="1"/>
  <c r="T70" i="1" s="1"/>
  <c r="J282" i="2"/>
  <c r="Q72" i="1"/>
  <c r="Q71" i="1" s="1"/>
  <c r="Q70" i="1" s="1"/>
  <c r="N115" i="2"/>
  <c r="N114" i="2" s="1"/>
  <c r="S269" i="2"/>
  <c r="S268" i="2" s="1"/>
  <c r="S267" i="2" s="1"/>
  <c r="N99" i="1"/>
  <c r="N98" i="1" s="1"/>
  <c r="J238" i="1"/>
  <c r="J215" i="1" s="1"/>
  <c r="M128" i="1"/>
  <c r="K275" i="1"/>
  <c r="L348" i="1"/>
  <c r="L333" i="1" s="1"/>
  <c r="K330" i="2"/>
  <c r="Q165" i="1"/>
  <c r="T33" i="1"/>
  <c r="T32" i="1" s="1"/>
  <c r="O313" i="1"/>
  <c r="S146" i="2"/>
  <c r="S145" i="2" s="1"/>
  <c r="S144" i="2" s="1"/>
  <c r="T153" i="1"/>
  <c r="T152" i="1" s="1"/>
  <c r="Q99" i="1"/>
  <c r="Q98" i="1" s="1"/>
  <c r="Q82" i="1" s="1"/>
  <c r="Q148" i="1"/>
  <c r="O336" i="1"/>
  <c r="O335" i="1" s="1"/>
  <c r="O334" i="1" s="1"/>
  <c r="Q240" i="3"/>
  <c r="Q236" i="3" s="1"/>
  <c r="N68" i="2"/>
  <c r="N67" i="2" s="1"/>
  <c r="O115" i="2"/>
  <c r="O114" i="2" s="1"/>
  <c r="N201" i="1"/>
  <c r="N63" i="1"/>
  <c r="N62" i="1" s="1"/>
  <c r="N61" i="1" s="1"/>
  <c r="K129" i="1"/>
  <c r="K128" i="1" s="1"/>
  <c r="J92" i="3"/>
  <c r="J91" i="3" s="1"/>
  <c r="J90" i="3" s="1"/>
  <c r="O129" i="1"/>
  <c r="O128" i="1" s="1"/>
  <c r="N217" i="2"/>
  <c r="N216" i="2" s="1"/>
  <c r="O182" i="1"/>
  <c r="O181" i="1" s="1"/>
  <c r="M292" i="3"/>
  <c r="K134" i="3"/>
  <c r="K209" i="1"/>
  <c r="K195" i="1" s="1"/>
  <c r="K190" i="1" s="1"/>
  <c r="N183" i="2"/>
  <c r="N169" i="2" s="1"/>
  <c r="N168" i="2" s="1"/>
  <c r="N167" i="2" s="1"/>
  <c r="P272" i="2"/>
  <c r="P271" i="2" s="1"/>
  <c r="P270" i="2" s="1"/>
  <c r="P33" i="1"/>
  <c r="P140" i="1"/>
  <c r="N159" i="1"/>
  <c r="N158" i="1" s="1"/>
  <c r="N105" i="1"/>
  <c r="P225" i="1"/>
  <c r="P248" i="2" s="1"/>
  <c r="P247" i="2" s="1"/>
  <c r="P246" i="2" s="1"/>
  <c r="K215" i="1"/>
  <c r="K324" i="1"/>
  <c r="L238" i="1"/>
  <c r="L165" i="1"/>
  <c r="J344" i="3"/>
  <c r="M32" i="1"/>
  <c r="M7" i="1" s="1"/>
  <c r="N334" i="1"/>
  <c r="N333" i="1" s="1"/>
  <c r="U231" i="3"/>
  <c r="U230" i="3" s="1"/>
  <c r="P367" i="1"/>
  <c r="P366" i="1" s="1"/>
  <c r="P365" i="1" s="1"/>
  <c r="P101" i="3"/>
  <c r="P100" i="3" s="1"/>
  <c r="P99" i="3" s="1"/>
  <c r="Q92" i="3"/>
  <c r="Q91" i="3" s="1"/>
  <c r="Q90" i="3" s="1"/>
  <c r="S87" i="1"/>
  <c r="S82" i="1" s="1"/>
  <c r="Q8" i="1"/>
  <c r="Q7" i="1" s="1"/>
  <c r="M101" i="3"/>
  <c r="M100" i="3" s="1"/>
  <c r="M99" i="3" s="1"/>
  <c r="N134" i="3"/>
  <c r="O92" i="3"/>
  <c r="O91" i="3" s="1"/>
  <c r="O90" i="3" s="1"/>
  <c r="N344" i="3"/>
  <c r="N116" i="3"/>
  <c r="K10" i="3"/>
  <c r="K9" i="3" s="1"/>
  <c r="Q180" i="3"/>
  <c r="O240" i="3"/>
  <c r="O236" i="3" s="1"/>
  <c r="N240" i="3"/>
  <c r="N236" i="3" s="1"/>
  <c r="T343" i="2"/>
  <c r="T342" i="2" s="1"/>
  <c r="T278" i="2"/>
  <c r="T277" i="2" s="1"/>
  <c r="P193" i="2"/>
  <c r="S291" i="2"/>
  <c r="S290" i="2" s="1"/>
  <c r="N56" i="2"/>
  <c r="N55" i="2" s="1"/>
  <c r="N87" i="2"/>
  <c r="N86" i="2" s="1"/>
  <c r="J68" i="2"/>
  <c r="J67" i="2" s="1"/>
  <c r="S183" i="2"/>
  <c r="J278" i="2"/>
  <c r="J277" i="2" s="1"/>
  <c r="L170" i="2"/>
  <c r="J139" i="2"/>
  <c r="J129" i="2" s="1"/>
  <c r="K9" i="2"/>
  <c r="L10" i="3"/>
  <c r="L9" i="3" s="1"/>
  <c r="J19" i="3"/>
  <c r="M57" i="2"/>
  <c r="M56" i="2" s="1"/>
  <c r="M55" i="2" s="1"/>
  <c r="K314" i="2"/>
  <c r="K313" i="2" s="1"/>
  <c r="K312" i="2" s="1"/>
  <c r="K311" i="2" s="1"/>
  <c r="N343" i="2"/>
  <c r="N342" i="2" s="1"/>
  <c r="N330" i="2" s="1"/>
  <c r="T87" i="1"/>
  <c r="T294" i="1"/>
  <c r="S33" i="1"/>
  <c r="S32" i="1" s="1"/>
  <c r="T139" i="1"/>
  <c r="U209" i="1"/>
  <c r="S310" i="3"/>
  <c r="S309" i="3" s="1"/>
  <c r="L105" i="1"/>
  <c r="M128" i="3"/>
  <c r="M127" i="3" s="1"/>
  <c r="K205" i="2"/>
  <c r="K204" i="2"/>
  <c r="S324" i="1"/>
  <c r="S165" i="1"/>
  <c r="T314" i="2"/>
  <c r="T313" i="2" s="1"/>
  <c r="T312" i="2" s="1"/>
  <c r="R272" i="2"/>
  <c r="R271" i="2" s="1"/>
  <c r="R270" i="2" s="1"/>
  <c r="K180" i="3"/>
  <c r="L112" i="1"/>
  <c r="L40" i="3"/>
  <c r="L39" i="3" s="1"/>
  <c r="U294" i="1"/>
  <c r="M217" i="2"/>
  <c r="M216" i="2" s="1"/>
  <c r="S333" i="1"/>
  <c r="S190" i="1"/>
  <c r="O238" i="1"/>
  <c r="O7" i="1"/>
  <c r="O165" i="1"/>
  <c r="L32" i="1"/>
  <c r="M8" i="2"/>
  <c r="M7" i="2" s="1"/>
  <c r="L8" i="1"/>
  <c r="J240" i="3"/>
  <c r="J236" i="3" s="1"/>
  <c r="J339" i="3"/>
  <c r="J338" i="3" s="1"/>
  <c r="J170" i="2"/>
  <c r="J169" i="2" s="1"/>
  <c r="J168" i="2" s="1"/>
  <c r="J167" i="2" s="1"/>
  <c r="U324" i="1"/>
  <c r="U313" i="1"/>
  <c r="R322" i="3"/>
  <c r="K82" i="1"/>
  <c r="U275" i="1"/>
  <c r="P236" i="2"/>
  <c r="N311" i="2"/>
  <c r="M217" i="3"/>
  <c r="L27" i="2"/>
  <c r="L71" i="1"/>
  <c r="L70" i="1" s="1"/>
  <c r="J314" i="2"/>
  <c r="J313" i="2" s="1"/>
  <c r="J312" i="2" s="1"/>
  <c r="J311" i="2" s="1"/>
  <c r="J301" i="2"/>
  <c r="J300" i="2" s="1"/>
  <c r="J299" i="2" s="1"/>
  <c r="M269" i="3"/>
  <c r="T352" i="3"/>
  <c r="T324" i="1"/>
  <c r="S367" i="1"/>
  <c r="S366" i="1" s="1"/>
  <c r="S365" i="1" s="1"/>
  <c r="S72" i="1"/>
  <c r="S71" i="1" s="1"/>
  <c r="S70" i="1" s="1"/>
  <c r="Q278" i="2"/>
  <c r="Q277" i="2" s="1"/>
  <c r="Q210" i="2" s="1"/>
  <c r="R321" i="3"/>
  <c r="R320" i="3" s="1"/>
  <c r="R317" i="3" s="1"/>
  <c r="R316" i="3" s="1"/>
  <c r="O298" i="1"/>
  <c r="O294" i="1" s="1"/>
  <c r="L209" i="1"/>
  <c r="L195" i="1" s="1"/>
  <c r="L190" i="1" s="1"/>
  <c r="N238" i="1"/>
  <c r="N215" i="1" s="1"/>
  <c r="N214" i="1" s="1"/>
  <c r="U140" i="1"/>
  <c r="U139" i="1" s="1"/>
  <c r="U129" i="1" s="1"/>
  <c r="U128" i="1" s="1"/>
  <c r="O72" i="1"/>
  <c r="O71" i="1" s="1"/>
  <c r="O70" i="1" s="1"/>
  <c r="Q336" i="1"/>
  <c r="Q335" i="1" s="1"/>
  <c r="Q334" i="1" s="1"/>
  <c r="Q333" i="1" s="1"/>
  <c r="P354" i="2"/>
  <c r="P353" i="2" s="1"/>
  <c r="P352" i="2" s="1"/>
  <c r="P348" i="2" s="1"/>
  <c r="S264" i="1"/>
  <c r="S263" i="1" s="1"/>
  <c r="S238" i="1" s="1"/>
  <c r="P182" i="1"/>
  <c r="P181" i="1" s="1"/>
  <c r="P114" i="1"/>
  <c r="P113" i="1" s="1"/>
  <c r="P105" i="1"/>
  <c r="P63" i="1"/>
  <c r="P62" i="1" s="1"/>
  <c r="P61" i="1" s="1"/>
  <c r="P137" i="1"/>
  <c r="P136" i="1" s="1"/>
  <c r="N209" i="1"/>
  <c r="N153" i="1"/>
  <c r="N152" i="1" s="1"/>
  <c r="N33" i="1"/>
  <c r="N32" i="1" s="1"/>
  <c r="P269" i="3"/>
  <c r="P196" i="1"/>
  <c r="P72" i="1"/>
  <c r="N147" i="1"/>
  <c r="N112" i="1"/>
  <c r="P87" i="1"/>
  <c r="L269" i="3"/>
  <c r="K261" i="3"/>
  <c r="K251" i="3" s="1"/>
  <c r="K250" i="3" s="1"/>
  <c r="P99" i="1"/>
  <c r="P98" i="1" s="1"/>
  <c r="P145" i="1"/>
  <c r="P144" i="1" s="1"/>
  <c r="N156" i="1"/>
  <c r="N155" i="1" s="1"/>
  <c r="N72" i="1"/>
  <c r="N71" i="1" s="1"/>
  <c r="N70" i="1" s="1"/>
  <c r="P324" i="1"/>
  <c r="N87" i="1"/>
  <c r="P298" i="1"/>
  <c r="T339" i="3"/>
  <c r="M330" i="2"/>
  <c r="J338" i="2"/>
  <c r="S317" i="3"/>
  <c r="T175" i="2"/>
  <c r="S322" i="3"/>
  <c r="J217" i="3"/>
  <c r="J87" i="2"/>
  <c r="J86" i="2" s="1"/>
  <c r="L314" i="2"/>
  <c r="L313" i="2" s="1"/>
  <c r="L312" i="2" s="1"/>
  <c r="L311" i="2" s="1"/>
  <c r="J217" i="2"/>
  <c r="J216" i="2" s="1"/>
  <c r="L139" i="2"/>
  <c r="L129" i="2" s="1"/>
  <c r="L127" i="2" s="1"/>
  <c r="J115" i="2"/>
  <c r="J114" i="2" s="1"/>
  <c r="L352" i="3"/>
  <c r="R169" i="2"/>
  <c r="R168" i="2" s="1"/>
  <c r="R167" i="2" s="1"/>
  <c r="P180" i="3"/>
  <c r="U57" i="2"/>
  <c r="U56" i="2" s="1"/>
  <c r="U55" i="2" s="1"/>
  <c r="S314" i="2"/>
  <c r="S313" i="2" s="1"/>
  <c r="S312" i="2" s="1"/>
  <c r="R10" i="3"/>
  <c r="R9" i="3" s="1"/>
  <c r="S139" i="2"/>
  <c r="S129" i="2" s="1"/>
  <c r="U10" i="3"/>
  <c r="U9" i="3" s="1"/>
  <c r="M299" i="3"/>
  <c r="L299" i="3"/>
  <c r="O272" i="2"/>
  <c r="O271" i="2" s="1"/>
  <c r="O270" i="2" s="1"/>
  <c r="P301" i="2"/>
  <c r="P300" i="2" s="1"/>
  <c r="P299" i="2" s="1"/>
  <c r="P134" i="3"/>
  <c r="T74" i="2"/>
  <c r="T73" i="2" s="1"/>
  <c r="T72" i="2" s="1"/>
  <c r="U9" i="2"/>
  <c r="R16" i="2"/>
  <c r="U27" i="2"/>
  <c r="U339" i="3"/>
  <c r="U272" i="2"/>
  <c r="U271" i="2" s="1"/>
  <c r="U270" i="2" s="1"/>
  <c r="O62" i="3"/>
  <c r="O61" i="3" s="1"/>
  <c r="S39" i="3"/>
  <c r="P39" i="3"/>
  <c r="O317" i="3"/>
  <c r="O10" i="3"/>
  <c r="O9" i="3" s="1"/>
  <c r="O8" i="3" s="1"/>
  <c r="Q343" i="2"/>
  <c r="Q342" i="2" s="1"/>
  <c r="Q330" i="2" s="1"/>
  <c r="N322" i="3"/>
  <c r="N92" i="3"/>
  <c r="N91" i="3" s="1"/>
  <c r="N90" i="3" s="1"/>
  <c r="M261" i="3"/>
  <c r="N310" i="3"/>
  <c r="N309" i="3" s="1"/>
  <c r="N299" i="3" s="1"/>
  <c r="L169" i="2"/>
  <c r="L168" i="2" s="1"/>
  <c r="L167" i="2" s="1"/>
  <c r="L344" i="3"/>
  <c r="R101" i="3"/>
  <c r="R100" i="3" s="1"/>
  <c r="R99" i="3" s="1"/>
  <c r="M39" i="3"/>
  <c r="S344" i="3"/>
  <c r="Q39" i="3"/>
  <c r="M352" i="3"/>
  <c r="S236" i="2"/>
  <c r="S217" i="2" s="1"/>
  <c r="T292" i="3"/>
  <c r="J15" i="3"/>
  <c r="L180" i="3"/>
  <c r="K322" i="3"/>
  <c r="L236" i="2"/>
  <c r="L217" i="2" s="1"/>
  <c r="L216" i="2" s="1"/>
  <c r="K128" i="3"/>
  <c r="K127" i="3" s="1"/>
  <c r="K111" i="3" s="1"/>
  <c r="U170" i="2"/>
  <c r="U344" i="3"/>
  <c r="U322" i="3"/>
  <c r="R114" i="2"/>
  <c r="R292" i="3"/>
  <c r="R74" i="2"/>
  <c r="R73" i="2" s="1"/>
  <c r="R72" i="2" s="1"/>
  <c r="R236" i="2"/>
  <c r="Q147" i="2"/>
  <c r="M180" i="3"/>
  <c r="T301" i="2"/>
  <c r="T300" i="2" s="1"/>
  <c r="T299" i="2" s="1"/>
  <c r="U147" i="2"/>
  <c r="S9" i="2"/>
  <c r="T10" i="3"/>
  <c r="T9" i="3" s="1"/>
  <c r="T170" i="2"/>
  <c r="S217" i="3"/>
  <c r="S128" i="3"/>
  <c r="S127" i="3" s="1"/>
  <c r="S272" i="2"/>
  <c r="S271" i="2" s="1"/>
  <c r="S270" i="2" s="1"/>
  <c r="M92" i="3"/>
  <c r="M91" i="3" s="1"/>
  <c r="M90" i="3" s="1"/>
  <c r="M183" i="2"/>
  <c r="M169" i="2" s="1"/>
  <c r="M168" i="2" s="1"/>
  <c r="M167" i="2" s="1"/>
  <c r="K62" i="3"/>
  <c r="K61" i="3" s="1"/>
  <c r="M74" i="2"/>
  <c r="M73" i="2" s="1"/>
  <c r="M72" i="2" s="1"/>
  <c r="N127" i="2"/>
  <c r="M278" i="2"/>
  <c r="M277" i="2" s="1"/>
  <c r="M210" i="2" s="1"/>
  <c r="S352" i="3"/>
  <c r="U240" i="3"/>
  <c r="U236" i="3" s="1"/>
  <c r="R9" i="2"/>
  <c r="U236" i="2"/>
  <c r="S240" i="3"/>
  <c r="S236" i="3" s="1"/>
  <c r="T322" i="3"/>
  <c r="T316" i="3" s="1"/>
  <c r="R57" i="2"/>
  <c r="R56" i="2" s="1"/>
  <c r="R55" i="2" s="1"/>
  <c r="R128" i="3"/>
  <c r="R127" i="3" s="1"/>
  <c r="R352" i="3"/>
  <c r="T322" i="2"/>
  <c r="U74" i="2"/>
  <c r="U73" i="2" s="1"/>
  <c r="U72" i="2" s="1"/>
  <c r="T240" i="3"/>
  <c r="T236" i="3" s="1"/>
  <c r="T231" i="3"/>
  <c r="T230" i="3" s="1"/>
  <c r="T57" i="2"/>
  <c r="T56" i="2" s="1"/>
  <c r="T55" i="2" s="1"/>
  <c r="S282" i="2"/>
  <c r="S278" i="2" s="1"/>
  <c r="S277" i="2" s="1"/>
  <c r="U92" i="3"/>
  <c r="U91" i="3" s="1"/>
  <c r="U90" i="3" s="1"/>
  <c r="J39" i="3"/>
  <c r="L134" i="3"/>
  <c r="L193" i="2"/>
  <c r="L101" i="3"/>
  <c r="L100" i="3" s="1"/>
  <c r="L99" i="3" s="1"/>
  <c r="R217" i="3"/>
  <c r="S301" i="2"/>
  <c r="S300" i="2" s="1"/>
  <c r="S299" i="2" s="1"/>
  <c r="R62" i="3"/>
  <c r="R61" i="3" s="1"/>
  <c r="R147" i="2"/>
  <c r="R301" i="2"/>
  <c r="R300" i="2" s="1"/>
  <c r="R299" i="2" s="1"/>
  <c r="R339" i="3"/>
  <c r="P139" i="2"/>
  <c r="T236" i="2"/>
  <c r="T86" i="2"/>
  <c r="T344" i="3"/>
  <c r="T139" i="2"/>
  <c r="S16" i="2"/>
  <c r="J330" i="2"/>
  <c r="L339" i="3"/>
  <c r="L240" i="3"/>
  <c r="L236" i="3" s="1"/>
  <c r="L57" i="2"/>
  <c r="L56" i="2" s="1"/>
  <c r="L55" i="2" s="1"/>
  <c r="L19" i="3"/>
  <c r="L15" i="3" s="1"/>
  <c r="J10" i="3"/>
  <c r="J9" i="3" s="1"/>
  <c r="S175" i="2"/>
  <c r="U175" i="2"/>
  <c r="R116" i="3"/>
  <c r="R92" i="3"/>
  <c r="R91" i="3" s="1"/>
  <c r="R90" i="3" s="1"/>
  <c r="R240" i="3"/>
  <c r="R236" i="3" s="1"/>
  <c r="U282" i="2"/>
  <c r="U278" i="2" s="1"/>
  <c r="U277" i="2" s="1"/>
  <c r="P56" i="2"/>
  <c r="P55" i="2" s="1"/>
  <c r="S343" i="2"/>
  <c r="S342" i="2" s="1"/>
  <c r="U134" i="3"/>
  <c r="T62" i="3"/>
  <c r="T61" i="3" s="1"/>
  <c r="S348" i="2"/>
  <c r="R40" i="3"/>
  <c r="O180" i="3"/>
  <c r="U139" i="2"/>
  <c r="O311" i="2"/>
  <c r="P231" i="3"/>
  <c r="P230" i="3" s="1"/>
  <c r="N278" i="2"/>
  <c r="N277" i="2" s="1"/>
  <c r="T147" i="2"/>
  <c r="O322" i="3"/>
  <c r="O316" i="3" s="1"/>
  <c r="U343" i="2"/>
  <c r="U342" i="2" s="1"/>
  <c r="Q311" i="2"/>
  <c r="U16" i="2"/>
  <c r="U116" i="3"/>
  <c r="U111" i="3" s="1"/>
  <c r="O282" i="2"/>
  <c r="Q183" i="2"/>
  <c r="Q169" i="2" s="1"/>
  <c r="Q168" i="2" s="1"/>
  <c r="Q167" i="2" s="1"/>
  <c r="P344" i="3"/>
  <c r="U317" i="3"/>
  <c r="U316" i="3" s="1"/>
  <c r="U62" i="3"/>
  <c r="U61" i="3" s="1"/>
  <c r="S19" i="3"/>
  <c r="S15" i="3" s="1"/>
  <c r="Q116" i="3"/>
  <c r="Q261" i="3"/>
  <c r="N269" i="3"/>
  <c r="N352" i="3"/>
  <c r="N317" i="3"/>
  <c r="N40" i="3"/>
  <c r="N39" i="3" s="1"/>
  <c r="N10" i="3"/>
  <c r="N9" i="3" s="1"/>
  <c r="O269" i="3"/>
  <c r="O261" i="3"/>
  <c r="T82" i="1"/>
  <c r="T116" i="3"/>
  <c r="T101" i="3"/>
  <c r="T100" i="3" s="1"/>
  <c r="T99" i="3" s="1"/>
  <c r="T165" i="1"/>
  <c r="T40" i="3"/>
  <c r="T39" i="3" s="1"/>
  <c r="T114" i="2"/>
  <c r="L162" i="2"/>
  <c r="L161" i="2"/>
  <c r="L115" i="2"/>
  <c r="L114" i="2" s="1"/>
  <c r="K313" i="1"/>
  <c r="K308" i="1" s="1"/>
  <c r="K16" i="2"/>
  <c r="K8" i="2" s="1"/>
  <c r="K7" i="2" s="1"/>
  <c r="U183" i="2"/>
  <c r="L87" i="2"/>
  <c r="L86" i="2" s="1"/>
  <c r="L330" i="2"/>
  <c r="L216" i="1"/>
  <c r="L215" i="1" s="1"/>
  <c r="S313" i="1"/>
  <c r="S308" i="1" s="1"/>
  <c r="T348" i="2"/>
  <c r="T19" i="3"/>
  <c r="T15" i="3" s="1"/>
  <c r="S62" i="3"/>
  <c r="S61" i="3" s="1"/>
  <c r="T161" i="2"/>
  <c r="T162" i="2"/>
  <c r="M127" i="2"/>
  <c r="M128" i="2"/>
  <c r="L129" i="1"/>
  <c r="L128" i="1" s="1"/>
  <c r="T190" i="1"/>
  <c r="T141" i="3"/>
  <c r="S231" i="3"/>
  <c r="S230" i="3" s="1"/>
  <c r="P161" i="2"/>
  <c r="P162" i="2"/>
  <c r="S134" i="3"/>
  <c r="P169" i="2"/>
  <c r="P168" i="2" s="1"/>
  <c r="P167" i="2" s="1"/>
  <c r="P87" i="2"/>
  <c r="P86" i="2" s="1"/>
  <c r="U348" i="1"/>
  <c r="U333" i="1" s="1"/>
  <c r="O308" i="1"/>
  <c r="P129" i="2"/>
  <c r="S101" i="3"/>
  <c r="S100" i="3" s="1"/>
  <c r="S99" i="3" s="1"/>
  <c r="R348" i="2"/>
  <c r="O217" i="2"/>
  <c r="O216" i="2" s="1"/>
  <c r="P116" i="3"/>
  <c r="P111" i="3" s="1"/>
  <c r="T8" i="1"/>
  <c r="J180" i="3"/>
  <c r="T313" i="1"/>
  <c r="T308" i="1" s="1"/>
  <c r="T204" i="2"/>
  <c r="T205" i="2"/>
  <c r="O299" i="3"/>
  <c r="P240" i="3"/>
  <c r="P236" i="3" s="1"/>
  <c r="P339" i="3"/>
  <c r="P115" i="2"/>
  <c r="P114" i="2" s="1"/>
  <c r="S204" i="2"/>
  <c r="S205" i="2"/>
  <c r="T27" i="2"/>
  <c r="R205" i="2"/>
  <c r="R204" i="2"/>
  <c r="O278" i="2"/>
  <c r="O277" i="2" s="1"/>
  <c r="U299" i="3"/>
  <c r="U322" i="2"/>
  <c r="O111" i="3"/>
  <c r="S27" i="2"/>
  <c r="R357" i="3"/>
  <c r="T16" i="2"/>
  <c r="S170" i="2"/>
  <c r="S169" i="2" s="1"/>
  <c r="S168" i="2" s="1"/>
  <c r="S167" i="2" s="1"/>
  <c r="T183" i="2"/>
  <c r="R129" i="2"/>
  <c r="R162" i="2"/>
  <c r="R161" i="2"/>
  <c r="R282" i="2"/>
  <c r="R278" i="2" s="1"/>
  <c r="R277" i="2" s="1"/>
  <c r="T299" i="3"/>
  <c r="U205" i="2"/>
  <c r="U204" i="2"/>
  <c r="S162" i="2"/>
  <c r="S161" i="2"/>
  <c r="U357" i="3"/>
  <c r="Q352" i="3"/>
  <c r="U314" i="2"/>
  <c r="U313" i="2" s="1"/>
  <c r="U312" i="2" s="1"/>
  <c r="R39" i="3"/>
  <c r="U161" i="2"/>
  <c r="U162" i="2"/>
  <c r="S116" i="3"/>
  <c r="S111" i="3" s="1"/>
  <c r="R19" i="3"/>
  <c r="R15" i="3" s="1"/>
  <c r="P314" i="2"/>
  <c r="P313" i="2" s="1"/>
  <c r="P312" i="2" s="1"/>
  <c r="P311" i="2" s="1"/>
  <c r="O348" i="1"/>
  <c r="O333" i="1" s="1"/>
  <c r="L261" i="3"/>
  <c r="L251" i="3" s="1"/>
  <c r="L250" i="3" s="1"/>
  <c r="L141" i="3"/>
  <c r="R27" i="2"/>
  <c r="P19" i="3"/>
  <c r="P15" i="3" s="1"/>
  <c r="P27" i="2"/>
  <c r="P8" i="2" s="1"/>
  <c r="P7" i="2" s="1"/>
  <c r="R273" i="3"/>
  <c r="R272" i="3" s="1"/>
  <c r="R260" i="3"/>
  <c r="R259" i="3" s="1"/>
  <c r="R258" i="3" s="1"/>
  <c r="S141" i="3"/>
  <c r="S261" i="3"/>
  <c r="S251" i="3" s="1"/>
  <c r="S250" i="3" s="1"/>
  <c r="T269" i="3"/>
  <c r="N374" i="1"/>
  <c r="Q150" i="1"/>
  <c r="Q147" i="1" s="1"/>
  <c r="Q129" i="1" s="1"/>
  <c r="Q128" i="1" s="1"/>
  <c r="O204" i="2"/>
  <c r="O205" i="2"/>
  <c r="R271" i="3"/>
  <c r="R270" i="3" s="1"/>
  <c r="R268" i="3"/>
  <c r="R267" i="3" s="1"/>
  <c r="R266" i="3" s="1"/>
  <c r="R257" i="3"/>
  <c r="R256" i="3" s="1"/>
  <c r="R255" i="3" s="1"/>
  <c r="P205" i="2"/>
  <c r="P204" i="2"/>
  <c r="R282" i="3"/>
  <c r="R281" i="3" s="1"/>
  <c r="R280" i="3" s="1"/>
  <c r="R265" i="3"/>
  <c r="R264" i="3" s="1"/>
  <c r="R254" i="3"/>
  <c r="R253" i="3" s="1"/>
  <c r="R252" i="3" s="1"/>
  <c r="Q269" i="3"/>
  <c r="N204" i="2"/>
  <c r="N205" i="2"/>
  <c r="R279" i="3"/>
  <c r="R278" i="3" s="1"/>
  <c r="R277" i="3" s="1"/>
  <c r="R276" i="3"/>
  <c r="R275" i="3" s="1"/>
  <c r="R274" i="3" s="1"/>
  <c r="R263" i="3"/>
  <c r="R262" i="3" s="1"/>
  <c r="R147" i="3"/>
  <c r="R146" i="3" s="1"/>
  <c r="R145" i="3" s="1"/>
  <c r="R144" i="3"/>
  <c r="R143" i="3" s="1"/>
  <c r="R142" i="3" s="1"/>
  <c r="S148" i="1"/>
  <c r="S147" i="1" s="1"/>
  <c r="S129" i="1" s="1"/>
  <c r="S128" i="1" s="1"/>
  <c r="U90" i="2"/>
  <c r="U89" i="2" s="1"/>
  <c r="U88" i="2" s="1"/>
  <c r="S90" i="2"/>
  <c r="S89" i="2" s="1"/>
  <c r="S88" i="2" s="1"/>
  <c r="N27" i="2"/>
  <c r="N8" i="2" s="1"/>
  <c r="N7" i="2" s="1"/>
  <c r="T263" i="2"/>
  <c r="T262" i="2" s="1"/>
  <c r="T261" i="2" s="1"/>
  <c r="N104" i="1"/>
  <c r="P238" i="1"/>
  <c r="P82" i="1"/>
  <c r="N195" i="1"/>
  <c r="N190" i="1" s="1"/>
  <c r="P71" i="1"/>
  <c r="P70" i="1" s="1"/>
  <c r="P201" i="1"/>
  <c r="P195" i="1" s="1"/>
  <c r="P190" i="1" s="1"/>
  <c r="P174" i="1"/>
  <c r="P165" i="1" s="1"/>
  <c r="P313" i="1"/>
  <c r="P308" i="1" s="1"/>
  <c r="P294" i="1"/>
  <c r="P261" i="3"/>
  <c r="N165" i="1"/>
  <c r="N180" i="3"/>
  <c r="P117" i="1"/>
  <c r="P116" i="1" s="1"/>
  <c r="P112" i="1" s="1"/>
  <c r="P104" i="1" s="1"/>
  <c r="P141" i="3"/>
  <c r="P142" i="1"/>
  <c r="P134" i="1"/>
  <c r="P133" i="1" s="1"/>
  <c r="P222" i="1"/>
  <c r="N339" i="3"/>
  <c r="N292" i="3"/>
  <c r="N62" i="3"/>
  <c r="N61" i="3" s="1"/>
  <c r="N12" i="1"/>
  <c r="N8" i="1" s="1"/>
  <c r="N357" i="3"/>
  <c r="N128" i="3"/>
  <c r="N127" i="3" s="1"/>
  <c r="N101" i="3"/>
  <c r="N100" i="3" s="1"/>
  <c r="N99" i="3" s="1"/>
  <c r="J261" i="3"/>
  <c r="J269" i="3"/>
  <c r="N19" i="3"/>
  <c r="N15" i="3" s="1"/>
  <c r="J141" i="3"/>
  <c r="J133" i="3" s="1"/>
  <c r="N141" i="3"/>
  <c r="O141" i="3"/>
  <c r="M141" i="3"/>
  <c r="K141" i="3"/>
  <c r="N261" i="3"/>
  <c r="Q141" i="3"/>
  <c r="Q133" i="3" s="1"/>
  <c r="P32" i="1"/>
  <c r="P12" i="1"/>
  <c r="P8" i="1" s="1"/>
  <c r="F22" i="13"/>
  <c r="G22" i="13"/>
  <c r="S316" i="3" l="1"/>
  <c r="U217" i="2"/>
  <c r="U216" i="2" s="1"/>
  <c r="U210" i="2" s="1"/>
  <c r="S215" i="1"/>
  <c r="S7" i="1"/>
  <c r="M311" i="2"/>
  <c r="R111" i="3"/>
  <c r="R217" i="2"/>
  <c r="R216" i="2" s="1"/>
  <c r="R210" i="2" s="1"/>
  <c r="K316" i="3"/>
  <c r="T133" i="3"/>
  <c r="M111" i="3"/>
  <c r="O338" i="3"/>
  <c r="O333" i="3" s="1"/>
  <c r="J316" i="3"/>
  <c r="J287" i="3" s="1"/>
  <c r="L157" i="3"/>
  <c r="P316" i="3"/>
  <c r="P287" i="3" s="1"/>
  <c r="U141" i="3"/>
  <c r="U133" i="3" s="1"/>
  <c r="S299" i="3"/>
  <c r="M157" i="3"/>
  <c r="Q111" i="3"/>
  <c r="L111" i="3"/>
  <c r="Q316" i="3"/>
  <c r="Q287" i="3" s="1"/>
  <c r="T111" i="3"/>
  <c r="L8" i="2"/>
  <c r="L7" i="2" s="1"/>
  <c r="Q129" i="2"/>
  <c r="Q128" i="2" s="1"/>
  <c r="L210" i="2"/>
  <c r="K278" i="2"/>
  <c r="K277" i="2" s="1"/>
  <c r="K210" i="2" s="1"/>
  <c r="M251" i="3"/>
  <c r="M250" i="3" s="1"/>
  <c r="K157" i="3"/>
  <c r="U338" i="3"/>
  <c r="U333" i="3" s="1"/>
  <c r="O127" i="2"/>
  <c r="O128" i="2"/>
  <c r="J128" i="2"/>
  <c r="J127" i="2"/>
  <c r="Q251" i="3"/>
  <c r="Q250" i="3" s="1"/>
  <c r="K128" i="2"/>
  <c r="T7" i="1"/>
  <c r="U169" i="2"/>
  <c r="U168" i="2" s="1"/>
  <c r="U167" i="2" s="1"/>
  <c r="S216" i="2"/>
  <c r="S210" i="2" s="1"/>
  <c r="N111" i="3"/>
  <c r="P338" i="3"/>
  <c r="L287" i="3"/>
  <c r="L214" i="1"/>
  <c r="N316" i="3"/>
  <c r="N287" i="3" s="1"/>
  <c r="K8" i="3"/>
  <c r="M287" i="3"/>
  <c r="S338" i="3"/>
  <c r="S333" i="3" s="1"/>
  <c r="Q338" i="3"/>
  <c r="Q333" i="3" s="1"/>
  <c r="N338" i="3"/>
  <c r="N333" i="3" s="1"/>
  <c r="T8" i="2"/>
  <c r="T7" i="2" s="1"/>
  <c r="L338" i="3"/>
  <c r="L333" i="3" s="1"/>
  <c r="R338" i="3"/>
  <c r="R333" i="3" s="1"/>
  <c r="Q215" i="1"/>
  <c r="Q214" i="1" s="1"/>
  <c r="M338" i="3"/>
  <c r="M333" i="3" s="1"/>
  <c r="U215" i="1"/>
  <c r="T338" i="3"/>
  <c r="T333" i="3" s="1"/>
  <c r="L7" i="1"/>
  <c r="U158" i="3"/>
  <c r="S8" i="3"/>
  <c r="P251" i="3"/>
  <c r="P250" i="3" s="1"/>
  <c r="R8" i="3"/>
  <c r="S133" i="3"/>
  <c r="K133" i="3"/>
  <c r="N133" i="3"/>
  <c r="L133" i="3"/>
  <c r="M8" i="3"/>
  <c r="P133" i="3"/>
  <c r="M133" i="3"/>
  <c r="O133" i="3"/>
  <c r="N251" i="3"/>
  <c r="N250" i="3" s="1"/>
  <c r="P333" i="3"/>
  <c r="Q8" i="3"/>
  <c r="U104" i="1"/>
  <c r="R8" i="2"/>
  <c r="R7" i="2" s="1"/>
  <c r="S8" i="2"/>
  <c r="S7" i="2" s="1"/>
  <c r="U269" i="3"/>
  <c r="U251" i="3" s="1"/>
  <c r="U250" i="3" s="1"/>
  <c r="P280" i="1"/>
  <c r="P279" i="1" s="1"/>
  <c r="P275" i="1" s="1"/>
  <c r="P223" i="3"/>
  <c r="P222" i="3" s="1"/>
  <c r="P221" i="3" s="1"/>
  <c r="P217" i="3" s="1"/>
  <c r="T281" i="1"/>
  <c r="M104" i="1"/>
  <c r="M6" i="1" s="1"/>
  <c r="M377" i="1" s="1"/>
  <c r="U8" i="2"/>
  <c r="U7" i="2" s="1"/>
  <c r="O251" i="3"/>
  <c r="O250" i="3" s="1"/>
  <c r="J6" i="2"/>
  <c r="P346" i="1"/>
  <c r="P345" i="1" s="1"/>
  <c r="P344" i="1" s="1"/>
  <c r="P334" i="1" s="1"/>
  <c r="P333" i="1" s="1"/>
  <c r="P341" i="2"/>
  <c r="P340" i="2" s="1"/>
  <c r="P339" i="2" s="1"/>
  <c r="P338" i="2" s="1"/>
  <c r="P330" i="2" s="1"/>
  <c r="T347" i="1"/>
  <c r="P60" i="3"/>
  <c r="P59" i="3" s="1"/>
  <c r="P58" i="3" s="1"/>
  <c r="P57" i="3" s="1"/>
  <c r="P8" i="3" s="1"/>
  <c r="J6" i="1"/>
  <c r="U195" i="1"/>
  <c r="U190" i="1" s="1"/>
  <c r="T129" i="1"/>
  <c r="T128" i="1" s="1"/>
  <c r="T6" i="1" s="1"/>
  <c r="P230" i="1"/>
  <c r="P229" i="1" s="1"/>
  <c r="P173" i="3"/>
  <c r="P172" i="3" s="1"/>
  <c r="P171" i="3" s="1"/>
  <c r="P254" i="2"/>
  <c r="P253" i="2" s="1"/>
  <c r="P252" i="2" s="1"/>
  <c r="T231" i="1"/>
  <c r="U8" i="3"/>
  <c r="U308" i="1"/>
  <c r="N82" i="1"/>
  <c r="S87" i="2"/>
  <c r="S86" i="2" s="1"/>
  <c r="U87" i="2"/>
  <c r="U86" i="2" s="1"/>
  <c r="L128" i="2"/>
  <c r="N6" i="2"/>
  <c r="S311" i="2"/>
  <c r="U311" i="2"/>
  <c r="N210" i="2"/>
  <c r="T311" i="2"/>
  <c r="J251" i="3"/>
  <c r="J250" i="3" s="1"/>
  <c r="J8" i="3"/>
  <c r="J333" i="3"/>
  <c r="Q157" i="3"/>
  <c r="P139" i="1"/>
  <c r="T251" i="3"/>
  <c r="T250" i="3" s="1"/>
  <c r="Q127" i="2"/>
  <c r="Q6" i="2" s="1"/>
  <c r="Q358" i="2" s="1"/>
  <c r="T169" i="2"/>
  <c r="T168" i="2" s="1"/>
  <c r="T167" i="2" s="1"/>
  <c r="K214" i="1"/>
  <c r="L8" i="3"/>
  <c r="J214" i="1"/>
  <c r="U7" i="1"/>
  <c r="N7" i="1"/>
  <c r="K6" i="1"/>
  <c r="U287" i="3"/>
  <c r="J157" i="3"/>
  <c r="M6" i="2"/>
  <c r="M358" i="2" s="1"/>
  <c r="J210" i="2"/>
  <c r="O6" i="1"/>
  <c r="O8" i="2"/>
  <c r="O7" i="2" s="1"/>
  <c r="O6" i="2" s="1"/>
  <c r="N129" i="1"/>
  <c r="N128" i="1" s="1"/>
  <c r="N6" i="1" s="1"/>
  <c r="N377" i="1" s="1"/>
  <c r="T129" i="2"/>
  <c r="T128" i="2" s="1"/>
  <c r="P7" i="1"/>
  <c r="P224" i="1"/>
  <c r="P223" i="1" s="1"/>
  <c r="P167" i="3"/>
  <c r="P166" i="3" s="1"/>
  <c r="P165" i="3" s="1"/>
  <c r="T225" i="1"/>
  <c r="T248" i="2" s="1"/>
  <c r="T247" i="2" s="1"/>
  <c r="T246" i="2" s="1"/>
  <c r="P129" i="1"/>
  <c r="P128" i="1" s="1"/>
  <c r="Q6" i="1"/>
  <c r="Q377" i="1" s="1"/>
  <c r="R157" i="3"/>
  <c r="R269" i="3"/>
  <c r="O157" i="3"/>
  <c r="S214" i="1"/>
  <c r="U330" i="2"/>
  <c r="R287" i="3"/>
  <c r="L104" i="1"/>
  <c r="O215" i="1"/>
  <c r="O214" i="1" s="1"/>
  <c r="J358" i="2"/>
  <c r="S128" i="2"/>
  <c r="S127" i="2"/>
  <c r="S330" i="2"/>
  <c r="N8" i="3"/>
  <c r="T287" i="3"/>
  <c r="R330" i="2"/>
  <c r="K287" i="3"/>
  <c r="L6" i="2"/>
  <c r="L358" i="2" s="1"/>
  <c r="K6" i="2"/>
  <c r="K358" i="2" s="1"/>
  <c r="U129" i="2"/>
  <c r="O287" i="3"/>
  <c r="P221" i="1"/>
  <c r="P220" i="1" s="1"/>
  <c r="P229" i="2"/>
  <c r="P228" i="2" s="1"/>
  <c r="P227" i="2" s="1"/>
  <c r="P164" i="3"/>
  <c r="P163" i="3" s="1"/>
  <c r="P162" i="3" s="1"/>
  <c r="T222" i="1"/>
  <c r="R141" i="3"/>
  <c r="R133" i="3" s="1"/>
  <c r="R261" i="3"/>
  <c r="P128" i="2"/>
  <c r="P127" i="2"/>
  <c r="P6" i="2" s="1"/>
  <c r="R127" i="2"/>
  <c r="R128" i="2"/>
  <c r="O210" i="2"/>
  <c r="S157" i="3"/>
  <c r="S6" i="1"/>
  <c r="N157" i="3"/>
  <c r="G11" i="13"/>
  <c r="G10" i="13" s="1"/>
  <c r="G9" i="13" s="1"/>
  <c r="U214" i="1" l="1"/>
  <c r="P6" i="1"/>
  <c r="S287" i="3"/>
  <c r="K366" i="3"/>
  <c r="U157" i="3"/>
  <c r="L6" i="1"/>
  <c r="L377" i="1" s="1"/>
  <c r="J377" i="1"/>
  <c r="O377" i="1"/>
  <c r="Q366" i="3"/>
  <c r="Q368" i="3" s="1"/>
  <c r="M366" i="3"/>
  <c r="M368" i="3" s="1"/>
  <c r="P158" i="3"/>
  <c r="P157" i="3" s="1"/>
  <c r="P366" i="3" s="1"/>
  <c r="S377" i="1"/>
  <c r="L366" i="3"/>
  <c r="J366" i="3"/>
  <c r="J368" i="3" s="1"/>
  <c r="T223" i="3"/>
  <c r="T222" i="3" s="1"/>
  <c r="T221" i="3" s="1"/>
  <c r="T217" i="3" s="1"/>
  <c r="T280" i="1"/>
  <c r="T279" i="1" s="1"/>
  <c r="T275" i="1" s="1"/>
  <c r="S6" i="2"/>
  <c r="S358" i="2" s="1"/>
  <c r="S360" i="2" s="1"/>
  <c r="N366" i="3"/>
  <c r="N368" i="3" s="1"/>
  <c r="T341" i="2"/>
  <c r="T340" i="2" s="1"/>
  <c r="T339" i="2" s="1"/>
  <c r="T338" i="2" s="1"/>
  <c r="T330" i="2" s="1"/>
  <c r="T60" i="3"/>
  <c r="T59" i="3" s="1"/>
  <c r="T58" i="3" s="1"/>
  <c r="T57" i="3" s="1"/>
  <c r="T8" i="3" s="1"/>
  <c r="T346" i="1"/>
  <c r="T345" i="1" s="1"/>
  <c r="T344" i="1" s="1"/>
  <c r="T334" i="1" s="1"/>
  <c r="T333" i="1" s="1"/>
  <c r="R251" i="3"/>
  <c r="R250" i="3" s="1"/>
  <c r="R366" i="3" s="1"/>
  <c r="U6" i="1"/>
  <c r="U377" i="1" s="1"/>
  <c r="K377" i="1"/>
  <c r="K360" i="2" s="1"/>
  <c r="U366" i="3"/>
  <c r="R6" i="2"/>
  <c r="R358" i="2" s="1"/>
  <c r="R360" i="2" s="1"/>
  <c r="T230" i="1"/>
  <c r="T229" i="1" s="1"/>
  <c r="T254" i="2"/>
  <c r="T253" i="2" s="1"/>
  <c r="T252" i="2" s="1"/>
  <c r="T173" i="3"/>
  <c r="T172" i="3" s="1"/>
  <c r="T171" i="3" s="1"/>
  <c r="Q360" i="2"/>
  <c r="N358" i="2"/>
  <c r="T127" i="2"/>
  <c r="T6" i="2" s="1"/>
  <c r="O366" i="3"/>
  <c r="O368" i="3" s="1"/>
  <c r="P216" i="1"/>
  <c r="P215" i="1" s="1"/>
  <c r="P214" i="1" s="1"/>
  <c r="P377" i="1" s="1"/>
  <c r="J360" i="2"/>
  <c r="M360" i="2"/>
  <c r="P217" i="2"/>
  <c r="P216" i="2" s="1"/>
  <c r="P210" i="2" s="1"/>
  <c r="P358" i="2" s="1"/>
  <c r="T167" i="3"/>
  <c r="T166" i="3" s="1"/>
  <c r="T165" i="3" s="1"/>
  <c r="T224" i="1"/>
  <c r="T223" i="1" s="1"/>
  <c r="O358" i="2"/>
  <c r="O360" i="2" s="1"/>
  <c r="S366" i="3"/>
  <c r="S368" i="3" s="1"/>
  <c r="U127" i="2"/>
  <c r="U6" i="2" s="1"/>
  <c r="U128" i="2"/>
  <c r="T164" i="3"/>
  <c r="T163" i="3" s="1"/>
  <c r="T162" i="3" s="1"/>
  <c r="T229" i="2"/>
  <c r="T228" i="2" s="1"/>
  <c r="T227" i="2" s="1"/>
  <c r="T217" i="2" s="1"/>
  <c r="T221" i="1"/>
  <c r="T220" i="1" s="1"/>
  <c r="T216" i="1" s="1"/>
  <c r="N360" i="2"/>
  <c r="L360" i="2"/>
  <c r="F11" i="13"/>
  <c r="F10" i="13" s="1"/>
  <c r="F9" i="13" s="1"/>
  <c r="L368" i="3" l="1"/>
  <c r="R368" i="3"/>
  <c r="U368" i="3"/>
  <c r="T158" i="3"/>
  <c r="T157" i="3" s="1"/>
  <c r="T366" i="3" s="1"/>
  <c r="T368" i="3" s="1"/>
  <c r="K368" i="3"/>
  <c r="T216" i="2"/>
  <c r="T210" i="2" s="1"/>
  <c r="T358" i="2" s="1"/>
  <c r="P360" i="2"/>
  <c r="T215" i="1"/>
  <c r="T214" i="1" s="1"/>
  <c r="T377" i="1" s="1"/>
  <c r="U358" i="2"/>
  <c r="U360" i="2" s="1"/>
  <c r="P368" i="3"/>
  <c r="G15" i="13"/>
  <c r="G14" i="13" s="1"/>
  <c r="G13" i="13" s="1"/>
  <c r="G17" i="13" s="1"/>
  <c r="T360" i="2" l="1"/>
  <c r="R367" i="3"/>
  <c r="E15" i="13"/>
  <c r="E14" i="13" s="1"/>
  <c r="E13" i="13" s="1"/>
  <c r="F15" i="13"/>
  <c r="F14" i="13" s="1"/>
  <c r="F13" i="13" s="1"/>
  <c r="F17" i="13" l="1"/>
  <c r="F8" i="13"/>
  <c r="E11" i="13"/>
  <c r="E10" i="13" s="1"/>
  <c r="E9" i="13" s="1"/>
  <c r="E17" i="13" s="1"/>
  <c r="F7" i="13" l="1"/>
  <c r="H7" i="13" s="1"/>
  <c r="H8" i="13"/>
</calcChain>
</file>

<file path=xl/sharedStrings.xml><?xml version="1.0" encoding="utf-8"?>
<sst xmlns="http://schemas.openxmlformats.org/spreadsheetml/2006/main" count="5379" uniqueCount="774">
  <si>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</si>
  <si>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</si>
  <si>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</si>
  <si>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</si>
  <si>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</si>
  <si>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</si>
  <si>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</si>
  <si>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</si>
  <si>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</si>
  <si>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</si>
  <si>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</si>
  <si>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</si>
  <si>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</si>
  <si>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</si>
  <si>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</si>
  <si>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</si>
  <si>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</si>
  <si>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</si>
  <si>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</si>
  <si>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</si>
  <si>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</si>
  <si>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</si>
  <si>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</si>
  <si>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</si>
  <si>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</si>
  <si>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</si>
  <si>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</si>
  <si>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</si>
  <si>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</si>
  <si>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</si>
  <si>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</si>
  <si>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</si>
  <si>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</si>
  <si>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</si>
  <si>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</si>
  <si>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</si>
  <si>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</si>
  <si>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</si>
  <si>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</si>
  <si>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</si>
  <si>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</si>
  <si>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</si>
  <si>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</si>
  <si>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</si>
  <si>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</si>
  <si>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</si>
  <si>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</si>
  <si>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</si>
  <si>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</si>
  <si>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</si>
  <si>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</si>
  <si>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</si>
  <si>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</si>
  <si>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</si>
  <si>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</si>
  <si>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</si>
  <si>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</si>
  <si>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</si>
  <si>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</si>
  <si>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</si>
  <si>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</si>
  <si>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</si>
  <si>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</si>
  <si>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</si>
  <si>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</si>
  <si>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</si>
  <si>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</si>
  <si>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</si>
  <si>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</si>
  <si>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</si>
  <si>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</si>
  <si>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</si>
  <si>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</si>
  <si>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</si>
  <si>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</si>
  <si>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</si>
  <si>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</si>
  <si>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</si>
  <si>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</si>
  <si>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</si>
  <si>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</si>
  <si>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</si>
  <si>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</si>
  <si>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</si>
  <si>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</si>
  <si>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</si>
  <si>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</si>
  <si>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</si>
  <si>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</si>
  <si>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</si>
  <si>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</si>
  <si>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</si>
  <si>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</si>
  <si>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</si>
  <si>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</si>
  <si>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</si>
  <si>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</si>
  <si>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</si>
  <si>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</si>
  <si>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</si>
  <si>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</si>
  <si>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</si>
  <si>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</si>
  <si>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</si>
  <si>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</si>
  <si>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</si>
  <si>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</si>
  <si>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</si>
  <si>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</si>
  <si>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</si>
  <si>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</si>
  <si>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</si>
  <si>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</si>
  <si>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</si>
  <si>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</si>
  <si>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</si>
  <si>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</si>
  <si>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</si>
  <si>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</si>
  <si>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</si>
  <si>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</si>
  <si>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</si>
  <si>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</si>
  <si>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</si>
  <si>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</si>
  <si>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</si>
  <si>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</si>
  <si>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</si>
  <si>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</si>
  <si>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</si>
  <si>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</si>
  <si>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</si>
  <si>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</si>
  <si>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</si>
  <si>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</si>
  <si>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</si>
  <si>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</si>
  <si>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</si>
  <si>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</si>
  <si>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</si>
  <si>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</si>
  <si>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</si>
  <si>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</si>
  <si>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</si>
  <si>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</si>
  <si>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</si>
  <si>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</si>
  <si>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</si>
  <si>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</si>
  <si>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</si>
  <si>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</si>
  <si>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</si>
  <si>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</si>
  <si>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</si>
  <si>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</si>
  <si>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</si>
  <si>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</si>
  <si>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</si>
  <si>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</si>
  <si>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</si>
  <si>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</si>
  <si>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</si>
  <si>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</si>
  <si>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</si>
  <si>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</si>
  <si>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</si>
  <si>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</si>
  <si>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</si>
  <si>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</si>
  <si>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</si>
  <si>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</si>
  <si>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</si>
  <si>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</si>
  <si>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</si>
  <si>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</si>
  <si>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</si>
  <si>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</si>
  <si>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</si>
  <si>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</si>
  <si>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</si>
  <si>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</si>
  <si>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</si>
  <si>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</si>
  <si>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</si>
  <si>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</si>
  <si>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</si>
  <si>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</si>
  <si>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</si>
  <si>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</si>
  <si>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</si>
  <si>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</si>
  <si>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</si>
  <si>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</si>
  <si>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</si>
  <si>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</si>
  <si>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</si>
  <si>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</si>
  <si>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</si>
  <si>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</si>
  <si>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</si>
  <si>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</si>
  <si>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</si>
  <si>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</si>
  <si>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</si>
  <si>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</si>
  <si>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</si>
  <si>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</si>
  <si>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</si>
  <si>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</si>
  <si>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</si>
  <si>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</si>
  <si>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</si>
  <si>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</si>
  <si>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</si>
  <si>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</si>
  <si>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</si>
  <si>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</si>
  <si>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</si>
  <si>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</si>
  <si>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</si>
  <si>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</si>
  <si>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</si>
  <si>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</si>
  <si>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</si>
  <si>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</si>
  <si>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</si>
  <si>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</si>
  <si>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</si>
  <si>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</si>
  <si>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</si>
  <si>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</si>
  <si>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</si>
  <si>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</si>
  <si>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</si>
  <si>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</si>
  <si>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</si>
  <si>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</si>
  <si>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</si>
  <si>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</si>
  <si>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</si>
  <si>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</si>
  <si>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</si>
  <si>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</si>
  <si>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</si>
  <si>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</si>
  <si>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</si>
  <si>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</si>
  <si>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</si>
  <si>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</si>
  <si>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</si>
  <si>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</si>
  <si>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</si>
  <si>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</si>
  <si>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</si>
  <si>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</si>
  <si>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</si>
  <si>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</si>
  <si>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</si>
  <si>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</si>
  <si>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</si>
  <si>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</si>
  <si>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</si>
  <si>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</si>
  <si>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</si>
  <si>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</si>
  <si>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</si>
  <si>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</si>
  <si>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</si>
  <si>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</si>
  <si>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</si>
  <si>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</si>
  <si>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</si>
  <si>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</si>
  <si>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</si>
  <si>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</si>
  <si>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</si>
  <si>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</si>
  <si>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</si>
  <si>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</si>
  <si>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</si>
  <si>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</si>
  <si>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</si>
  <si>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</si>
  <si>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</si>
  <si>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</si>
  <si>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</si>
  <si>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</si>
  <si>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</si>
  <si>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</si>
  <si>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</si>
  <si>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</si>
  <si>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</si>
  <si>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</si>
  <si>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</si>
  <si>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</si>
  <si>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</si>
  <si>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</si>
  <si>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</si>
  <si>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</si>
  <si>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</si>
  <si>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</si>
  <si>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</si>
  <si>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</si>
  <si>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</si>
  <si>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</si>
  <si>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</si>
  <si>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</si>
  <si>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</si>
  <si>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</si>
  <si>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</si>
  <si>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</si>
  <si>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</si>
  <si>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</si>
  <si>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</si>
  <si>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</si>
  <si>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</si>
  <si>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</si>
  <si>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</si>
  <si>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</si>
  <si>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</si>
  <si>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</si>
  <si>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</si>
  <si>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</si>
  <si>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</si>
  <si>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</si>
  <si>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</si>
  <si>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</si>
  <si>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</si>
  <si>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</si>
  <si>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</si>
  <si>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</si>
  <si>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</si>
  <si>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</si>
  <si>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</si>
  <si>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</si>
  <si>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</si>
  <si>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</si>
  <si>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</si>
  <si>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</si>
  <si>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</si>
  <si>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</si>
  <si>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</si>
  <si>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</si>
  <si>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</si>
  <si>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</si>
  <si>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</si>
  <si>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</si>
  <si>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</si>
  <si>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</si>
  <si>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</si>
  <si>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</si>
  <si>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</si>
  <si>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</si>
  <si>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</si>
  <si>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</si>
  <si>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</si>
  <si>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</si>
  <si>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</si>
  <si>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</si>
  <si>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</si>
  <si>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</si>
  <si>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</si>
  <si>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</si>
  <si>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</si>
  <si>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</si>
  <si>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</si>
  <si>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</si>
  <si>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</si>
  <si>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</si>
  <si>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</si>
  <si>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</si>
  <si>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</si>
  <si>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</si>
  <si>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</si>
  <si>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</si>
  <si>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</si>
  <si>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</si>
  <si>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</si>
  <si>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</si>
  <si>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</si>
  <si>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</si>
  <si>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</si>
  <si>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</si>
  <si>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</si>
  <si>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</si>
  <si>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</si>
  <si>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</si>
  <si>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</si>
  <si>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</si>
  <si>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</si>
  <si>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</si>
  <si>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</si>
  <si>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</si>
  <si>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</si>
  <si>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</si>
  <si>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S3450</t>
  </si>
  <si>
    <t>Приложение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</si>
  <si>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</si>
  <si>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>2020 год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</si>
  <si>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</si>
  <si>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</si>
  <si>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</si>
  <si>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</si>
  <si>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</si>
  <si>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</si>
  <si>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</si>
  <si>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</si>
  <si>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</si>
  <si>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</si>
  <si>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</si>
  <si>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</si>
  <si>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</si>
  <si>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</si>
  <si>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</si>
  <si>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</si>
  <si>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</si>
  <si>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</si>
  <si>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</si>
  <si>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</si>
  <si>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</si>
  <si>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</si>
  <si>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</si>
  <si>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</si>
  <si>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</si>
  <si>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</si>
  <si>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</si>
  <si>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</si>
  <si>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</si>
  <si>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</si>
  <si>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</si>
  <si>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</si>
  <si>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</si>
  <si>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</si>
  <si>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</si>
  <si>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</si>
  <si>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</si>
  <si>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</si>
  <si>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</si>
  <si>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</si>
  <si>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</si>
  <si>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</si>
  <si>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</si>
  <si>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</si>
  <si>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</si>
  <si>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</si>
  <si>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</si>
  <si>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</si>
  <si>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</si>
  <si>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</si>
  <si>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</si>
  <si>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</si>
  <si>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</si>
  <si>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</si>
  <si>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</si>
  <si>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</si>
  <si>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</si>
  <si>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</si>
  <si>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</si>
  <si>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</si>
  <si>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</si>
  <si>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</si>
  <si>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</si>
  <si>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</si>
  <si>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</si>
  <si>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</si>
  <si>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</si>
  <si>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</si>
  <si>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</si>
  <si>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</si>
  <si>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</si>
  <si>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</si>
  <si>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</si>
  <si>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</si>
  <si>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</si>
  <si>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</si>
  <si>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</si>
  <si>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</si>
  <si>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</si>
  <si>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</si>
  <si>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</si>
  <si>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</si>
  <si>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</si>
  <si>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</si>
  <si>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</si>
  <si>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</si>
  <si>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</si>
  <si>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</si>
  <si>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</si>
  <si>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</si>
  <si>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</si>
  <si>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</si>
  <si>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</si>
  <si>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</si>
  <si>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</si>
  <si>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</si>
  <si>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</si>
  <si>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</si>
  <si>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</si>
  <si>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</si>
  <si>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</si>
  <si>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</si>
  <si>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</si>
  <si>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</si>
  <si>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</si>
  <si>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</si>
  <si>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</si>
  <si>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</si>
  <si>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</si>
  <si>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</si>
  <si>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</si>
  <si>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</si>
  <si>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</si>
  <si>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</si>
  <si>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</si>
  <si>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</si>
  <si>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</si>
  <si>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</si>
  <si>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</si>
  <si>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</si>
  <si>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</si>
  <si>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</si>
  <si>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</si>
  <si>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</si>
  <si>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</si>
  <si>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</si>
  <si>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</si>
  <si>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</si>
  <si>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</si>
  <si>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</si>
  <si>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</si>
  <si>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</si>
  <si>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</si>
  <si>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</si>
  <si>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</si>
  <si>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</si>
  <si>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</si>
  <si>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</si>
  <si>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</si>
  <si>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</si>
  <si>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</si>
  <si>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</si>
  <si>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</si>
  <si>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</si>
  <si>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</si>
  <si>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</si>
  <si>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</si>
  <si>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</si>
  <si>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</si>
  <si>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</si>
  <si>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</si>
  <si>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</si>
  <si>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</si>
  <si>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</si>
  <si>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</si>
  <si>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</si>
  <si>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</si>
  <si>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</si>
  <si>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</si>
  <si>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</si>
  <si>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</si>
  <si>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</si>
  <si>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</si>
  <si>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</si>
  <si>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</si>
  <si>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</si>
  <si>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</si>
  <si>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</si>
  <si>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</si>
  <si>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</si>
  <si>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</si>
  <si>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</si>
  <si>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</si>
  <si>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</si>
  <si>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</si>
  <si>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</si>
  <si>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</si>
  <si>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Приложение 2</t>
  </si>
  <si>
    <t>Приложение 3</t>
  </si>
  <si>
    <t>2 02 25519 05 0000 150</t>
  </si>
  <si>
    <t>Приложение 4</t>
  </si>
  <si>
    <t>1 12 01040 01 0000 120</t>
  </si>
  <si>
    <t>Плата за размещение отходов производства и потребления</t>
  </si>
  <si>
    <t>1 05 03020 01 0000 110</t>
  </si>
  <si>
    <t xml:space="preserve"> 2020 год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</si>
  <si>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2020 год</t>
    </r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</si>
  <si>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</si>
  <si>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</si>
  <si>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</si>
  <si>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</si>
  <si>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</si>
  <si>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</si>
  <si>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</si>
  <si>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</si>
  <si>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</si>
  <si>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</si>
  <si>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14820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</si>
  <si>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</si>
  <si>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</si>
  <si>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</si>
  <si>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</si>
  <si>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</si>
  <si>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</si>
  <si>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</si>
  <si>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</si>
  <si>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</si>
  <si>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</si>
  <si>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</si>
  <si>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</si>
  <si>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</si>
  <si>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</si>
  <si>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</si>
  <si>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</si>
  <si>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</si>
  <si>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</si>
  <si>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</si>
  <si>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</si>
  <si>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</si>
  <si>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</si>
  <si>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</si>
  <si>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</si>
  <si>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</si>
  <si>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</si>
  <si>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</si>
  <si>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</si>
  <si>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</si>
  <si>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</si>
  <si>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</si>
  <si>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</si>
  <si>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</si>
  <si>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</si>
  <si>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</si>
  <si>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</si>
  <si>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</si>
  <si>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</si>
  <si>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</si>
  <si>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</si>
  <si>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</si>
  <si>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</si>
  <si>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</si>
  <si>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</si>
  <si>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</si>
  <si>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</si>
  <si>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</si>
  <si>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</si>
  <si>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</si>
  <si>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</si>
  <si>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</si>
  <si>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</si>
  <si>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</si>
  <si>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</si>
  <si>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</si>
  <si>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</si>
  <si>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</si>
  <si>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</si>
  <si>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</si>
  <si>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</si>
  <si>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</si>
  <si>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</si>
  <si>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</si>
  <si>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</si>
  <si>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</si>
  <si>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</si>
  <si>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</si>
  <si>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</si>
  <si>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</si>
  <si>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</si>
  <si>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</si>
  <si>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</si>
  <si>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</si>
  <si>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</si>
  <si>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Изм.март 2020</t>
  </si>
  <si>
    <t>2 02 25497 00 0000 150</t>
  </si>
  <si>
    <t>2 02 25519 00 0000 150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</si>
  <si>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</si>
  <si>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</si>
  <si>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</si>
  <si>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</si>
  <si>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</si>
  <si>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</si>
  <si>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</si>
  <si>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</si>
  <si>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</si>
  <si>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S4910</t>
  </si>
  <si>
    <t>52 0 12 S4900</t>
  </si>
  <si>
    <t>S4900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</si>
  <si>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</si>
  <si>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</si>
  <si>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</si>
  <si>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</si>
  <si>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</si>
  <si>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</si>
  <si>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</si>
  <si>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</si>
  <si>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</si>
  <si>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</si>
  <si>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</si>
  <si>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1 16 10031 05 0000 140</t>
  </si>
  <si>
    <t>1 16 01143 01 0000 140</t>
  </si>
  <si>
    <t>1 16 10129 01 0000 140</t>
  </si>
  <si>
    <t>Процент исполнения к прогнозным параметрам доходов</t>
  </si>
  <si>
    <t>Прогноз доходов
на 2020 год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</si>
  <si>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</si>
  <si>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
</t>
  </si>
  <si>
    <t>1 16 10030 05 0000 140</t>
  </si>
  <si>
    <t>1 16 10000 00 0000 140</t>
  </si>
  <si>
    <t>1 16 10120 00 0000 140</t>
  </si>
  <si>
    <t>1 16 10123 01 0000 140</t>
  </si>
  <si>
    <t>1 16 11000 01 0000 140</t>
  </si>
  <si>
    <t>1 16 11050 01 0000 140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</si>
  <si>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</si>
  <si>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</si>
  <si>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</si>
  <si>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</si>
  <si>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</si>
  <si>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</si>
  <si>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</si>
  <si>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</si>
  <si>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</si>
  <si>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</si>
  <si>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</si>
  <si>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Единый сельскохозяйственный налог (за налоговые периоды, истекшие до 1 января 2011 года)</t>
  </si>
  <si>
    <t xml:space="preserve">к Решению Клетнянского районного Совета народных депутатов  "Об утверждении отчета об исполнении бюджета Клетнянского муниципального района Брянской области  за I квартал 2020 года" </t>
  </si>
  <si>
    <t>Процент исполнения к уточненной бюджетной росписи</t>
  </si>
  <si>
    <t>Утверждено на 2020 год</t>
  </si>
  <si>
    <t>Уточненная бюджетная роспись на 2020 год</t>
  </si>
  <si>
    <t>Кассовое исполнение за 1 квартал 2020 года</t>
  </si>
  <si>
    <t>Проведение Всероссийской переписи населения 2020 года</t>
  </si>
  <si>
    <t>54690</t>
  </si>
  <si>
    <t>Процент исполнения к уточненным назначениям</t>
  </si>
  <si>
    <t>2 02 35469 00 0000 150</t>
  </si>
  <si>
    <t>2 02 35469 05 0000 150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</si>
  <si>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</si>
  <si>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</si>
  <si>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Распределение расходов бюджета 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I квартал 2020 года </t>
  </si>
  <si>
    <t>к постановлению администрации Клетнянского района от  ____ __________ 2020 года №</t>
  </si>
  <si>
    <t>к постановлению администрации Клетнянского района                                                   от  ____ __________ 2020 года №</t>
  </si>
  <si>
    <t>к постановлению администрации Клетнянского района                                                                                                                     от  ____ __________ 2020 года №</t>
  </si>
  <si>
    <t>Уточненные назначения
на 2020 год</t>
  </si>
  <si>
    <t xml:space="preserve">Доходы бюджета Клетнянского муниципального района Брянской области за I  полугодие 2020 года </t>
  </si>
  <si>
    <t>Кассовое исполнение
за 1 полугодие 2020 года</t>
  </si>
  <si>
    <t>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</si>
  <si>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</si>
  <si>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</si>
  <si>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</si>
  <si>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</si>
  <si>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</si>
  <si>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</si>
  <si>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</si>
  <si>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</si>
  <si>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</si>
  <si>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1160201002 0000 140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</si>
  <si>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</si>
  <si>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</si>
  <si>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ПРОЧИЕ НЕНАЛОГОВЫЕ ДОХОДЫ</t>
  </si>
  <si>
    <t>1 17 01000 00 0000 000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</si>
  <si>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</si>
  <si>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</si>
  <si>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</si>
  <si>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2 02 15853 00 0000 150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</si>
  <si>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</si>
  <si>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2 02 15853 05 0000 150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</si>
  <si>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</si>
  <si>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Расходы бюджета Клетнянского муниципального района Брянской области по  ведомственной  структуре за I полугодие 2020 года</t>
  </si>
  <si>
    <t>Кассовое исполнение за 1 полугодие 2020 года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</si>
  <si>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</si>
  <si>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</si>
  <si>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W0</t>
  </si>
  <si>
    <t>58530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</si>
  <si>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</si>
  <si>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</si>
  <si>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81430</t>
  </si>
  <si>
    <t xml:space="preserve">внутреннего финансирования дефицита бюджета Клетнянского муниципального района Брянской области за I gjkeujlbt 2020 года </t>
  </si>
  <si>
    <t>Кассовое исполнение за 1 gjkeujlbt 2020 года</t>
  </si>
  <si>
    <t>к постановлению администрации Клетнянского района от  24 июля 2020 года №427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</si>
</sst>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3" fillId="0" borderId="9">
      <alignment horizontal="left" wrapText="1" indent="2"/>
    </xf>
    <xf numFmtId="49" fontId="23" fillId="0" borderId="5">
      <alignment horizontal="center"/>
    </xf>
  </cellStyleXfs>
  <cellXfs count="224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3" fillId="3" borderId="0" xfId="0" applyFont="1" applyFill="1" applyAlignment="1">
      <alignment vertical="top"/>
    </xf>
    <xf numFmtId="0" fontId="3" fillId="0" borderId="2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justify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0" fontId="2" fillId="0" borderId="2" xfId="0" quotePrefix="1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vertical="top"/>
    </xf>
    <xf numFmtId="49" fontId="4" fillId="4" borderId="0" xfId="0" applyNumberFormat="1" applyFont="1" applyFill="1" applyAlignment="1">
      <alignment horizontal="center" vertical="top"/>
    </xf>
    <xf numFmtId="4" fontId="5" fillId="4" borderId="2" xfId="0" applyNumberFormat="1" applyFont="1" applyFill="1" applyBorder="1" applyAlignment="1">
      <alignment vertical="top"/>
    </xf>
    <xf numFmtId="4" fontId="2" fillId="4" borderId="2" xfId="0" applyNumberFormat="1" applyFont="1" applyFill="1" applyBorder="1" applyAlignment="1">
      <alignment vertical="top"/>
    </xf>
    <xf numFmtId="4" fontId="3" fillId="4" borderId="2" xfId="0" applyNumberFormat="1" applyFont="1" applyFill="1" applyBorder="1" applyAlignment="1">
      <alignment vertical="top"/>
    </xf>
    <xf numFmtId="4" fontId="2" fillId="4" borderId="2" xfId="0" applyNumberFormat="1" applyFont="1" applyFill="1" applyBorder="1" applyAlignment="1">
      <alignment horizontal="right" vertical="top"/>
    </xf>
    <xf numFmtId="4" fontId="5" fillId="4" borderId="2" xfId="0" applyNumberFormat="1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4" fontId="2" fillId="4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0" fillId="0" borderId="7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12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 shrinkToFit="1"/>
    </xf>
    <xf numFmtId="4" fontId="22" fillId="0" borderId="0" xfId="0" applyNumberFormat="1" applyFont="1" applyFill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 shrinkToFit="1"/>
    </xf>
    <xf numFmtId="165" fontId="3" fillId="0" borderId="2" xfId="0" applyNumberFormat="1" applyFont="1" applyFill="1" applyBorder="1" applyAlignment="1">
      <alignment vertical="top"/>
    </xf>
    <xf numFmtId="0" fontId="1" fillId="0" borderId="2" xfId="1" applyNumberFormat="1" applyFont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/>
    <xf numFmtId="165" fontId="3" fillId="0" borderId="2" xfId="0" applyNumberFormat="1" applyFont="1" applyFill="1" applyBorder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vertical="top"/>
    </xf>
    <xf numFmtId="4" fontId="1" fillId="0" borderId="2" xfId="0" applyNumberFormat="1" applyFont="1" applyFill="1" applyBorder="1" applyAlignment="1">
      <alignment horizontal="right" vertical="top" wrapText="1"/>
    </xf>
    <xf numFmtId="0" fontId="25" fillId="0" borderId="5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vertical="top"/>
    </xf>
    <xf numFmtId="166" fontId="3" fillId="0" borderId="2" xfId="0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horizontal="right" vertical="top"/>
    </xf>
    <xf numFmtId="166" fontId="5" fillId="0" borderId="2" xfId="0" applyNumberFormat="1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horizontal="right" vertical="top" wrapText="1"/>
    </xf>
    <xf numFmtId="166" fontId="3" fillId="4" borderId="2" xfId="0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horizontal="right" vertical="top" wrapText="1"/>
    </xf>
    <xf numFmtId="166" fontId="2" fillId="0" borderId="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1" fillId="0" borderId="5" xfId="2" applyNumberFormat="1" applyFont="1" applyAlignment="1" applyProtection="1">
      <alignment horizontal="center" vertical="top"/>
    </xf>
    <xf numFmtId="0" fontId="1" fillId="0" borderId="9" xfId="1" applyNumberFormat="1" applyFont="1" applyAlignment="1" applyProtection="1">
      <alignment horizontal="left" vertical="top" wrapText="1"/>
    </xf>
    <xf numFmtId="0" fontId="24" fillId="0" borderId="9" xfId="1" applyNumberFormat="1" applyFont="1" applyAlignment="1" applyProtection="1">
      <alignment horizontal="left" vertical="top" wrapText="1"/>
    </xf>
    <xf numFmtId="0" fontId="26" fillId="0" borderId="5" xfId="0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FFCC"/>
      <color rgb="FFCCFF99"/>
      <color rgb="FF0000FF"/>
      <color rgb="FFFFCCCC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0;&#1056;&#1061;&#1048;&#1042;/2003-2020%20&#1075;&#1086;&#1076;&#1099;/2020/1%20&#1082;&#1074;&#1072;&#1088;&#1090;&#1072;&#108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79"/>
  <sheetViews>
    <sheetView zoomScale="90" zoomScaleNormal="90" workbookViewId="0">
      <pane xSplit="2" ySplit="6" topLeftCell="E145" activePane="bottomRight" state="frozen"/>
      <selection pane="topRight" activeCell="C1" sqref="C1"/>
      <selection pane="bottomLeft" activeCell="A7" sqref="A7"/>
      <selection pane="bottomRight" activeCell="J5" sqref="J5"/>
    </sheetView>
  </sheetViews>
  <sheetFormatPr defaultRowHeight="15" x14ac:dyDescent="0.25"/>
  <cols>
    <col min="1" max="1" width="21.140625" style="88" customWidth="1"/>
    <col min="2" max="2" width="37.7109375" style="162" customWidth="1"/>
    <col min="3" max="3" width="15.5703125" style="162" hidden="1" customWidth="1"/>
    <col min="4" max="4" width="13.140625" style="92" hidden="1" customWidth="1"/>
    <col min="5" max="6" width="16" style="162" customWidth="1"/>
    <col min="7" max="7" width="7.85546875" style="162" customWidth="1"/>
    <col min="8" max="151" width="9.140625" style="162"/>
    <col min="152" max="152" width="25.42578125" style="162" customWidth="1"/>
    <col min="153" max="153" width="56.28515625" style="162" customWidth="1"/>
    <col min="154" max="154" width="14" style="162" customWidth="1"/>
    <col min="155" max="156" width="14.5703125" style="162" customWidth="1"/>
    <col min="157" max="157" width="14.140625" style="162" customWidth="1"/>
    <col min="158" max="158" width="15.140625" style="162" customWidth="1"/>
    <col min="159" max="159" width="13.85546875" style="162" customWidth="1"/>
    <col min="160" max="161" width="14.7109375" style="162" customWidth="1"/>
    <col min="162" max="162" width="12.85546875" style="162" customWidth="1"/>
    <col min="163" max="163" width="13.5703125" style="162" customWidth="1"/>
    <col min="164" max="164" width="12.7109375" style="162" customWidth="1"/>
    <col min="165" max="165" width="13.42578125" style="162" customWidth="1"/>
    <col min="166" max="166" width="13.140625" style="162" customWidth="1"/>
    <col min="167" max="167" width="14.7109375" style="162" customWidth="1"/>
    <col min="168" max="168" width="14.5703125" style="162" customWidth="1"/>
    <col min="169" max="169" width="13" style="162" customWidth="1"/>
    <col min="170" max="170" width="15" style="162" customWidth="1"/>
    <col min="171" max="172" width="12.140625" style="162" customWidth="1"/>
    <col min="173" max="173" width="12" style="162" customWidth="1"/>
    <col min="174" max="174" width="13.5703125" style="162" customWidth="1"/>
    <col min="175" max="175" width="14" style="162" customWidth="1"/>
    <col min="176" max="176" width="12.28515625" style="162" customWidth="1"/>
    <col min="177" max="177" width="14.140625" style="162" customWidth="1"/>
    <col min="178" max="178" width="13" style="162" customWidth="1"/>
    <col min="179" max="179" width="13.5703125" style="162" customWidth="1"/>
    <col min="180" max="180" width="12.42578125" style="162" customWidth="1"/>
    <col min="181" max="181" width="12.5703125" style="162" customWidth="1"/>
    <col min="182" max="182" width="11.7109375" style="162" customWidth="1"/>
    <col min="183" max="183" width="13.7109375" style="162" customWidth="1"/>
    <col min="184" max="184" width="13.28515625" style="162" customWidth="1"/>
    <col min="185" max="185" width="13.140625" style="162" customWidth="1"/>
    <col min="186" max="186" width="12" style="162" customWidth="1"/>
    <col min="187" max="187" width="12.140625" style="162" customWidth="1"/>
    <col min="188" max="188" width="12.28515625" style="162" customWidth="1"/>
    <col min="189" max="189" width="12.140625" style="162" customWidth="1"/>
    <col min="190" max="190" width="12.5703125" style="162" customWidth="1"/>
    <col min="191" max="407" width="9.140625" style="162"/>
    <col min="408" max="408" width="25.42578125" style="162" customWidth="1"/>
    <col min="409" max="409" width="56.28515625" style="162" customWidth="1"/>
    <col min="410" max="410" width="14" style="162" customWidth="1"/>
    <col min="411" max="412" width="14.5703125" style="162" customWidth="1"/>
    <col min="413" max="413" width="14.140625" style="162" customWidth="1"/>
    <col min="414" max="414" width="15.140625" style="162" customWidth="1"/>
    <col min="415" max="415" width="13.85546875" style="162" customWidth="1"/>
    <col min="416" max="417" width="14.7109375" style="162" customWidth="1"/>
    <col min="418" max="418" width="12.85546875" style="162" customWidth="1"/>
    <col min="419" max="419" width="13.5703125" style="162" customWidth="1"/>
    <col min="420" max="420" width="12.7109375" style="162" customWidth="1"/>
    <col min="421" max="421" width="13.42578125" style="162" customWidth="1"/>
    <col min="422" max="422" width="13.140625" style="162" customWidth="1"/>
    <col min="423" max="423" width="14.7109375" style="162" customWidth="1"/>
    <col min="424" max="424" width="14.5703125" style="162" customWidth="1"/>
    <col min="425" max="425" width="13" style="162" customWidth="1"/>
    <col min="426" max="426" width="15" style="162" customWidth="1"/>
    <col min="427" max="428" width="12.140625" style="162" customWidth="1"/>
    <col min="429" max="429" width="12" style="162" customWidth="1"/>
    <col min="430" max="430" width="13.5703125" style="162" customWidth="1"/>
    <col min="431" max="431" width="14" style="162" customWidth="1"/>
    <col min="432" max="432" width="12.28515625" style="162" customWidth="1"/>
    <col min="433" max="433" width="14.140625" style="162" customWidth="1"/>
    <col min="434" max="434" width="13" style="162" customWidth="1"/>
    <col min="435" max="435" width="13.5703125" style="162" customWidth="1"/>
    <col min="436" max="436" width="12.42578125" style="162" customWidth="1"/>
    <col min="437" max="437" width="12.5703125" style="162" customWidth="1"/>
    <col min="438" max="438" width="11.7109375" style="162" customWidth="1"/>
    <col min="439" max="439" width="13.7109375" style="162" customWidth="1"/>
    <col min="440" max="440" width="13.28515625" style="162" customWidth="1"/>
    <col min="441" max="441" width="13.140625" style="162" customWidth="1"/>
    <col min="442" max="442" width="12" style="162" customWidth="1"/>
    <col min="443" max="443" width="12.140625" style="162" customWidth="1"/>
    <col min="444" max="444" width="12.28515625" style="162" customWidth="1"/>
    <col min="445" max="445" width="12.140625" style="162" customWidth="1"/>
    <col min="446" max="446" width="12.5703125" style="162" customWidth="1"/>
    <col min="447" max="663" width="9.140625" style="162"/>
    <col min="664" max="664" width="25.42578125" style="162" customWidth="1"/>
    <col min="665" max="665" width="56.28515625" style="162" customWidth="1"/>
    <col min="666" max="666" width="14" style="162" customWidth="1"/>
    <col min="667" max="668" width="14.5703125" style="162" customWidth="1"/>
    <col min="669" max="669" width="14.140625" style="162" customWidth="1"/>
    <col min="670" max="670" width="15.140625" style="162" customWidth="1"/>
    <col min="671" max="671" width="13.85546875" style="162" customWidth="1"/>
    <col min="672" max="673" width="14.7109375" style="162" customWidth="1"/>
    <col min="674" max="674" width="12.85546875" style="162" customWidth="1"/>
    <col min="675" max="675" width="13.5703125" style="162" customWidth="1"/>
    <col min="676" max="676" width="12.7109375" style="162" customWidth="1"/>
    <col min="677" max="677" width="13.42578125" style="162" customWidth="1"/>
    <col min="678" max="678" width="13.140625" style="162" customWidth="1"/>
    <col min="679" max="679" width="14.7109375" style="162" customWidth="1"/>
    <col min="680" max="680" width="14.5703125" style="162" customWidth="1"/>
    <col min="681" max="681" width="13" style="162" customWidth="1"/>
    <col min="682" max="682" width="15" style="162" customWidth="1"/>
    <col min="683" max="684" width="12.140625" style="162" customWidth="1"/>
    <col min="685" max="685" width="12" style="162" customWidth="1"/>
    <col min="686" max="686" width="13.5703125" style="162" customWidth="1"/>
    <col min="687" max="687" width="14" style="162" customWidth="1"/>
    <col min="688" max="688" width="12.28515625" style="162" customWidth="1"/>
    <col min="689" max="689" width="14.140625" style="162" customWidth="1"/>
    <col min="690" max="690" width="13" style="162" customWidth="1"/>
    <col min="691" max="691" width="13.5703125" style="162" customWidth="1"/>
    <col min="692" max="692" width="12.42578125" style="162" customWidth="1"/>
    <col min="693" max="693" width="12.5703125" style="162" customWidth="1"/>
    <col min="694" max="694" width="11.7109375" style="162" customWidth="1"/>
    <col min="695" max="695" width="13.7109375" style="162" customWidth="1"/>
    <col min="696" max="696" width="13.28515625" style="162" customWidth="1"/>
    <col min="697" max="697" width="13.140625" style="162" customWidth="1"/>
    <col min="698" max="698" width="12" style="162" customWidth="1"/>
    <col min="699" max="699" width="12.140625" style="162" customWidth="1"/>
    <col min="700" max="700" width="12.28515625" style="162" customWidth="1"/>
    <col min="701" max="701" width="12.140625" style="162" customWidth="1"/>
    <col min="702" max="702" width="12.5703125" style="162" customWidth="1"/>
    <col min="703" max="919" width="9.140625" style="162"/>
    <col min="920" max="920" width="25.42578125" style="162" customWidth="1"/>
    <col min="921" max="921" width="56.28515625" style="162" customWidth="1"/>
    <col min="922" max="922" width="14" style="162" customWidth="1"/>
    <col min="923" max="924" width="14.5703125" style="162" customWidth="1"/>
    <col min="925" max="925" width="14.140625" style="162" customWidth="1"/>
    <col min="926" max="926" width="15.140625" style="162" customWidth="1"/>
    <col min="927" max="927" width="13.85546875" style="162" customWidth="1"/>
    <col min="928" max="929" width="14.7109375" style="162" customWidth="1"/>
    <col min="930" max="930" width="12.85546875" style="162" customWidth="1"/>
    <col min="931" max="931" width="13.5703125" style="162" customWidth="1"/>
    <col min="932" max="932" width="12.7109375" style="162" customWidth="1"/>
    <col min="933" max="933" width="13.42578125" style="162" customWidth="1"/>
    <col min="934" max="934" width="13.140625" style="162" customWidth="1"/>
    <col min="935" max="935" width="14.7109375" style="162" customWidth="1"/>
    <col min="936" max="936" width="14.5703125" style="162" customWidth="1"/>
    <col min="937" max="937" width="13" style="162" customWidth="1"/>
    <col min="938" max="938" width="15" style="162" customWidth="1"/>
    <col min="939" max="940" width="12.140625" style="162" customWidth="1"/>
    <col min="941" max="941" width="12" style="162" customWidth="1"/>
    <col min="942" max="942" width="13.5703125" style="162" customWidth="1"/>
    <col min="943" max="943" width="14" style="162" customWidth="1"/>
    <col min="944" max="944" width="12.28515625" style="162" customWidth="1"/>
    <col min="945" max="945" width="14.140625" style="162" customWidth="1"/>
    <col min="946" max="946" width="13" style="162" customWidth="1"/>
    <col min="947" max="947" width="13.5703125" style="162" customWidth="1"/>
    <col min="948" max="948" width="12.42578125" style="162" customWidth="1"/>
    <col min="949" max="949" width="12.5703125" style="162" customWidth="1"/>
    <col min="950" max="950" width="11.7109375" style="162" customWidth="1"/>
    <col min="951" max="951" width="13.7109375" style="162" customWidth="1"/>
    <col min="952" max="952" width="13.28515625" style="162" customWidth="1"/>
    <col min="953" max="953" width="13.140625" style="162" customWidth="1"/>
    <col min="954" max="954" width="12" style="162" customWidth="1"/>
    <col min="955" max="955" width="12.140625" style="162" customWidth="1"/>
    <col min="956" max="956" width="12.28515625" style="162" customWidth="1"/>
    <col min="957" max="957" width="12.140625" style="162" customWidth="1"/>
    <col min="958" max="958" width="12.5703125" style="162" customWidth="1"/>
    <col min="959" max="1175" width="9.140625" style="162"/>
    <col min="1176" max="1176" width="25.42578125" style="162" customWidth="1"/>
    <col min="1177" max="1177" width="56.28515625" style="162" customWidth="1"/>
    <col min="1178" max="1178" width="14" style="162" customWidth="1"/>
    <col min="1179" max="1180" width="14.5703125" style="162" customWidth="1"/>
    <col min="1181" max="1181" width="14.140625" style="162" customWidth="1"/>
    <col min="1182" max="1182" width="15.140625" style="162" customWidth="1"/>
    <col min="1183" max="1183" width="13.85546875" style="162" customWidth="1"/>
    <col min="1184" max="1185" width="14.7109375" style="162" customWidth="1"/>
    <col min="1186" max="1186" width="12.85546875" style="162" customWidth="1"/>
    <col min="1187" max="1187" width="13.5703125" style="162" customWidth="1"/>
    <col min="1188" max="1188" width="12.7109375" style="162" customWidth="1"/>
    <col min="1189" max="1189" width="13.42578125" style="162" customWidth="1"/>
    <col min="1190" max="1190" width="13.140625" style="162" customWidth="1"/>
    <col min="1191" max="1191" width="14.7109375" style="162" customWidth="1"/>
    <col min="1192" max="1192" width="14.5703125" style="162" customWidth="1"/>
    <col min="1193" max="1193" width="13" style="162" customWidth="1"/>
    <col min="1194" max="1194" width="15" style="162" customWidth="1"/>
    <col min="1195" max="1196" width="12.140625" style="162" customWidth="1"/>
    <col min="1197" max="1197" width="12" style="162" customWidth="1"/>
    <col min="1198" max="1198" width="13.5703125" style="162" customWidth="1"/>
    <col min="1199" max="1199" width="14" style="162" customWidth="1"/>
    <col min="1200" max="1200" width="12.28515625" style="162" customWidth="1"/>
    <col min="1201" max="1201" width="14.140625" style="162" customWidth="1"/>
    <col min="1202" max="1202" width="13" style="162" customWidth="1"/>
    <col min="1203" max="1203" width="13.5703125" style="162" customWidth="1"/>
    <col min="1204" max="1204" width="12.42578125" style="162" customWidth="1"/>
    <col min="1205" max="1205" width="12.5703125" style="162" customWidth="1"/>
    <col min="1206" max="1206" width="11.7109375" style="162" customWidth="1"/>
    <col min="1207" max="1207" width="13.7109375" style="162" customWidth="1"/>
    <col min="1208" max="1208" width="13.28515625" style="162" customWidth="1"/>
    <col min="1209" max="1209" width="13.140625" style="162" customWidth="1"/>
    <col min="1210" max="1210" width="12" style="162" customWidth="1"/>
    <col min="1211" max="1211" width="12.140625" style="162" customWidth="1"/>
    <col min="1212" max="1212" width="12.28515625" style="162" customWidth="1"/>
    <col min="1213" max="1213" width="12.140625" style="162" customWidth="1"/>
    <col min="1214" max="1214" width="12.5703125" style="162" customWidth="1"/>
    <col min="1215" max="1431" width="9.140625" style="162"/>
    <col min="1432" max="1432" width="25.42578125" style="162" customWidth="1"/>
    <col min="1433" max="1433" width="56.28515625" style="162" customWidth="1"/>
    <col min="1434" max="1434" width="14" style="162" customWidth="1"/>
    <col min="1435" max="1436" width="14.5703125" style="162" customWidth="1"/>
    <col min="1437" max="1437" width="14.140625" style="162" customWidth="1"/>
    <col min="1438" max="1438" width="15.140625" style="162" customWidth="1"/>
    <col min="1439" max="1439" width="13.85546875" style="162" customWidth="1"/>
    <col min="1440" max="1441" width="14.7109375" style="162" customWidth="1"/>
    <col min="1442" max="1442" width="12.85546875" style="162" customWidth="1"/>
    <col min="1443" max="1443" width="13.5703125" style="162" customWidth="1"/>
    <col min="1444" max="1444" width="12.7109375" style="162" customWidth="1"/>
    <col min="1445" max="1445" width="13.42578125" style="162" customWidth="1"/>
    <col min="1446" max="1446" width="13.140625" style="162" customWidth="1"/>
    <col min="1447" max="1447" width="14.7109375" style="162" customWidth="1"/>
    <col min="1448" max="1448" width="14.5703125" style="162" customWidth="1"/>
    <col min="1449" max="1449" width="13" style="162" customWidth="1"/>
    <col min="1450" max="1450" width="15" style="162" customWidth="1"/>
    <col min="1451" max="1452" width="12.140625" style="162" customWidth="1"/>
    <col min="1453" max="1453" width="12" style="162" customWidth="1"/>
    <col min="1454" max="1454" width="13.5703125" style="162" customWidth="1"/>
    <col min="1455" max="1455" width="14" style="162" customWidth="1"/>
    <col min="1456" max="1456" width="12.28515625" style="162" customWidth="1"/>
    <col min="1457" max="1457" width="14.140625" style="162" customWidth="1"/>
    <col min="1458" max="1458" width="13" style="162" customWidth="1"/>
    <col min="1459" max="1459" width="13.5703125" style="162" customWidth="1"/>
    <col min="1460" max="1460" width="12.42578125" style="162" customWidth="1"/>
    <col min="1461" max="1461" width="12.5703125" style="162" customWidth="1"/>
    <col min="1462" max="1462" width="11.7109375" style="162" customWidth="1"/>
    <col min="1463" max="1463" width="13.7109375" style="162" customWidth="1"/>
    <col min="1464" max="1464" width="13.28515625" style="162" customWidth="1"/>
    <col min="1465" max="1465" width="13.140625" style="162" customWidth="1"/>
    <col min="1466" max="1466" width="12" style="162" customWidth="1"/>
    <col min="1467" max="1467" width="12.140625" style="162" customWidth="1"/>
    <col min="1468" max="1468" width="12.28515625" style="162" customWidth="1"/>
    <col min="1469" max="1469" width="12.140625" style="162" customWidth="1"/>
    <col min="1470" max="1470" width="12.5703125" style="162" customWidth="1"/>
    <col min="1471" max="1687" width="9.140625" style="162"/>
    <col min="1688" max="1688" width="25.42578125" style="162" customWidth="1"/>
    <col min="1689" max="1689" width="56.28515625" style="162" customWidth="1"/>
    <col min="1690" max="1690" width="14" style="162" customWidth="1"/>
    <col min="1691" max="1692" width="14.5703125" style="162" customWidth="1"/>
    <col min="1693" max="1693" width="14.140625" style="162" customWidth="1"/>
    <col min="1694" max="1694" width="15.140625" style="162" customWidth="1"/>
    <col min="1695" max="1695" width="13.85546875" style="162" customWidth="1"/>
    <col min="1696" max="1697" width="14.7109375" style="162" customWidth="1"/>
    <col min="1698" max="1698" width="12.85546875" style="162" customWidth="1"/>
    <col min="1699" max="1699" width="13.5703125" style="162" customWidth="1"/>
    <col min="1700" max="1700" width="12.7109375" style="162" customWidth="1"/>
    <col min="1701" max="1701" width="13.42578125" style="162" customWidth="1"/>
    <col min="1702" max="1702" width="13.140625" style="162" customWidth="1"/>
    <col min="1703" max="1703" width="14.7109375" style="162" customWidth="1"/>
    <col min="1704" max="1704" width="14.5703125" style="162" customWidth="1"/>
    <col min="1705" max="1705" width="13" style="162" customWidth="1"/>
    <col min="1706" max="1706" width="15" style="162" customWidth="1"/>
    <col min="1707" max="1708" width="12.140625" style="162" customWidth="1"/>
    <col min="1709" max="1709" width="12" style="162" customWidth="1"/>
    <col min="1710" max="1710" width="13.5703125" style="162" customWidth="1"/>
    <col min="1711" max="1711" width="14" style="162" customWidth="1"/>
    <col min="1712" max="1712" width="12.28515625" style="162" customWidth="1"/>
    <col min="1713" max="1713" width="14.140625" style="162" customWidth="1"/>
    <col min="1714" max="1714" width="13" style="162" customWidth="1"/>
    <col min="1715" max="1715" width="13.5703125" style="162" customWidth="1"/>
    <col min="1716" max="1716" width="12.42578125" style="162" customWidth="1"/>
    <col min="1717" max="1717" width="12.5703125" style="162" customWidth="1"/>
    <col min="1718" max="1718" width="11.7109375" style="162" customWidth="1"/>
    <col min="1719" max="1719" width="13.7109375" style="162" customWidth="1"/>
    <col min="1720" max="1720" width="13.28515625" style="162" customWidth="1"/>
    <col min="1721" max="1721" width="13.140625" style="162" customWidth="1"/>
    <col min="1722" max="1722" width="12" style="162" customWidth="1"/>
    <col min="1723" max="1723" width="12.140625" style="162" customWidth="1"/>
    <col min="1724" max="1724" width="12.28515625" style="162" customWidth="1"/>
    <col min="1725" max="1725" width="12.140625" style="162" customWidth="1"/>
    <col min="1726" max="1726" width="12.5703125" style="162" customWidth="1"/>
    <col min="1727" max="1943" width="9.140625" style="162"/>
    <col min="1944" max="1944" width="25.42578125" style="162" customWidth="1"/>
    <col min="1945" max="1945" width="56.28515625" style="162" customWidth="1"/>
    <col min="1946" max="1946" width="14" style="162" customWidth="1"/>
    <col min="1947" max="1948" width="14.5703125" style="162" customWidth="1"/>
    <col min="1949" max="1949" width="14.140625" style="162" customWidth="1"/>
    <col min="1950" max="1950" width="15.140625" style="162" customWidth="1"/>
    <col min="1951" max="1951" width="13.85546875" style="162" customWidth="1"/>
    <col min="1952" max="1953" width="14.7109375" style="162" customWidth="1"/>
    <col min="1954" max="1954" width="12.85546875" style="162" customWidth="1"/>
    <col min="1955" max="1955" width="13.5703125" style="162" customWidth="1"/>
    <col min="1956" max="1956" width="12.7109375" style="162" customWidth="1"/>
    <col min="1957" max="1957" width="13.42578125" style="162" customWidth="1"/>
    <col min="1958" max="1958" width="13.140625" style="162" customWidth="1"/>
    <col min="1959" max="1959" width="14.7109375" style="162" customWidth="1"/>
    <col min="1960" max="1960" width="14.5703125" style="162" customWidth="1"/>
    <col min="1961" max="1961" width="13" style="162" customWidth="1"/>
    <col min="1962" max="1962" width="15" style="162" customWidth="1"/>
    <col min="1963" max="1964" width="12.140625" style="162" customWidth="1"/>
    <col min="1965" max="1965" width="12" style="162" customWidth="1"/>
    <col min="1966" max="1966" width="13.5703125" style="162" customWidth="1"/>
    <col min="1967" max="1967" width="14" style="162" customWidth="1"/>
    <col min="1968" max="1968" width="12.28515625" style="162" customWidth="1"/>
    <col min="1969" max="1969" width="14.140625" style="162" customWidth="1"/>
    <col min="1970" max="1970" width="13" style="162" customWidth="1"/>
    <col min="1971" max="1971" width="13.5703125" style="162" customWidth="1"/>
    <col min="1972" max="1972" width="12.42578125" style="162" customWidth="1"/>
    <col min="1973" max="1973" width="12.5703125" style="162" customWidth="1"/>
    <col min="1974" max="1974" width="11.7109375" style="162" customWidth="1"/>
    <col min="1975" max="1975" width="13.7109375" style="162" customWidth="1"/>
    <col min="1976" max="1976" width="13.28515625" style="162" customWidth="1"/>
    <col min="1977" max="1977" width="13.140625" style="162" customWidth="1"/>
    <col min="1978" max="1978" width="12" style="162" customWidth="1"/>
    <col min="1979" max="1979" width="12.140625" style="162" customWidth="1"/>
    <col min="1980" max="1980" width="12.28515625" style="162" customWidth="1"/>
    <col min="1981" max="1981" width="12.140625" style="162" customWidth="1"/>
    <col min="1982" max="1982" width="12.5703125" style="162" customWidth="1"/>
    <col min="1983" max="2199" width="9.140625" style="162"/>
    <col min="2200" max="2200" width="25.42578125" style="162" customWidth="1"/>
    <col min="2201" max="2201" width="56.28515625" style="162" customWidth="1"/>
    <col min="2202" max="2202" width="14" style="162" customWidth="1"/>
    <col min="2203" max="2204" width="14.5703125" style="162" customWidth="1"/>
    <col min="2205" max="2205" width="14.140625" style="162" customWidth="1"/>
    <col min="2206" max="2206" width="15.140625" style="162" customWidth="1"/>
    <col min="2207" max="2207" width="13.85546875" style="162" customWidth="1"/>
    <col min="2208" max="2209" width="14.7109375" style="162" customWidth="1"/>
    <col min="2210" max="2210" width="12.85546875" style="162" customWidth="1"/>
    <col min="2211" max="2211" width="13.5703125" style="162" customWidth="1"/>
    <col min="2212" max="2212" width="12.7109375" style="162" customWidth="1"/>
    <col min="2213" max="2213" width="13.42578125" style="162" customWidth="1"/>
    <col min="2214" max="2214" width="13.140625" style="162" customWidth="1"/>
    <col min="2215" max="2215" width="14.7109375" style="162" customWidth="1"/>
    <col min="2216" max="2216" width="14.5703125" style="162" customWidth="1"/>
    <col min="2217" max="2217" width="13" style="162" customWidth="1"/>
    <col min="2218" max="2218" width="15" style="162" customWidth="1"/>
    <col min="2219" max="2220" width="12.140625" style="162" customWidth="1"/>
    <col min="2221" max="2221" width="12" style="162" customWidth="1"/>
    <col min="2222" max="2222" width="13.5703125" style="162" customWidth="1"/>
    <col min="2223" max="2223" width="14" style="162" customWidth="1"/>
    <col min="2224" max="2224" width="12.28515625" style="162" customWidth="1"/>
    <col min="2225" max="2225" width="14.140625" style="162" customWidth="1"/>
    <col min="2226" max="2226" width="13" style="162" customWidth="1"/>
    <col min="2227" max="2227" width="13.5703125" style="162" customWidth="1"/>
    <col min="2228" max="2228" width="12.42578125" style="162" customWidth="1"/>
    <col min="2229" max="2229" width="12.5703125" style="162" customWidth="1"/>
    <col min="2230" max="2230" width="11.7109375" style="162" customWidth="1"/>
    <col min="2231" max="2231" width="13.7109375" style="162" customWidth="1"/>
    <col min="2232" max="2232" width="13.28515625" style="162" customWidth="1"/>
    <col min="2233" max="2233" width="13.140625" style="162" customWidth="1"/>
    <col min="2234" max="2234" width="12" style="162" customWidth="1"/>
    <col min="2235" max="2235" width="12.140625" style="162" customWidth="1"/>
    <col min="2236" max="2236" width="12.28515625" style="162" customWidth="1"/>
    <col min="2237" max="2237" width="12.140625" style="162" customWidth="1"/>
    <col min="2238" max="2238" width="12.5703125" style="162" customWidth="1"/>
    <col min="2239" max="2455" width="9.140625" style="162"/>
    <col min="2456" max="2456" width="25.42578125" style="162" customWidth="1"/>
    <col min="2457" max="2457" width="56.28515625" style="162" customWidth="1"/>
    <col min="2458" max="2458" width="14" style="162" customWidth="1"/>
    <col min="2459" max="2460" width="14.5703125" style="162" customWidth="1"/>
    <col min="2461" max="2461" width="14.140625" style="162" customWidth="1"/>
    <col min="2462" max="2462" width="15.140625" style="162" customWidth="1"/>
    <col min="2463" max="2463" width="13.85546875" style="162" customWidth="1"/>
    <col min="2464" max="2465" width="14.7109375" style="162" customWidth="1"/>
    <col min="2466" max="2466" width="12.85546875" style="162" customWidth="1"/>
    <col min="2467" max="2467" width="13.5703125" style="162" customWidth="1"/>
    <col min="2468" max="2468" width="12.7109375" style="162" customWidth="1"/>
    <col min="2469" max="2469" width="13.42578125" style="162" customWidth="1"/>
    <col min="2470" max="2470" width="13.140625" style="162" customWidth="1"/>
    <col min="2471" max="2471" width="14.7109375" style="162" customWidth="1"/>
    <col min="2472" max="2472" width="14.5703125" style="162" customWidth="1"/>
    <col min="2473" max="2473" width="13" style="162" customWidth="1"/>
    <col min="2474" max="2474" width="15" style="162" customWidth="1"/>
    <col min="2475" max="2476" width="12.140625" style="162" customWidth="1"/>
    <col min="2477" max="2477" width="12" style="162" customWidth="1"/>
    <col min="2478" max="2478" width="13.5703125" style="162" customWidth="1"/>
    <col min="2479" max="2479" width="14" style="162" customWidth="1"/>
    <col min="2480" max="2480" width="12.28515625" style="162" customWidth="1"/>
    <col min="2481" max="2481" width="14.140625" style="162" customWidth="1"/>
    <col min="2482" max="2482" width="13" style="162" customWidth="1"/>
    <col min="2483" max="2483" width="13.5703125" style="162" customWidth="1"/>
    <col min="2484" max="2484" width="12.42578125" style="162" customWidth="1"/>
    <col min="2485" max="2485" width="12.5703125" style="162" customWidth="1"/>
    <col min="2486" max="2486" width="11.7109375" style="162" customWidth="1"/>
    <col min="2487" max="2487" width="13.7109375" style="162" customWidth="1"/>
    <col min="2488" max="2488" width="13.28515625" style="162" customWidth="1"/>
    <col min="2489" max="2489" width="13.140625" style="162" customWidth="1"/>
    <col min="2490" max="2490" width="12" style="162" customWidth="1"/>
    <col min="2491" max="2491" width="12.140625" style="162" customWidth="1"/>
    <col min="2492" max="2492" width="12.28515625" style="162" customWidth="1"/>
    <col min="2493" max="2493" width="12.140625" style="162" customWidth="1"/>
    <col min="2494" max="2494" width="12.5703125" style="162" customWidth="1"/>
    <col min="2495" max="2711" width="9.140625" style="162"/>
    <col min="2712" max="2712" width="25.42578125" style="162" customWidth="1"/>
    <col min="2713" max="2713" width="56.28515625" style="162" customWidth="1"/>
    <col min="2714" max="2714" width="14" style="162" customWidth="1"/>
    <col min="2715" max="2716" width="14.5703125" style="162" customWidth="1"/>
    <col min="2717" max="2717" width="14.140625" style="162" customWidth="1"/>
    <col min="2718" max="2718" width="15.140625" style="162" customWidth="1"/>
    <col min="2719" max="2719" width="13.85546875" style="162" customWidth="1"/>
    <col min="2720" max="2721" width="14.7109375" style="162" customWidth="1"/>
    <col min="2722" max="2722" width="12.85546875" style="162" customWidth="1"/>
    <col min="2723" max="2723" width="13.5703125" style="162" customWidth="1"/>
    <col min="2724" max="2724" width="12.7109375" style="162" customWidth="1"/>
    <col min="2725" max="2725" width="13.42578125" style="162" customWidth="1"/>
    <col min="2726" max="2726" width="13.140625" style="162" customWidth="1"/>
    <col min="2727" max="2727" width="14.7109375" style="162" customWidth="1"/>
    <col min="2728" max="2728" width="14.5703125" style="162" customWidth="1"/>
    <col min="2729" max="2729" width="13" style="162" customWidth="1"/>
    <col min="2730" max="2730" width="15" style="162" customWidth="1"/>
    <col min="2731" max="2732" width="12.140625" style="162" customWidth="1"/>
    <col min="2733" max="2733" width="12" style="162" customWidth="1"/>
    <col min="2734" max="2734" width="13.5703125" style="162" customWidth="1"/>
    <col min="2735" max="2735" width="14" style="162" customWidth="1"/>
    <col min="2736" max="2736" width="12.28515625" style="162" customWidth="1"/>
    <col min="2737" max="2737" width="14.140625" style="162" customWidth="1"/>
    <col min="2738" max="2738" width="13" style="162" customWidth="1"/>
    <col min="2739" max="2739" width="13.5703125" style="162" customWidth="1"/>
    <col min="2740" max="2740" width="12.42578125" style="162" customWidth="1"/>
    <col min="2741" max="2741" width="12.5703125" style="162" customWidth="1"/>
    <col min="2742" max="2742" width="11.7109375" style="162" customWidth="1"/>
    <col min="2743" max="2743" width="13.7109375" style="162" customWidth="1"/>
    <col min="2744" max="2744" width="13.28515625" style="162" customWidth="1"/>
    <col min="2745" max="2745" width="13.140625" style="162" customWidth="1"/>
    <col min="2746" max="2746" width="12" style="162" customWidth="1"/>
    <col min="2747" max="2747" width="12.140625" style="162" customWidth="1"/>
    <col min="2748" max="2748" width="12.28515625" style="162" customWidth="1"/>
    <col min="2749" max="2749" width="12.140625" style="162" customWidth="1"/>
    <col min="2750" max="2750" width="12.5703125" style="162" customWidth="1"/>
    <col min="2751" max="2967" width="9.140625" style="162"/>
    <col min="2968" max="2968" width="25.42578125" style="162" customWidth="1"/>
    <col min="2969" max="2969" width="56.28515625" style="162" customWidth="1"/>
    <col min="2970" max="2970" width="14" style="162" customWidth="1"/>
    <col min="2971" max="2972" width="14.5703125" style="162" customWidth="1"/>
    <col min="2973" max="2973" width="14.140625" style="162" customWidth="1"/>
    <col min="2974" max="2974" width="15.140625" style="162" customWidth="1"/>
    <col min="2975" max="2975" width="13.85546875" style="162" customWidth="1"/>
    <col min="2976" max="2977" width="14.7109375" style="162" customWidth="1"/>
    <col min="2978" max="2978" width="12.85546875" style="162" customWidth="1"/>
    <col min="2979" max="2979" width="13.5703125" style="162" customWidth="1"/>
    <col min="2980" max="2980" width="12.7109375" style="162" customWidth="1"/>
    <col min="2981" max="2981" width="13.42578125" style="162" customWidth="1"/>
    <col min="2982" max="2982" width="13.140625" style="162" customWidth="1"/>
    <col min="2983" max="2983" width="14.7109375" style="162" customWidth="1"/>
    <col min="2984" max="2984" width="14.5703125" style="162" customWidth="1"/>
    <col min="2985" max="2985" width="13" style="162" customWidth="1"/>
    <col min="2986" max="2986" width="15" style="162" customWidth="1"/>
    <col min="2987" max="2988" width="12.140625" style="162" customWidth="1"/>
    <col min="2989" max="2989" width="12" style="162" customWidth="1"/>
    <col min="2990" max="2990" width="13.5703125" style="162" customWidth="1"/>
    <col min="2991" max="2991" width="14" style="162" customWidth="1"/>
    <col min="2992" max="2992" width="12.28515625" style="162" customWidth="1"/>
    <col min="2993" max="2993" width="14.140625" style="162" customWidth="1"/>
    <col min="2994" max="2994" width="13" style="162" customWidth="1"/>
    <col min="2995" max="2995" width="13.5703125" style="162" customWidth="1"/>
    <col min="2996" max="2996" width="12.42578125" style="162" customWidth="1"/>
    <col min="2997" max="2997" width="12.5703125" style="162" customWidth="1"/>
    <col min="2998" max="2998" width="11.7109375" style="162" customWidth="1"/>
    <col min="2999" max="2999" width="13.7109375" style="162" customWidth="1"/>
    <col min="3000" max="3000" width="13.28515625" style="162" customWidth="1"/>
    <col min="3001" max="3001" width="13.140625" style="162" customWidth="1"/>
    <col min="3002" max="3002" width="12" style="162" customWidth="1"/>
    <col min="3003" max="3003" width="12.140625" style="162" customWidth="1"/>
    <col min="3004" max="3004" width="12.28515625" style="162" customWidth="1"/>
    <col min="3005" max="3005" width="12.140625" style="162" customWidth="1"/>
    <col min="3006" max="3006" width="12.5703125" style="162" customWidth="1"/>
    <col min="3007" max="3223" width="9.140625" style="162"/>
    <col min="3224" max="3224" width="25.42578125" style="162" customWidth="1"/>
    <col min="3225" max="3225" width="56.28515625" style="162" customWidth="1"/>
    <col min="3226" max="3226" width="14" style="162" customWidth="1"/>
    <col min="3227" max="3228" width="14.5703125" style="162" customWidth="1"/>
    <col min="3229" max="3229" width="14.140625" style="162" customWidth="1"/>
    <col min="3230" max="3230" width="15.140625" style="162" customWidth="1"/>
    <col min="3231" max="3231" width="13.85546875" style="162" customWidth="1"/>
    <col min="3232" max="3233" width="14.7109375" style="162" customWidth="1"/>
    <col min="3234" max="3234" width="12.85546875" style="162" customWidth="1"/>
    <col min="3235" max="3235" width="13.5703125" style="162" customWidth="1"/>
    <col min="3236" max="3236" width="12.7109375" style="162" customWidth="1"/>
    <col min="3237" max="3237" width="13.42578125" style="162" customWidth="1"/>
    <col min="3238" max="3238" width="13.140625" style="162" customWidth="1"/>
    <col min="3239" max="3239" width="14.7109375" style="162" customWidth="1"/>
    <col min="3240" max="3240" width="14.5703125" style="162" customWidth="1"/>
    <col min="3241" max="3241" width="13" style="162" customWidth="1"/>
    <col min="3242" max="3242" width="15" style="162" customWidth="1"/>
    <col min="3243" max="3244" width="12.140625" style="162" customWidth="1"/>
    <col min="3245" max="3245" width="12" style="162" customWidth="1"/>
    <col min="3246" max="3246" width="13.5703125" style="162" customWidth="1"/>
    <col min="3247" max="3247" width="14" style="162" customWidth="1"/>
    <col min="3248" max="3248" width="12.28515625" style="162" customWidth="1"/>
    <col min="3249" max="3249" width="14.140625" style="162" customWidth="1"/>
    <col min="3250" max="3250" width="13" style="162" customWidth="1"/>
    <col min="3251" max="3251" width="13.5703125" style="162" customWidth="1"/>
    <col min="3252" max="3252" width="12.42578125" style="162" customWidth="1"/>
    <col min="3253" max="3253" width="12.5703125" style="162" customWidth="1"/>
    <col min="3254" max="3254" width="11.7109375" style="162" customWidth="1"/>
    <col min="3255" max="3255" width="13.7109375" style="162" customWidth="1"/>
    <col min="3256" max="3256" width="13.28515625" style="162" customWidth="1"/>
    <col min="3257" max="3257" width="13.140625" style="162" customWidth="1"/>
    <col min="3258" max="3258" width="12" style="162" customWidth="1"/>
    <col min="3259" max="3259" width="12.140625" style="162" customWidth="1"/>
    <col min="3260" max="3260" width="12.28515625" style="162" customWidth="1"/>
    <col min="3261" max="3261" width="12.140625" style="162" customWidth="1"/>
    <col min="3262" max="3262" width="12.5703125" style="162" customWidth="1"/>
    <col min="3263" max="3479" width="9.140625" style="162"/>
    <col min="3480" max="3480" width="25.42578125" style="162" customWidth="1"/>
    <col min="3481" max="3481" width="56.28515625" style="162" customWidth="1"/>
    <col min="3482" max="3482" width="14" style="162" customWidth="1"/>
    <col min="3483" max="3484" width="14.5703125" style="162" customWidth="1"/>
    <col min="3485" max="3485" width="14.140625" style="162" customWidth="1"/>
    <col min="3486" max="3486" width="15.140625" style="162" customWidth="1"/>
    <col min="3487" max="3487" width="13.85546875" style="162" customWidth="1"/>
    <col min="3488" max="3489" width="14.7109375" style="162" customWidth="1"/>
    <col min="3490" max="3490" width="12.85546875" style="162" customWidth="1"/>
    <col min="3491" max="3491" width="13.5703125" style="162" customWidth="1"/>
    <col min="3492" max="3492" width="12.7109375" style="162" customWidth="1"/>
    <col min="3493" max="3493" width="13.42578125" style="162" customWidth="1"/>
    <col min="3494" max="3494" width="13.140625" style="162" customWidth="1"/>
    <col min="3495" max="3495" width="14.7109375" style="162" customWidth="1"/>
    <col min="3496" max="3496" width="14.5703125" style="162" customWidth="1"/>
    <col min="3497" max="3497" width="13" style="162" customWidth="1"/>
    <col min="3498" max="3498" width="15" style="162" customWidth="1"/>
    <col min="3499" max="3500" width="12.140625" style="162" customWidth="1"/>
    <col min="3501" max="3501" width="12" style="162" customWidth="1"/>
    <col min="3502" max="3502" width="13.5703125" style="162" customWidth="1"/>
    <col min="3503" max="3503" width="14" style="162" customWidth="1"/>
    <col min="3504" max="3504" width="12.28515625" style="162" customWidth="1"/>
    <col min="3505" max="3505" width="14.140625" style="162" customWidth="1"/>
    <col min="3506" max="3506" width="13" style="162" customWidth="1"/>
    <col min="3507" max="3507" width="13.5703125" style="162" customWidth="1"/>
    <col min="3508" max="3508" width="12.42578125" style="162" customWidth="1"/>
    <col min="3509" max="3509" width="12.5703125" style="162" customWidth="1"/>
    <col min="3510" max="3510" width="11.7109375" style="162" customWidth="1"/>
    <col min="3511" max="3511" width="13.7109375" style="162" customWidth="1"/>
    <col min="3512" max="3512" width="13.28515625" style="162" customWidth="1"/>
    <col min="3513" max="3513" width="13.140625" style="162" customWidth="1"/>
    <col min="3514" max="3514" width="12" style="162" customWidth="1"/>
    <col min="3515" max="3515" width="12.140625" style="162" customWidth="1"/>
    <col min="3516" max="3516" width="12.28515625" style="162" customWidth="1"/>
    <col min="3517" max="3517" width="12.140625" style="162" customWidth="1"/>
    <col min="3518" max="3518" width="12.5703125" style="162" customWidth="1"/>
    <col min="3519" max="3735" width="9.140625" style="162"/>
    <col min="3736" max="3736" width="25.42578125" style="162" customWidth="1"/>
    <col min="3737" max="3737" width="56.28515625" style="162" customWidth="1"/>
    <col min="3738" max="3738" width="14" style="162" customWidth="1"/>
    <col min="3739" max="3740" width="14.5703125" style="162" customWidth="1"/>
    <col min="3741" max="3741" width="14.140625" style="162" customWidth="1"/>
    <col min="3742" max="3742" width="15.140625" style="162" customWidth="1"/>
    <col min="3743" max="3743" width="13.85546875" style="162" customWidth="1"/>
    <col min="3744" max="3745" width="14.7109375" style="162" customWidth="1"/>
    <col min="3746" max="3746" width="12.85546875" style="162" customWidth="1"/>
    <col min="3747" max="3747" width="13.5703125" style="162" customWidth="1"/>
    <col min="3748" max="3748" width="12.7109375" style="162" customWidth="1"/>
    <col min="3749" max="3749" width="13.42578125" style="162" customWidth="1"/>
    <col min="3750" max="3750" width="13.140625" style="162" customWidth="1"/>
    <col min="3751" max="3751" width="14.7109375" style="162" customWidth="1"/>
    <col min="3752" max="3752" width="14.5703125" style="162" customWidth="1"/>
    <col min="3753" max="3753" width="13" style="162" customWidth="1"/>
    <col min="3754" max="3754" width="15" style="162" customWidth="1"/>
    <col min="3755" max="3756" width="12.140625" style="162" customWidth="1"/>
    <col min="3757" max="3757" width="12" style="162" customWidth="1"/>
    <col min="3758" max="3758" width="13.5703125" style="162" customWidth="1"/>
    <col min="3759" max="3759" width="14" style="162" customWidth="1"/>
    <col min="3760" max="3760" width="12.28515625" style="162" customWidth="1"/>
    <col min="3761" max="3761" width="14.140625" style="162" customWidth="1"/>
    <col min="3762" max="3762" width="13" style="162" customWidth="1"/>
    <col min="3763" max="3763" width="13.5703125" style="162" customWidth="1"/>
    <col min="3764" max="3764" width="12.42578125" style="162" customWidth="1"/>
    <col min="3765" max="3765" width="12.5703125" style="162" customWidth="1"/>
    <col min="3766" max="3766" width="11.7109375" style="162" customWidth="1"/>
    <col min="3767" max="3767" width="13.7109375" style="162" customWidth="1"/>
    <col min="3768" max="3768" width="13.28515625" style="162" customWidth="1"/>
    <col min="3769" max="3769" width="13.140625" style="162" customWidth="1"/>
    <col min="3770" max="3770" width="12" style="162" customWidth="1"/>
    <col min="3771" max="3771" width="12.140625" style="162" customWidth="1"/>
    <col min="3772" max="3772" width="12.28515625" style="162" customWidth="1"/>
    <col min="3773" max="3773" width="12.140625" style="162" customWidth="1"/>
    <col min="3774" max="3774" width="12.5703125" style="162" customWidth="1"/>
    <col min="3775" max="3991" width="9.140625" style="162"/>
    <col min="3992" max="3992" width="25.42578125" style="162" customWidth="1"/>
    <col min="3993" max="3993" width="56.28515625" style="162" customWidth="1"/>
    <col min="3994" max="3994" width="14" style="162" customWidth="1"/>
    <col min="3995" max="3996" width="14.5703125" style="162" customWidth="1"/>
    <col min="3997" max="3997" width="14.140625" style="162" customWidth="1"/>
    <col min="3998" max="3998" width="15.140625" style="162" customWidth="1"/>
    <col min="3999" max="3999" width="13.85546875" style="162" customWidth="1"/>
    <col min="4000" max="4001" width="14.7109375" style="162" customWidth="1"/>
    <col min="4002" max="4002" width="12.85546875" style="162" customWidth="1"/>
    <col min="4003" max="4003" width="13.5703125" style="162" customWidth="1"/>
    <col min="4004" max="4004" width="12.7109375" style="162" customWidth="1"/>
    <col min="4005" max="4005" width="13.42578125" style="162" customWidth="1"/>
    <col min="4006" max="4006" width="13.140625" style="162" customWidth="1"/>
    <col min="4007" max="4007" width="14.7109375" style="162" customWidth="1"/>
    <col min="4008" max="4008" width="14.5703125" style="162" customWidth="1"/>
    <col min="4009" max="4009" width="13" style="162" customWidth="1"/>
    <col min="4010" max="4010" width="15" style="162" customWidth="1"/>
    <col min="4011" max="4012" width="12.140625" style="162" customWidth="1"/>
    <col min="4013" max="4013" width="12" style="162" customWidth="1"/>
    <col min="4014" max="4014" width="13.5703125" style="162" customWidth="1"/>
    <col min="4015" max="4015" width="14" style="162" customWidth="1"/>
    <col min="4016" max="4016" width="12.28515625" style="162" customWidth="1"/>
    <col min="4017" max="4017" width="14.140625" style="162" customWidth="1"/>
    <col min="4018" max="4018" width="13" style="162" customWidth="1"/>
    <col min="4019" max="4019" width="13.5703125" style="162" customWidth="1"/>
    <col min="4020" max="4020" width="12.42578125" style="162" customWidth="1"/>
    <col min="4021" max="4021" width="12.5703125" style="162" customWidth="1"/>
    <col min="4022" max="4022" width="11.7109375" style="162" customWidth="1"/>
    <col min="4023" max="4023" width="13.7109375" style="162" customWidth="1"/>
    <col min="4024" max="4024" width="13.28515625" style="162" customWidth="1"/>
    <col min="4025" max="4025" width="13.140625" style="162" customWidth="1"/>
    <col min="4026" max="4026" width="12" style="162" customWidth="1"/>
    <col min="4027" max="4027" width="12.140625" style="162" customWidth="1"/>
    <col min="4028" max="4028" width="12.28515625" style="162" customWidth="1"/>
    <col min="4029" max="4029" width="12.140625" style="162" customWidth="1"/>
    <col min="4030" max="4030" width="12.5703125" style="162" customWidth="1"/>
    <col min="4031" max="4247" width="9.140625" style="162"/>
    <col min="4248" max="4248" width="25.42578125" style="162" customWidth="1"/>
    <col min="4249" max="4249" width="56.28515625" style="162" customWidth="1"/>
    <col min="4250" max="4250" width="14" style="162" customWidth="1"/>
    <col min="4251" max="4252" width="14.5703125" style="162" customWidth="1"/>
    <col min="4253" max="4253" width="14.140625" style="162" customWidth="1"/>
    <col min="4254" max="4254" width="15.140625" style="162" customWidth="1"/>
    <col min="4255" max="4255" width="13.85546875" style="162" customWidth="1"/>
    <col min="4256" max="4257" width="14.7109375" style="162" customWidth="1"/>
    <col min="4258" max="4258" width="12.85546875" style="162" customWidth="1"/>
    <col min="4259" max="4259" width="13.5703125" style="162" customWidth="1"/>
    <col min="4260" max="4260" width="12.7109375" style="162" customWidth="1"/>
    <col min="4261" max="4261" width="13.42578125" style="162" customWidth="1"/>
    <col min="4262" max="4262" width="13.140625" style="162" customWidth="1"/>
    <col min="4263" max="4263" width="14.7109375" style="162" customWidth="1"/>
    <col min="4264" max="4264" width="14.5703125" style="162" customWidth="1"/>
    <col min="4265" max="4265" width="13" style="162" customWidth="1"/>
    <col min="4266" max="4266" width="15" style="162" customWidth="1"/>
    <col min="4267" max="4268" width="12.140625" style="162" customWidth="1"/>
    <col min="4269" max="4269" width="12" style="162" customWidth="1"/>
    <col min="4270" max="4270" width="13.5703125" style="162" customWidth="1"/>
    <col min="4271" max="4271" width="14" style="162" customWidth="1"/>
    <col min="4272" max="4272" width="12.28515625" style="162" customWidth="1"/>
    <col min="4273" max="4273" width="14.140625" style="162" customWidth="1"/>
    <col min="4274" max="4274" width="13" style="162" customWidth="1"/>
    <col min="4275" max="4275" width="13.5703125" style="162" customWidth="1"/>
    <col min="4276" max="4276" width="12.42578125" style="162" customWidth="1"/>
    <col min="4277" max="4277" width="12.5703125" style="162" customWidth="1"/>
    <col min="4278" max="4278" width="11.7109375" style="162" customWidth="1"/>
    <col min="4279" max="4279" width="13.7109375" style="162" customWidth="1"/>
    <col min="4280" max="4280" width="13.28515625" style="162" customWidth="1"/>
    <col min="4281" max="4281" width="13.140625" style="162" customWidth="1"/>
    <col min="4282" max="4282" width="12" style="162" customWidth="1"/>
    <col min="4283" max="4283" width="12.140625" style="162" customWidth="1"/>
    <col min="4284" max="4284" width="12.28515625" style="162" customWidth="1"/>
    <col min="4285" max="4285" width="12.140625" style="162" customWidth="1"/>
    <col min="4286" max="4286" width="12.5703125" style="162" customWidth="1"/>
    <col min="4287" max="4503" width="9.140625" style="162"/>
    <col min="4504" max="4504" width="25.42578125" style="162" customWidth="1"/>
    <col min="4505" max="4505" width="56.28515625" style="162" customWidth="1"/>
    <col min="4506" max="4506" width="14" style="162" customWidth="1"/>
    <col min="4507" max="4508" width="14.5703125" style="162" customWidth="1"/>
    <col min="4509" max="4509" width="14.140625" style="162" customWidth="1"/>
    <col min="4510" max="4510" width="15.140625" style="162" customWidth="1"/>
    <col min="4511" max="4511" width="13.85546875" style="162" customWidth="1"/>
    <col min="4512" max="4513" width="14.7109375" style="162" customWidth="1"/>
    <col min="4514" max="4514" width="12.85546875" style="162" customWidth="1"/>
    <col min="4515" max="4515" width="13.5703125" style="162" customWidth="1"/>
    <col min="4516" max="4516" width="12.7109375" style="162" customWidth="1"/>
    <col min="4517" max="4517" width="13.42578125" style="162" customWidth="1"/>
    <col min="4518" max="4518" width="13.140625" style="162" customWidth="1"/>
    <col min="4519" max="4519" width="14.7109375" style="162" customWidth="1"/>
    <col min="4520" max="4520" width="14.5703125" style="162" customWidth="1"/>
    <col min="4521" max="4521" width="13" style="162" customWidth="1"/>
    <col min="4522" max="4522" width="15" style="162" customWidth="1"/>
    <col min="4523" max="4524" width="12.140625" style="162" customWidth="1"/>
    <col min="4525" max="4525" width="12" style="162" customWidth="1"/>
    <col min="4526" max="4526" width="13.5703125" style="162" customWidth="1"/>
    <col min="4527" max="4527" width="14" style="162" customWidth="1"/>
    <col min="4528" max="4528" width="12.28515625" style="162" customWidth="1"/>
    <col min="4529" max="4529" width="14.140625" style="162" customWidth="1"/>
    <col min="4530" max="4530" width="13" style="162" customWidth="1"/>
    <col min="4531" max="4531" width="13.5703125" style="162" customWidth="1"/>
    <col min="4532" max="4532" width="12.42578125" style="162" customWidth="1"/>
    <col min="4533" max="4533" width="12.5703125" style="162" customWidth="1"/>
    <col min="4534" max="4534" width="11.7109375" style="162" customWidth="1"/>
    <col min="4535" max="4535" width="13.7109375" style="162" customWidth="1"/>
    <col min="4536" max="4536" width="13.28515625" style="162" customWidth="1"/>
    <col min="4537" max="4537" width="13.140625" style="162" customWidth="1"/>
    <col min="4538" max="4538" width="12" style="162" customWidth="1"/>
    <col min="4539" max="4539" width="12.140625" style="162" customWidth="1"/>
    <col min="4540" max="4540" width="12.28515625" style="162" customWidth="1"/>
    <col min="4541" max="4541" width="12.140625" style="162" customWidth="1"/>
    <col min="4542" max="4542" width="12.5703125" style="162" customWidth="1"/>
    <col min="4543" max="4759" width="9.140625" style="162"/>
    <col min="4760" max="4760" width="25.42578125" style="162" customWidth="1"/>
    <col min="4761" max="4761" width="56.28515625" style="162" customWidth="1"/>
    <col min="4762" max="4762" width="14" style="162" customWidth="1"/>
    <col min="4763" max="4764" width="14.5703125" style="162" customWidth="1"/>
    <col min="4765" max="4765" width="14.140625" style="162" customWidth="1"/>
    <col min="4766" max="4766" width="15.140625" style="162" customWidth="1"/>
    <col min="4767" max="4767" width="13.85546875" style="162" customWidth="1"/>
    <col min="4768" max="4769" width="14.7109375" style="162" customWidth="1"/>
    <col min="4770" max="4770" width="12.85546875" style="162" customWidth="1"/>
    <col min="4771" max="4771" width="13.5703125" style="162" customWidth="1"/>
    <col min="4772" max="4772" width="12.7109375" style="162" customWidth="1"/>
    <col min="4773" max="4773" width="13.42578125" style="162" customWidth="1"/>
    <col min="4774" max="4774" width="13.140625" style="162" customWidth="1"/>
    <col min="4775" max="4775" width="14.7109375" style="162" customWidth="1"/>
    <col min="4776" max="4776" width="14.5703125" style="162" customWidth="1"/>
    <col min="4777" max="4777" width="13" style="162" customWidth="1"/>
    <col min="4778" max="4778" width="15" style="162" customWidth="1"/>
    <col min="4779" max="4780" width="12.140625" style="162" customWidth="1"/>
    <col min="4781" max="4781" width="12" style="162" customWidth="1"/>
    <col min="4782" max="4782" width="13.5703125" style="162" customWidth="1"/>
    <col min="4783" max="4783" width="14" style="162" customWidth="1"/>
    <col min="4784" max="4784" width="12.28515625" style="162" customWidth="1"/>
    <col min="4785" max="4785" width="14.140625" style="162" customWidth="1"/>
    <col min="4786" max="4786" width="13" style="162" customWidth="1"/>
    <col min="4787" max="4787" width="13.5703125" style="162" customWidth="1"/>
    <col min="4788" max="4788" width="12.42578125" style="162" customWidth="1"/>
    <col min="4789" max="4789" width="12.5703125" style="162" customWidth="1"/>
    <col min="4790" max="4790" width="11.7109375" style="162" customWidth="1"/>
    <col min="4791" max="4791" width="13.7109375" style="162" customWidth="1"/>
    <col min="4792" max="4792" width="13.28515625" style="162" customWidth="1"/>
    <col min="4793" max="4793" width="13.140625" style="162" customWidth="1"/>
    <col min="4794" max="4794" width="12" style="162" customWidth="1"/>
    <col min="4795" max="4795" width="12.140625" style="162" customWidth="1"/>
    <col min="4796" max="4796" width="12.28515625" style="162" customWidth="1"/>
    <col min="4797" max="4797" width="12.140625" style="162" customWidth="1"/>
    <col min="4798" max="4798" width="12.5703125" style="162" customWidth="1"/>
    <col min="4799" max="5015" width="9.140625" style="162"/>
    <col min="5016" max="5016" width="25.42578125" style="162" customWidth="1"/>
    <col min="5017" max="5017" width="56.28515625" style="162" customWidth="1"/>
    <col min="5018" max="5018" width="14" style="162" customWidth="1"/>
    <col min="5019" max="5020" width="14.5703125" style="162" customWidth="1"/>
    <col min="5021" max="5021" width="14.140625" style="162" customWidth="1"/>
    <col min="5022" max="5022" width="15.140625" style="162" customWidth="1"/>
    <col min="5023" max="5023" width="13.85546875" style="162" customWidth="1"/>
    <col min="5024" max="5025" width="14.7109375" style="162" customWidth="1"/>
    <col min="5026" max="5026" width="12.85546875" style="162" customWidth="1"/>
    <col min="5027" max="5027" width="13.5703125" style="162" customWidth="1"/>
    <col min="5028" max="5028" width="12.7109375" style="162" customWidth="1"/>
    <col min="5029" max="5029" width="13.42578125" style="162" customWidth="1"/>
    <col min="5030" max="5030" width="13.140625" style="162" customWidth="1"/>
    <col min="5031" max="5031" width="14.7109375" style="162" customWidth="1"/>
    <col min="5032" max="5032" width="14.5703125" style="162" customWidth="1"/>
    <col min="5033" max="5033" width="13" style="162" customWidth="1"/>
    <col min="5034" max="5034" width="15" style="162" customWidth="1"/>
    <col min="5035" max="5036" width="12.140625" style="162" customWidth="1"/>
    <col min="5037" max="5037" width="12" style="162" customWidth="1"/>
    <col min="5038" max="5038" width="13.5703125" style="162" customWidth="1"/>
    <col min="5039" max="5039" width="14" style="162" customWidth="1"/>
    <col min="5040" max="5040" width="12.28515625" style="162" customWidth="1"/>
    <col min="5041" max="5041" width="14.140625" style="162" customWidth="1"/>
    <col min="5042" max="5042" width="13" style="162" customWidth="1"/>
    <col min="5043" max="5043" width="13.5703125" style="162" customWidth="1"/>
    <col min="5044" max="5044" width="12.42578125" style="162" customWidth="1"/>
    <col min="5045" max="5045" width="12.5703125" style="162" customWidth="1"/>
    <col min="5046" max="5046" width="11.7109375" style="162" customWidth="1"/>
    <col min="5047" max="5047" width="13.7109375" style="162" customWidth="1"/>
    <col min="5048" max="5048" width="13.28515625" style="162" customWidth="1"/>
    <col min="5049" max="5049" width="13.140625" style="162" customWidth="1"/>
    <col min="5050" max="5050" width="12" style="162" customWidth="1"/>
    <col min="5051" max="5051" width="12.140625" style="162" customWidth="1"/>
    <col min="5052" max="5052" width="12.28515625" style="162" customWidth="1"/>
    <col min="5053" max="5053" width="12.140625" style="162" customWidth="1"/>
    <col min="5054" max="5054" width="12.5703125" style="162" customWidth="1"/>
    <col min="5055" max="5271" width="9.140625" style="162"/>
    <col min="5272" max="5272" width="25.42578125" style="162" customWidth="1"/>
    <col min="5273" max="5273" width="56.28515625" style="162" customWidth="1"/>
    <col min="5274" max="5274" width="14" style="162" customWidth="1"/>
    <col min="5275" max="5276" width="14.5703125" style="162" customWidth="1"/>
    <col min="5277" max="5277" width="14.140625" style="162" customWidth="1"/>
    <col min="5278" max="5278" width="15.140625" style="162" customWidth="1"/>
    <col min="5279" max="5279" width="13.85546875" style="162" customWidth="1"/>
    <col min="5280" max="5281" width="14.7109375" style="162" customWidth="1"/>
    <col min="5282" max="5282" width="12.85546875" style="162" customWidth="1"/>
    <col min="5283" max="5283" width="13.5703125" style="162" customWidth="1"/>
    <col min="5284" max="5284" width="12.7109375" style="162" customWidth="1"/>
    <col min="5285" max="5285" width="13.42578125" style="162" customWidth="1"/>
    <col min="5286" max="5286" width="13.140625" style="162" customWidth="1"/>
    <col min="5287" max="5287" width="14.7109375" style="162" customWidth="1"/>
    <col min="5288" max="5288" width="14.5703125" style="162" customWidth="1"/>
    <col min="5289" max="5289" width="13" style="162" customWidth="1"/>
    <col min="5290" max="5290" width="15" style="162" customWidth="1"/>
    <col min="5291" max="5292" width="12.140625" style="162" customWidth="1"/>
    <col min="5293" max="5293" width="12" style="162" customWidth="1"/>
    <col min="5294" max="5294" width="13.5703125" style="162" customWidth="1"/>
    <col min="5295" max="5295" width="14" style="162" customWidth="1"/>
    <col min="5296" max="5296" width="12.28515625" style="162" customWidth="1"/>
    <col min="5297" max="5297" width="14.140625" style="162" customWidth="1"/>
    <col min="5298" max="5298" width="13" style="162" customWidth="1"/>
    <col min="5299" max="5299" width="13.5703125" style="162" customWidth="1"/>
    <col min="5300" max="5300" width="12.42578125" style="162" customWidth="1"/>
    <col min="5301" max="5301" width="12.5703125" style="162" customWidth="1"/>
    <col min="5302" max="5302" width="11.7109375" style="162" customWidth="1"/>
    <col min="5303" max="5303" width="13.7109375" style="162" customWidth="1"/>
    <col min="5304" max="5304" width="13.28515625" style="162" customWidth="1"/>
    <col min="5305" max="5305" width="13.140625" style="162" customWidth="1"/>
    <col min="5306" max="5306" width="12" style="162" customWidth="1"/>
    <col min="5307" max="5307" width="12.140625" style="162" customWidth="1"/>
    <col min="5308" max="5308" width="12.28515625" style="162" customWidth="1"/>
    <col min="5309" max="5309" width="12.140625" style="162" customWidth="1"/>
    <col min="5310" max="5310" width="12.5703125" style="162" customWidth="1"/>
    <col min="5311" max="5527" width="9.140625" style="162"/>
    <col min="5528" max="5528" width="25.42578125" style="162" customWidth="1"/>
    <col min="5529" max="5529" width="56.28515625" style="162" customWidth="1"/>
    <col min="5530" max="5530" width="14" style="162" customWidth="1"/>
    <col min="5531" max="5532" width="14.5703125" style="162" customWidth="1"/>
    <col min="5533" max="5533" width="14.140625" style="162" customWidth="1"/>
    <col min="5534" max="5534" width="15.140625" style="162" customWidth="1"/>
    <col min="5535" max="5535" width="13.85546875" style="162" customWidth="1"/>
    <col min="5536" max="5537" width="14.7109375" style="162" customWidth="1"/>
    <col min="5538" max="5538" width="12.85546875" style="162" customWidth="1"/>
    <col min="5539" max="5539" width="13.5703125" style="162" customWidth="1"/>
    <col min="5540" max="5540" width="12.7109375" style="162" customWidth="1"/>
    <col min="5541" max="5541" width="13.42578125" style="162" customWidth="1"/>
    <col min="5542" max="5542" width="13.140625" style="162" customWidth="1"/>
    <col min="5543" max="5543" width="14.7109375" style="162" customWidth="1"/>
    <col min="5544" max="5544" width="14.5703125" style="162" customWidth="1"/>
    <col min="5545" max="5545" width="13" style="162" customWidth="1"/>
    <col min="5546" max="5546" width="15" style="162" customWidth="1"/>
    <col min="5547" max="5548" width="12.140625" style="162" customWidth="1"/>
    <col min="5549" max="5549" width="12" style="162" customWidth="1"/>
    <col min="5550" max="5550" width="13.5703125" style="162" customWidth="1"/>
    <col min="5551" max="5551" width="14" style="162" customWidth="1"/>
    <col min="5552" max="5552" width="12.28515625" style="162" customWidth="1"/>
    <col min="5553" max="5553" width="14.140625" style="162" customWidth="1"/>
    <col min="5554" max="5554" width="13" style="162" customWidth="1"/>
    <col min="5555" max="5555" width="13.5703125" style="162" customWidth="1"/>
    <col min="5556" max="5556" width="12.42578125" style="162" customWidth="1"/>
    <col min="5557" max="5557" width="12.5703125" style="162" customWidth="1"/>
    <col min="5558" max="5558" width="11.7109375" style="162" customWidth="1"/>
    <col min="5559" max="5559" width="13.7109375" style="162" customWidth="1"/>
    <col min="5560" max="5560" width="13.28515625" style="162" customWidth="1"/>
    <col min="5561" max="5561" width="13.140625" style="162" customWidth="1"/>
    <col min="5562" max="5562" width="12" style="162" customWidth="1"/>
    <col min="5563" max="5563" width="12.140625" style="162" customWidth="1"/>
    <col min="5564" max="5564" width="12.28515625" style="162" customWidth="1"/>
    <col min="5565" max="5565" width="12.140625" style="162" customWidth="1"/>
    <col min="5566" max="5566" width="12.5703125" style="162" customWidth="1"/>
    <col min="5567" max="5783" width="9.140625" style="162"/>
    <col min="5784" max="5784" width="25.42578125" style="162" customWidth="1"/>
    <col min="5785" max="5785" width="56.28515625" style="162" customWidth="1"/>
    <col min="5786" max="5786" width="14" style="162" customWidth="1"/>
    <col min="5787" max="5788" width="14.5703125" style="162" customWidth="1"/>
    <col min="5789" max="5789" width="14.140625" style="162" customWidth="1"/>
    <col min="5790" max="5790" width="15.140625" style="162" customWidth="1"/>
    <col min="5791" max="5791" width="13.85546875" style="162" customWidth="1"/>
    <col min="5792" max="5793" width="14.7109375" style="162" customWidth="1"/>
    <col min="5794" max="5794" width="12.85546875" style="162" customWidth="1"/>
    <col min="5795" max="5795" width="13.5703125" style="162" customWidth="1"/>
    <col min="5796" max="5796" width="12.7109375" style="162" customWidth="1"/>
    <col min="5797" max="5797" width="13.42578125" style="162" customWidth="1"/>
    <col min="5798" max="5798" width="13.140625" style="162" customWidth="1"/>
    <col min="5799" max="5799" width="14.7109375" style="162" customWidth="1"/>
    <col min="5800" max="5800" width="14.5703125" style="162" customWidth="1"/>
    <col min="5801" max="5801" width="13" style="162" customWidth="1"/>
    <col min="5802" max="5802" width="15" style="162" customWidth="1"/>
    <col min="5803" max="5804" width="12.140625" style="162" customWidth="1"/>
    <col min="5805" max="5805" width="12" style="162" customWidth="1"/>
    <col min="5806" max="5806" width="13.5703125" style="162" customWidth="1"/>
    <col min="5807" max="5807" width="14" style="162" customWidth="1"/>
    <col min="5808" max="5808" width="12.28515625" style="162" customWidth="1"/>
    <col min="5809" max="5809" width="14.140625" style="162" customWidth="1"/>
    <col min="5810" max="5810" width="13" style="162" customWidth="1"/>
    <col min="5811" max="5811" width="13.5703125" style="162" customWidth="1"/>
    <col min="5812" max="5812" width="12.42578125" style="162" customWidth="1"/>
    <col min="5813" max="5813" width="12.5703125" style="162" customWidth="1"/>
    <col min="5814" max="5814" width="11.7109375" style="162" customWidth="1"/>
    <col min="5815" max="5815" width="13.7109375" style="162" customWidth="1"/>
    <col min="5816" max="5816" width="13.28515625" style="162" customWidth="1"/>
    <col min="5817" max="5817" width="13.140625" style="162" customWidth="1"/>
    <col min="5818" max="5818" width="12" style="162" customWidth="1"/>
    <col min="5819" max="5819" width="12.140625" style="162" customWidth="1"/>
    <col min="5820" max="5820" width="12.28515625" style="162" customWidth="1"/>
    <col min="5821" max="5821" width="12.140625" style="162" customWidth="1"/>
    <col min="5822" max="5822" width="12.5703125" style="162" customWidth="1"/>
    <col min="5823" max="6039" width="9.140625" style="162"/>
    <col min="6040" max="6040" width="25.42578125" style="162" customWidth="1"/>
    <col min="6041" max="6041" width="56.28515625" style="162" customWidth="1"/>
    <col min="6042" max="6042" width="14" style="162" customWidth="1"/>
    <col min="6043" max="6044" width="14.5703125" style="162" customWidth="1"/>
    <col min="6045" max="6045" width="14.140625" style="162" customWidth="1"/>
    <col min="6046" max="6046" width="15.140625" style="162" customWidth="1"/>
    <col min="6047" max="6047" width="13.85546875" style="162" customWidth="1"/>
    <col min="6048" max="6049" width="14.7109375" style="162" customWidth="1"/>
    <col min="6050" max="6050" width="12.85546875" style="162" customWidth="1"/>
    <col min="6051" max="6051" width="13.5703125" style="162" customWidth="1"/>
    <col min="6052" max="6052" width="12.7109375" style="162" customWidth="1"/>
    <col min="6053" max="6053" width="13.42578125" style="162" customWidth="1"/>
    <col min="6054" max="6054" width="13.140625" style="162" customWidth="1"/>
    <col min="6055" max="6055" width="14.7109375" style="162" customWidth="1"/>
    <col min="6056" max="6056" width="14.5703125" style="162" customWidth="1"/>
    <col min="6057" max="6057" width="13" style="162" customWidth="1"/>
    <col min="6058" max="6058" width="15" style="162" customWidth="1"/>
    <col min="6059" max="6060" width="12.140625" style="162" customWidth="1"/>
    <col min="6061" max="6061" width="12" style="162" customWidth="1"/>
    <col min="6062" max="6062" width="13.5703125" style="162" customWidth="1"/>
    <col min="6063" max="6063" width="14" style="162" customWidth="1"/>
    <col min="6064" max="6064" width="12.28515625" style="162" customWidth="1"/>
    <col min="6065" max="6065" width="14.140625" style="162" customWidth="1"/>
    <col min="6066" max="6066" width="13" style="162" customWidth="1"/>
    <col min="6067" max="6067" width="13.5703125" style="162" customWidth="1"/>
    <col min="6068" max="6068" width="12.42578125" style="162" customWidth="1"/>
    <col min="6069" max="6069" width="12.5703125" style="162" customWidth="1"/>
    <col min="6070" max="6070" width="11.7109375" style="162" customWidth="1"/>
    <col min="6071" max="6071" width="13.7109375" style="162" customWidth="1"/>
    <col min="6072" max="6072" width="13.28515625" style="162" customWidth="1"/>
    <col min="6073" max="6073" width="13.140625" style="162" customWidth="1"/>
    <col min="6074" max="6074" width="12" style="162" customWidth="1"/>
    <col min="6075" max="6075" width="12.140625" style="162" customWidth="1"/>
    <col min="6076" max="6076" width="12.28515625" style="162" customWidth="1"/>
    <col min="6077" max="6077" width="12.140625" style="162" customWidth="1"/>
    <col min="6078" max="6078" width="12.5703125" style="162" customWidth="1"/>
    <col min="6079" max="6295" width="9.140625" style="162"/>
    <col min="6296" max="6296" width="25.42578125" style="162" customWidth="1"/>
    <col min="6297" max="6297" width="56.28515625" style="162" customWidth="1"/>
    <col min="6298" max="6298" width="14" style="162" customWidth="1"/>
    <col min="6299" max="6300" width="14.5703125" style="162" customWidth="1"/>
    <col min="6301" max="6301" width="14.140625" style="162" customWidth="1"/>
    <col min="6302" max="6302" width="15.140625" style="162" customWidth="1"/>
    <col min="6303" max="6303" width="13.85546875" style="162" customWidth="1"/>
    <col min="6304" max="6305" width="14.7109375" style="162" customWidth="1"/>
    <col min="6306" max="6306" width="12.85546875" style="162" customWidth="1"/>
    <col min="6307" max="6307" width="13.5703125" style="162" customWidth="1"/>
    <col min="6308" max="6308" width="12.7109375" style="162" customWidth="1"/>
    <col min="6309" max="6309" width="13.42578125" style="162" customWidth="1"/>
    <col min="6310" max="6310" width="13.140625" style="162" customWidth="1"/>
    <col min="6311" max="6311" width="14.7109375" style="162" customWidth="1"/>
    <col min="6312" max="6312" width="14.5703125" style="162" customWidth="1"/>
    <col min="6313" max="6313" width="13" style="162" customWidth="1"/>
    <col min="6314" max="6314" width="15" style="162" customWidth="1"/>
    <col min="6315" max="6316" width="12.140625" style="162" customWidth="1"/>
    <col min="6317" max="6317" width="12" style="162" customWidth="1"/>
    <col min="6318" max="6318" width="13.5703125" style="162" customWidth="1"/>
    <col min="6319" max="6319" width="14" style="162" customWidth="1"/>
    <col min="6320" max="6320" width="12.28515625" style="162" customWidth="1"/>
    <col min="6321" max="6321" width="14.140625" style="162" customWidth="1"/>
    <col min="6322" max="6322" width="13" style="162" customWidth="1"/>
    <col min="6323" max="6323" width="13.5703125" style="162" customWidth="1"/>
    <col min="6324" max="6324" width="12.42578125" style="162" customWidth="1"/>
    <col min="6325" max="6325" width="12.5703125" style="162" customWidth="1"/>
    <col min="6326" max="6326" width="11.7109375" style="162" customWidth="1"/>
    <col min="6327" max="6327" width="13.7109375" style="162" customWidth="1"/>
    <col min="6328" max="6328" width="13.28515625" style="162" customWidth="1"/>
    <col min="6329" max="6329" width="13.140625" style="162" customWidth="1"/>
    <col min="6330" max="6330" width="12" style="162" customWidth="1"/>
    <col min="6331" max="6331" width="12.140625" style="162" customWidth="1"/>
    <col min="6332" max="6332" width="12.28515625" style="162" customWidth="1"/>
    <col min="6333" max="6333" width="12.140625" style="162" customWidth="1"/>
    <col min="6334" max="6334" width="12.5703125" style="162" customWidth="1"/>
    <col min="6335" max="6551" width="9.140625" style="162"/>
    <col min="6552" max="6552" width="25.42578125" style="162" customWidth="1"/>
    <col min="6553" max="6553" width="56.28515625" style="162" customWidth="1"/>
    <col min="6554" max="6554" width="14" style="162" customWidth="1"/>
    <col min="6555" max="6556" width="14.5703125" style="162" customWidth="1"/>
    <col min="6557" max="6557" width="14.140625" style="162" customWidth="1"/>
    <col min="6558" max="6558" width="15.140625" style="162" customWidth="1"/>
    <col min="6559" max="6559" width="13.85546875" style="162" customWidth="1"/>
    <col min="6560" max="6561" width="14.7109375" style="162" customWidth="1"/>
    <col min="6562" max="6562" width="12.85546875" style="162" customWidth="1"/>
    <col min="6563" max="6563" width="13.5703125" style="162" customWidth="1"/>
    <col min="6564" max="6564" width="12.7109375" style="162" customWidth="1"/>
    <col min="6565" max="6565" width="13.42578125" style="162" customWidth="1"/>
    <col min="6566" max="6566" width="13.140625" style="162" customWidth="1"/>
    <col min="6567" max="6567" width="14.7109375" style="162" customWidth="1"/>
    <col min="6568" max="6568" width="14.5703125" style="162" customWidth="1"/>
    <col min="6569" max="6569" width="13" style="162" customWidth="1"/>
    <col min="6570" max="6570" width="15" style="162" customWidth="1"/>
    <col min="6571" max="6572" width="12.140625" style="162" customWidth="1"/>
    <col min="6573" max="6573" width="12" style="162" customWidth="1"/>
    <col min="6574" max="6574" width="13.5703125" style="162" customWidth="1"/>
    <col min="6575" max="6575" width="14" style="162" customWidth="1"/>
    <col min="6576" max="6576" width="12.28515625" style="162" customWidth="1"/>
    <col min="6577" max="6577" width="14.140625" style="162" customWidth="1"/>
    <col min="6578" max="6578" width="13" style="162" customWidth="1"/>
    <col min="6579" max="6579" width="13.5703125" style="162" customWidth="1"/>
    <col min="6580" max="6580" width="12.42578125" style="162" customWidth="1"/>
    <col min="6581" max="6581" width="12.5703125" style="162" customWidth="1"/>
    <col min="6582" max="6582" width="11.7109375" style="162" customWidth="1"/>
    <col min="6583" max="6583" width="13.7109375" style="162" customWidth="1"/>
    <col min="6584" max="6584" width="13.28515625" style="162" customWidth="1"/>
    <col min="6585" max="6585" width="13.140625" style="162" customWidth="1"/>
    <col min="6586" max="6586" width="12" style="162" customWidth="1"/>
    <col min="6587" max="6587" width="12.140625" style="162" customWidth="1"/>
    <col min="6588" max="6588" width="12.28515625" style="162" customWidth="1"/>
    <col min="6589" max="6589" width="12.140625" style="162" customWidth="1"/>
    <col min="6590" max="6590" width="12.5703125" style="162" customWidth="1"/>
    <col min="6591" max="6807" width="9.140625" style="162"/>
    <col min="6808" max="6808" width="25.42578125" style="162" customWidth="1"/>
    <col min="6809" max="6809" width="56.28515625" style="162" customWidth="1"/>
    <col min="6810" max="6810" width="14" style="162" customWidth="1"/>
    <col min="6811" max="6812" width="14.5703125" style="162" customWidth="1"/>
    <col min="6813" max="6813" width="14.140625" style="162" customWidth="1"/>
    <col min="6814" max="6814" width="15.140625" style="162" customWidth="1"/>
    <col min="6815" max="6815" width="13.85546875" style="162" customWidth="1"/>
    <col min="6816" max="6817" width="14.7109375" style="162" customWidth="1"/>
    <col min="6818" max="6818" width="12.85546875" style="162" customWidth="1"/>
    <col min="6819" max="6819" width="13.5703125" style="162" customWidth="1"/>
    <col min="6820" max="6820" width="12.7109375" style="162" customWidth="1"/>
    <col min="6821" max="6821" width="13.42578125" style="162" customWidth="1"/>
    <col min="6822" max="6822" width="13.140625" style="162" customWidth="1"/>
    <col min="6823" max="6823" width="14.7109375" style="162" customWidth="1"/>
    <col min="6824" max="6824" width="14.5703125" style="162" customWidth="1"/>
    <col min="6825" max="6825" width="13" style="162" customWidth="1"/>
    <col min="6826" max="6826" width="15" style="162" customWidth="1"/>
    <col min="6827" max="6828" width="12.140625" style="162" customWidth="1"/>
    <col min="6829" max="6829" width="12" style="162" customWidth="1"/>
    <col min="6830" max="6830" width="13.5703125" style="162" customWidth="1"/>
    <col min="6831" max="6831" width="14" style="162" customWidth="1"/>
    <col min="6832" max="6832" width="12.28515625" style="162" customWidth="1"/>
    <col min="6833" max="6833" width="14.140625" style="162" customWidth="1"/>
    <col min="6834" max="6834" width="13" style="162" customWidth="1"/>
    <col min="6835" max="6835" width="13.5703125" style="162" customWidth="1"/>
    <col min="6836" max="6836" width="12.42578125" style="162" customWidth="1"/>
    <col min="6837" max="6837" width="12.5703125" style="162" customWidth="1"/>
    <col min="6838" max="6838" width="11.7109375" style="162" customWidth="1"/>
    <col min="6839" max="6839" width="13.7109375" style="162" customWidth="1"/>
    <col min="6840" max="6840" width="13.28515625" style="162" customWidth="1"/>
    <col min="6841" max="6841" width="13.140625" style="162" customWidth="1"/>
    <col min="6842" max="6842" width="12" style="162" customWidth="1"/>
    <col min="6843" max="6843" width="12.140625" style="162" customWidth="1"/>
    <col min="6844" max="6844" width="12.28515625" style="162" customWidth="1"/>
    <col min="6845" max="6845" width="12.140625" style="162" customWidth="1"/>
    <col min="6846" max="6846" width="12.5703125" style="162" customWidth="1"/>
    <col min="6847" max="7063" width="9.140625" style="162"/>
    <col min="7064" max="7064" width="25.42578125" style="162" customWidth="1"/>
    <col min="7065" max="7065" width="56.28515625" style="162" customWidth="1"/>
    <col min="7066" max="7066" width="14" style="162" customWidth="1"/>
    <col min="7067" max="7068" width="14.5703125" style="162" customWidth="1"/>
    <col min="7069" max="7069" width="14.140625" style="162" customWidth="1"/>
    <col min="7070" max="7070" width="15.140625" style="162" customWidth="1"/>
    <col min="7071" max="7071" width="13.85546875" style="162" customWidth="1"/>
    <col min="7072" max="7073" width="14.7109375" style="162" customWidth="1"/>
    <col min="7074" max="7074" width="12.85546875" style="162" customWidth="1"/>
    <col min="7075" max="7075" width="13.5703125" style="162" customWidth="1"/>
    <col min="7076" max="7076" width="12.7109375" style="162" customWidth="1"/>
    <col min="7077" max="7077" width="13.42578125" style="162" customWidth="1"/>
    <col min="7078" max="7078" width="13.140625" style="162" customWidth="1"/>
    <col min="7079" max="7079" width="14.7109375" style="162" customWidth="1"/>
    <col min="7080" max="7080" width="14.5703125" style="162" customWidth="1"/>
    <col min="7081" max="7081" width="13" style="162" customWidth="1"/>
    <col min="7082" max="7082" width="15" style="162" customWidth="1"/>
    <col min="7083" max="7084" width="12.140625" style="162" customWidth="1"/>
    <col min="7085" max="7085" width="12" style="162" customWidth="1"/>
    <col min="7086" max="7086" width="13.5703125" style="162" customWidth="1"/>
    <col min="7087" max="7087" width="14" style="162" customWidth="1"/>
    <col min="7088" max="7088" width="12.28515625" style="162" customWidth="1"/>
    <col min="7089" max="7089" width="14.140625" style="162" customWidth="1"/>
    <col min="7090" max="7090" width="13" style="162" customWidth="1"/>
    <col min="7091" max="7091" width="13.5703125" style="162" customWidth="1"/>
    <col min="7092" max="7092" width="12.42578125" style="162" customWidth="1"/>
    <col min="7093" max="7093" width="12.5703125" style="162" customWidth="1"/>
    <col min="7094" max="7094" width="11.7109375" style="162" customWidth="1"/>
    <col min="7095" max="7095" width="13.7109375" style="162" customWidth="1"/>
    <col min="7096" max="7096" width="13.28515625" style="162" customWidth="1"/>
    <col min="7097" max="7097" width="13.140625" style="162" customWidth="1"/>
    <col min="7098" max="7098" width="12" style="162" customWidth="1"/>
    <col min="7099" max="7099" width="12.140625" style="162" customWidth="1"/>
    <col min="7100" max="7100" width="12.28515625" style="162" customWidth="1"/>
    <col min="7101" max="7101" width="12.140625" style="162" customWidth="1"/>
    <col min="7102" max="7102" width="12.5703125" style="162" customWidth="1"/>
    <col min="7103" max="7319" width="9.140625" style="162"/>
    <col min="7320" max="7320" width="25.42578125" style="162" customWidth="1"/>
    <col min="7321" max="7321" width="56.28515625" style="162" customWidth="1"/>
    <col min="7322" max="7322" width="14" style="162" customWidth="1"/>
    <col min="7323" max="7324" width="14.5703125" style="162" customWidth="1"/>
    <col min="7325" max="7325" width="14.140625" style="162" customWidth="1"/>
    <col min="7326" max="7326" width="15.140625" style="162" customWidth="1"/>
    <col min="7327" max="7327" width="13.85546875" style="162" customWidth="1"/>
    <col min="7328" max="7329" width="14.7109375" style="162" customWidth="1"/>
    <col min="7330" max="7330" width="12.85546875" style="162" customWidth="1"/>
    <col min="7331" max="7331" width="13.5703125" style="162" customWidth="1"/>
    <col min="7332" max="7332" width="12.7109375" style="162" customWidth="1"/>
    <col min="7333" max="7333" width="13.42578125" style="162" customWidth="1"/>
    <col min="7334" max="7334" width="13.140625" style="162" customWidth="1"/>
    <col min="7335" max="7335" width="14.7109375" style="162" customWidth="1"/>
    <col min="7336" max="7336" width="14.5703125" style="162" customWidth="1"/>
    <col min="7337" max="7337" width="13" style="162" customWidth="1"/>
    <col min="7338" max="7338" width="15" style="162" customWidth="1"/>
    <col min="7339" max="7340" width="12.140625" style="162" customWidth="1"/>
    <col min="7341" max="7341" width="12" style="162" customWidth="1"/>
    <col min="7342" max="7342" width="13.5703125" style="162" customWidth="1"/>
    <col min="7343" max="7343" width="14" style="162" customWidth="1"/>
    <col min="7344" max="7344" width="12.28515625" style="162" customWidth="1"/>
    <col min="7345" max="7345" width="14.140625" style="162" customWidth="1"/>
    <col min="7346" max="7346" width="13" style="162" customWidth="1"/>
    <col min="7347" max="7347" width="13.5703125" style="162" customWidth="1"/>
    <col min="7348" max="7348" width="12.42578125" style="162" customWidth="1"/>
    <col min="7349" max="7349" width="12.5703125" style="162" customWidth="1"/>
    <col min="7350" max="7350" width="11.7109375" style="162" customWidth="1"/>
    <col min="7351" max="7351" width="13.7109375" style="162" customWidth="1"/>
    <col min="7352" max="7352" width="13.28515625" style="162" customWidth="1"/>
    <col min="7353" max="7353" width="13.140625" style="162" customWidth="1"/>
    <col min="7354" max="7354" width="12" style="162" customWidth="1"/>
    <col min="7355" max="7355" width="12.140625" style="162" customWidth="1"/>
    <col min="7356" max="7356" width="12.28515625" style="162" customWidth="1"/>
    <col min="7357" max="7357" width="12.140625" style="162" customWidth="1"/>
    <col min="7358" max="7358" width="12.5703125" style="162" customWidth="1"/>
    <col min="7359" max="7575" width="9.140625" style="162"/>
    <col min="7576" max="7576" width="25.42578125" style="162" customWidth="1"/>
    <col min="7577" max="7577" width="56.28515625" style="162" customWidth="1"/>
    <col min="7578" max="7578" width="14" style="162" customWidth="1"/>
    <col min="7579" max="7580" width="14.5703125" style="162" customWidth="1"/>
    <col min="7581" max="7581" width="14.140625" style="162" customWidth="1"/>
    <col min="7582" max="7582" width="15.140625" style="162" customWidth="1"/>
    <col min="7583" max="7583" width="13.85546875" style="162" customWidth="1"/>
    <col min="7584" max="7585" width="14.7109375" style="162" customWidth="1"/>
    <col min="7586" max="7586" width="12.85546875" style="162" customWidth="1"/>
    <col min="7587" max="7587" width="13.5703125" style="162" customWidth="1"/>
    <col min="7588" max="7588" width="12.7109375" style="162" customWidth="1"/>
    <col min="7589" max="7589" width="13.42578125" style="162" customWidth="1"/>
    <col min="7590" max="7590" width="13.140625" style="162" customWidth="1"/>
    <col min="7591" max="7591" width="14.7109375" style="162" customWidth="1"/>
    <col min="7592" max="7592" width="14.5703125" style="162" customWidth="1"/>
    <col min="7593" max="7593" width="13" style="162" customWidth="1"/>
    <col min="7594" max="7594" width="15" style="162" customWidth="1"/>
    <col min="7595" max="7596" width="12.140625" style="162" customWidth="1"/>
    <col min="7597" max="7597" width="12" style="162" customWidth="1"/>
    <col min="7598" max="7598" width="13.5703125" style="162" customWidth="1"/>
    <col min="7599" max="7599" width="14" style="162" customWidth="1"/>
    <col min="7600" max="7600" width="12.28515625" style="162" customWidth="1"/>
    <col min="7601" max="7601" width="14.140625" style="162" customWidth="1"/>
    <col min="7602" max="7602" width="13" style="162" customWidth="1"/>
    <col min="7603" max="7603" width="13.5703125" style="162" customWidth="1"/>
    <col min="7604" max="7604" width="12.42578125" style="162" customWidth="1"/>
    <col min="7605" max="7605" width="12.5703125" style="162" customWidth="1"/>
    <col min="7606" max="7606" width="11.7109375" style="162" customWidth="1"/>
    <col min="7607" max="7607" width="13.7109375" style="162" customWidth="1"/>
    <col min="7608" max="7608" width="13.28515625" style="162" customWidth="1"/>
    <col min="7609" max="7609" width="13.140625" style="162" customWidth="1"/>
    <col min="7610" max="7610" width="12" style="162" customWidth="1"/>
    <col min="7611" max="7611" width="12.140625" style="162" customWidth="1"/>
    <col min="7612" max="7612" width="12.28515625" style="162" customWidth="1"/>
    <col min="7613" max="7613" width="12.140625" style="162" customWidth="1"/>
    <col min="7614" max="7614" width="12.5703125" style="162" customWidth="1"/>
    <col min="7615" max="7831" width="9.140625" style="162"/>
    <col min="7832" max="7832" width="25.42578125" style="162" customWidth="1"/>
    <col min="7833" max="7833" width="56.28515625" style="162" customWidth="1"/>
    <col min="7834" max="7834" width="14" style="162" customWidth="1"/>
    <col min="7835" max="7836" width="14.5703125" style="162" customWidth="1"/>
    <col min="7837" max="7837" width="14.140625" style="162" customWidth="1"/>
    <col min="7838" max="7838" width="15.140625" style="162" customWidth="1"/>
    <col min="7839" max="7839" width="13.85546875" style="162" customWidth="1"/>
    <col min="7840" max="7841" width="14.7109375" style="162" customWidth="1"/>
    <col min="7842" max="7842" width="12.85546875" style="162" customWidth="1"/>
    <col min="7843" max="7843" width="13.5703125" style="162" customWidth="1"/>
    <col min="7844" max="7844" width="12.7109375" style="162" customWidth="1"/>
    <col min="7845" max="7845" width="13.42578125" style="162" customWidth="1"/>
    <col min="7846" max="7846" width="13.140625" style="162" customWidth="1"/>
    <col min="7847" max="7847" width="14.7109375" style="162" customWidth="1"/>
    <col min="7848" max="7848" width="14.5703125" style="162" customWidth="1"/>
    <col min="7849" max="7849" width="13" style="162" customWidth="1"/>
    <col min="7850" max="7850" width="15" style="162" customWidth="1"/>
    <col min="7851" max="7852" width="12.140625" style="162" customWidth="1"/>
    <col min="7853" max="7853" width="12" style="162" customWidth="1"/>
    <col min="7854" max="7854" width="13.5703125" style="162" customWidth="1"/>
    <col min="7855" max="7855" width="14" style="162" customWidth="1"/>
    <col min="7856" max="7856" width="12.28515625" style="162" customWidth="1"/>
    <col min="7857" max="7857" width="14.140625" style="162" customWidth="1"/>
    <col min="7858" max="7858" width="13" style="162" customWidth="1"/>
    <col min="7859" max="7859" width="13.5703125" style="162" customWidth="1"/>
    <col min="7860" max="7860" width="12.42578125" style="162" customWidth="1"/>
    <col min="7861" max="7861" width="12.5703125" style="162" customWidth="1"/>
    <col min="7862" max="7862" width="11.7109375" style="162" customWidth="1"/>
    <col min="7863" max="7863" width="13.7109375" style="162" customWidth="1"/>
    <col min="7864" max="7864" width="13.28515625" style="162" customWidth="1"/>
    <col min="7865" max="7865" width="13.140625" style="162" customWidth="1"/>
    <col min="7866" max="7866" width="12" style="162" customWidth="1"/>
    <col min="7867" max="7867" width="12.140625" style="162" customWidth="1"/>
    <col min="7868" max="7868" width="12.28515625" style="162" customWidth="1"/>
    <col min="7869" max="7869" width="12.140625" style="162" customWidth="1"/>
    <col min="7870" max="7870" width="12.5703125" style="162" customWidth="1"/>
    <col min="7871" max="8087" width="9.140625" style="162"/>
    <col min="8088" max="8088" width="25.42578125" style="162" customWidth="1"/>
    <col min="8089" max="8089" width="56.28515625" style="162" customWidth="1"/>
    <col min="8090" max="8090" width="14" style="162" customWidth="1"/>
    <col min="8091" max="8092" width="14.5703125" style="162" customWidth="1"/>
    <col min="8093" max="8093" width="14.140625" style="162" customWidth="1"/>
    <col min="8094" max="8094" width="15.140625" style="162" customWidth="1"/>
    <col min="8095" max="8095" width="13.85546875" style="162" customWidth="1"/>
    <col min="8096" max="8097" width="14.7109375" style="162" customWidth="1"/>
    <col min="8098" max="8098" width="12.85546875" style="162" customWidth="1"/>
    <col min="8099" max="8099" width="13.5703125" style="162" customWidth="1"/>
    <col min="8100" max="8100" width="12.7109375" style="162" customWidth="1"/>
    <col min="8101" max="8101" width="13.42578125" style="162" customWidth="1"/>
    <col min="8102" max="8102" width="13.140625" style="162" customWidth="1"/>
    <col min="8103" max="8103" width="14.7109375" style="162" customWidth="1"/>
    <col min="8104" max="8104" width="14.5703125" style="162" customWidth="1"/>
    <col min="8105" max="8105" width="13" style="162" customWidth="1"/>
    <col min="8106" max="8106" width="15" style="162" customWidth="1"/>
    <col min="8107" max="8108" width="12.140625" style="162" customWidth="1"/>
    <col min="8109" max="8109" width="12" style="162" customWidth="1"/>
    <col min="8110" max="8110" width="13.5703125" style="162" customWidth="1"/>
    <col min="8111" max="8111" width="14" style="162" customWidth="1"/>
    <col min="8112" max="8112" width="12.28515625" style="162" customWidth="1"/>
    <col min="8113" max="8113" width="14.140625" style="162" customWidth="1"/>
    <col min="8114" max="8114" width="13" style="162" customWidth="1"/>
    <col min="8115" max="8115" width="13.5703125" style="162" customWidth="1"/>
    <col min="8116" max="8116" width="12.42578125" style="162" customWidth="1"/>
    <col min="8117" max="8117" width="12.5703125" style="162" customWidth="1"/>
    <col min="8118" max="8118" width="11.7109375" style="162" customWidth="1"/>
    <col min="8119" max="8119" width="13.7109375" style="162" customWidth="1"/>
    <col min="8120" max="8120" width="13.28515625" style="162" customWidth="1"/>
    <col min="8121" max="8121" width="13.140625" style="162" customWidth="1"/>
    <col min="8122" max="8122" width="12" style="162" customWidth="1"/>
    <col min="8123" max="8123" width="12.140625" style="162" customWidth="1"/>
    <col min="8124" max="8124" width="12.28515625" style="162" customWidth="1"/>
    <col min="8125" max="8125" width="12.140625" style="162" customWidth="1"/>
    <col min="8126" max="8126" width="12.5703125" style="162" customWidth="1"/>
    <col min="8127" max="8343" width="9.140625" style="162"/>
    <col min="8344" max="8344" width="25.42578125" style="162" customWidth="1"/>
    <col min="8345" max="8345" width="56.28515625" style="162" customWidth="1"/>
    <col min="8346" max="8346" width="14" style="162" customWidth="1"/>
    <col min="8347" max="8348" width="14.5703125" style="162" customWidth="1"/>
    <col min="8349" max="8349" width="14.140625" style="162" customWidth="1"/>
    <col min="8350" max="8350" width="15.140625" style="162" customWidth="1"/>
    <col min="8351" max="8351" width="13.85546875" style="162" customWidth="1"/>
    <col min="8352" max="8353" width="14.7109375" style="162" customWidth="1"/>
    <col min="8354" max="8354" width="12.85546875" style="162" customWidth="1"/>
    <col min="8355" max="8355" width="13.5703125" style="162" customWidth="1"/>
    <col min="8356" max="8356" width="12.7109375" style="162" customWidth="1"/>
    <col min="8357" max="8357" width="13.42578125" style="162" customWidth="1"/>
    <col min="8358" max="8358" width="13.140625" style="162" customWidth="1"/>
    <col min="8359" max="8359" width="14.7109375" style="162" customWidth="1"/>
    <col min="8360" max="8360" width="14.5703125" style="162" customWidth="1"/>
    <col min="8361" max="8361" width="13" style="162" customWidth="1"/>
    <col min="8362" max="8362" width="15" style="162" customWidth="1"/>
    <col min="8363" max="8364" width="12.140625" style="162" customWidth="1"/>
    <col min="8365" max="8365" width="12" style="162" customWidth="1"/>
    <col min="8366" max="8366" width="13.5703125" style="162" customWidth="1"/>
    <col min="8367" max="8367" width="14" style="162" customWidth="1"/>
    <col min="8368" max="8368" width="12.28515625" style="162" customWidth="1"/>
    <col min="8369" max="8369" width="14.140625" style="162" customWidth="1"/>
    <col min="8370" max="8370" width="13" style="162" customWidth="1"/>
    <col min="8371" max="8371" width="13.5703125" style="162" customWidth="1"/>
    <col min="8372" max="8372" width="12.42578125" style="162" customWidth="1"/>
    <col min="8373" max="8373" width="12.5703125" style="162" customWidth="1"/>
    <col min="8374" max="8374" width="11.7109375" style="162" customWidth="1"/>
    <col min="8375" max="8375" width="13.7109375" style="162" customWidth="1"/>
    <col min="8376" max="8376" width="13.28515625" style="162" customWidth="1"/>
    <col min="8377" max="8377" width="13.140625" style="162" customWidth="1"/>
    <col min="8378" max="8378" width="12" style="162" customWidth="1"/>
    <col min="8379" max="8379" width="12.140625" style="162" customWidth="1"/>
    <col min="8380" max="8380" width="12.28515625" style="162" customWidth="1"/>
    <col min="8381" max="8381" width="12.140625" style="162" customWidth="1"/>
    <col min="8382" max="8382" width="12.5703125" style="162" customWidth="1"/>
    <col min="8383" max="8599" width="9.140625" style="162"/>
    <col min="8600" max="8600" width="25.42578125" style="162" customWidth="1"/>
    <col min="8601" max="8601" width="56.28515625" style="162" customWidth="1"/>
    <col min="8602" max="8602" width="14" style="162" customWidth="1"/>
    <col min="8603" max="8604" width="14.5703125" style="162" customWidth="1"/>
    <col min="8605" max="8605" width="14.140625" style="162" customWidth="1"/>
    <col min="8606" max="8606" width="15.140625" style="162" customWidth="1"/>
    <col min="8607" max="8607" width="13.85546875" style="162" customWidth="1"/>
    <col min="8608" max="8609" width="14.7109375" style="162" customWidth="1"/>
    <col min="8610" max="8610" width="12.85546875" style="162" customWidth="1"/>
    <col min="8611" max="8611" width="13.5703125" style="162" customWidth="1"/>
    <col min="8612" max="8612" width="12.7109375" style="162" customWidth="1"/>
    <col min="8613" max="8613" width="13.42578125" style="162" customWidth="1"/>
    <col min="8614" max="8614" width="13.140625" style="162" customWidth="1"/>
    <col min="8615" max="8615" width="14.7109375" style="162" customWidth="1"/>
    <col min="8616" max="8616" width="14.5703125" style="162" customWidth="1"/>
    <col min="8617" max="8617" width="13" style="162" customWidth="1"/>
    <col min="8618" max="8618" width="15" style="162" customWidth="1"/>
    <col min="8619" max="8620" width="12.140625" style="162" customWidth="1"/>
    <col min="8621" max="8621" width="12" style="162" customWidth="1"/>
    <col min="8622" max="8622" width="13.5703125" style="162" customWidth="1"/>
    <col min="8623" max="8623" width="14" style="162" customWidth="1"/>
    <col min="8624" max="8624" width="12.28515625" style="162" customWidth="1"/>
    <col min="8625" max="8625" width="14.140625" style="162" customWidth="1"/>
    <col min="8626" max="8626" width="13" style="162" customWidth="1"/>
    <col min="8627" max="8627" width="13.5703125" style="162" customWidth="1"/>
    <col min="8628" max="8628" width="12.42578125" style="162" customWidth="1"/>
    <col min="8629" max="8629" width="12.5703125" style="162" customWidth="1"/>
    <col min="8630" max="8630" width="11.7109375" style="162" customWidth="1"/>
    <col min="8631" max="8631" width="13.7109375" style="162" customWidth="1"/>
    <col min="8632" max="8632" width="13.28515625" style="162" customWidth="1"/>
    <col min="8633" max="8633" width="13.140625" style="162" customWidth="1"/>
    <col min="8634" max="8634" width="12" style="162" customWidth="1"/>
    <col min="8635" max="8635" width="12.140625" style="162" customWidth="1"/>
    <col min="8636" max="8636" width="12.28515625" style="162" customWidth="1"/>
    <col min="8637" max="8637" width="12.140625" style="162" customWidth="1"/>
    <col min="8638" max="8638" width="12.5703125" style="162" customWidth="1"/>
    <col min="8639" max="8855" width="9.140625" style="162"/>
    <col min="8856" max="8856" width="25.42578125" style="162" customWidth="1"/>
    <col min="8857" max="8857" width="56.28515625" style="162" customWidth="1"/>
    <col min="8858" max="8858" width="14" style="162" customWidth="1"/>
    <col min="8859" max="8860" width="14.5703125" style="162" customWidth="1"/>
    <col min="8861" max="8861" width="14.140625" style="162" customWidth="1"/>
    <col min="8862" max="8862" width="15.140625" style="162" customWidth="1"/>
    <col min="8863" max="8863" width="13.85546875" style="162" customWidth="1"/>
    <col min="8864" max="8865" width="14.7109375" style="162" customWidth="1"/>
    <col min="8866" max="8866" width="12.85546875" style="162" customWidth="1"/>
    <col min="8867" max="8867" width="13.5703125" style="162" customWidth="1"/>
    <col min="8868" max="8868" width="12.7109375" style="162" customWidth="1"/>
    <col min="8869" max="8869" width="13.42578125" style="162" customWidth="1"/>
    <col min="8870" max="8870" width="13.140625" style="162" customWidth="1"/>
    <col min="8871" max="8871" width="14.7109375" style="162" customWidth="1"/>
    <col min="8872" max="8872" width="14.5703125" style="162" customWidth="1"/>
    <col min="8873" max="8873" width="13" style="162" customWidth="1"/>
    <col min="8874" max="8874" width="15" style="162" customWidth="1"/>
    <col min="8875" max="8876" width="12.140625" style="162" customWidth="1"/>
    <col min="8877" max="8877" width="12" style="162" customWidth="1"/>
    <col min="8878" max="8878" width="13.5703125" style="162" customWidth="1"/>
    <col min="8879" max="8879" width="14" style="162" customWidth="1"/>
    <col min="8880" max="8880" width="12.28515625" style="162" customWidth="1"/>
    <col min="8881" max="8881" width="14.140625" style="162" customWidth="1"/>
    <col min="8882" max="8882" width="13" style="162" customWidth="1"/>
    <col min="8883" max="8883" width="13.5703125" style="162" customWidth="1"/>
    <col min="8884" max="8884" width="12.42578125" style="162" customWidth="1"/>
    <col min="8885" max="8885" width="12.5703125" style="162" customWidth="1"/>
    <col min="8886" max="8886" width="11.7109375" style="162" customWidth="1"/>
    <col min="8887" max="8887" width="13.7109375" style="162" customWidth="1"/>
    <col min="8888" max="8888" width="13.28515625" style="162" customWidth="1"/>
    <col min="8889" max="8889" width="13.140625" style="162" customWidth="1"/>
    <col min="8890" max="8890" width="12" style="162" customWidth="1"/>
    <col min="8891" max="8891" width="12.140625" style="162" customWidth="1"/>
    <col min="8892" max="8892" width="12.28515625" style="162" customWidth="1"/>
    <col min="8893" max="8893" width="12.140625" style="162" customWidth="1"/>
    <col min="8894" max="8894" width="12.5703125" style="162" customWidth="1"/>
    <col min="8895" max="9111" width="9.140625" style="162"/>
    <col min="9112" max="9112" width="25.42578125" style="162" customWidth="1"/>
    <col min="9113" max="9113" width="56.28515625" style="162" customWidth="1"/>
    <col min="9114" max="9114" width="14" style="162" customWidth="1"/>
    <col min="9115" max="9116" width="14.5703125" style="162" customWidth="1"/>
    <col min="9117" max="9117" width="14.140625" style="162" customWidth="1"/>
    <col min="9118" max="9118" width="15.140625" style="162" customWidth="1"/>
    <col min="9119" max="9119" width="13.85546875" style="162" customWidth="1"/>
    <col min="9120" max="9121" width="14.7109375" style="162" customWidth="1"/>
    <col min="9122" max="9122" width="12.85546875" style="162" customWidth="1"/>
    <col min="9123" max="9123" width="13.5703125" style="162" customWidth="1"/>
    <col min="9124" max="9124" width="12.7109375" style="162" customWidth="1"/>
    <col min="9125" max="9125" width="13.42578125" style="162" customWidth="1"/>
    <col min="9126" max="9126" width="13.140625" style="162" customWidth="1"/>
    <col min="9127" max="9127" width="14.7109375" style="162" customWidth="1"/>
    <col min="9128" max="9128" width="14.5703125" style="162" customWidth="1"/>
    <col min="9129" max="9129" width="13" style="162" customWidth="1"/>
    <col min="9130" max="9130" width="15" style="162" customWidth="1"/>
    <col min="9131" max="9132" width="12.140625" style="162" customWidth="1"/>
    <col min="9133" max="9133" width="12" style="162" customWidth="1"/>
    <col min="9134" max="9134" width="13.5703125" style="162" customWidth="1"/>
    <col min="9135" max="9135" width="14" style="162" customWidth="1"/>
    <col min="9136" max="9136" width="12.28515625" style="162" customWidth="1"/>
    <col min="9137" max="9137" width="14.140625" style="162" customWidth="1"/>
    <col min="9138" max="9138" width="13" style="162" customWidth="1"/>
    <col min="9139" max="9139" width="13.5703125" style="162" customWidth="1"/>
    <col min="9140" max="9140" width="12.42578125" style="162" customWidth="1"/>
    <col min="9141" max="9141" width="12.5703125" style="162" customWidth="1"/>
    <col min="9142" max="9142" width="11.7109375" style="162" customWidth="1"/>
    <col min="9143" max="9143" width="13.7109375" style="162" customWidth="1"/>
    <col min="9144" max="9144" width="13.28515625" style="162" customWidth="1"/>
    <col min="9145" max="9145" width="13.140625" style="162" customWidth="1"/>
    <col min="9146" max="9146" width="12" style="162" customWidth="1"/>
    <col min="9147" max="9147" width="12.140625" style="162" customWidth="1"/>
    <col min="9148" max="9148" width="12.28515625" style="162" customWidth="1"/>
    <col min="9149" max="9149" width="12.140625" style="162" customWidth="1"/>
    <col min="9150" max="9150" width="12.5703125" style="162" customWidth="1"/>
    <col min="9151" max="9367" width="9.140625" style="162"/>
    <col min="9368" max="9368" width="25.42578125" style="162" customWidth="1"/>
    <col min="9369" max="9369" width="56.28515625" style="162" customWidth="1"/>
    <col min="9370" max="9370" width="14" style="162" customWidth="1"/>
    <col min="9371" max="9372" width="14.5703125" style="162" customWidth="1"/>
    <col min="9373" max="9373" width="14.140625" style="162" customWidth="1"/>
    <col min="9374" max="9374" width="15.140625" style="162" customWidth="1"/>
    <col min="9375" max="9375" width="13.85546875" style="162" customWidth="1"/>
    <col min="9376" max="9377" width="14.7109375" style="162" customWidth="1"/>
    <col min="9378" max="9378" width="12.85546875" style="162" customWidth="1"/>
    <col min="9379" max="9379" width="13.5703125" style="162" customWidth="1"/>
    <col min="9380" max="9380" width="12.7109375" style="162" customWidth="1"/>
    <col min="9381" max="9381" width="13.42578125" style="162" customWidth="1"/>
    <col min="9382" max="9382" width="13.140625" style="162" customWidth="1"/>
    <col min="9383" max="9383" width="14.7109375" style="162" customWidth="1"/>
    <col min="9384" max="9384" width="14.5703125" style="162" customWidth="1"/>
    <col min="9385" max="9385" width="13" style="162" customWidth="1"/>
    <col min="9386" max="9386" width="15" style="162" customWidth="1"/>
    <col min="9387" max="9388" width="12.140625" style="162" customWidth="1"/>
    <col min="9389" max="9389" width="12" style="162" customWidth="1"/>
    <col min="9390" max="9390" width="13.5703125" style="162" customWidth="1"/>
    <col min="9391" max="9391" width="14" style="162" customWidth="1"/>
    <col min="9392" max="9392" width="12.28515625" style="162" customWidth="1"/>
    <col min="9393" max="9393" width="14.140625" style="162" customWidth="1"/>
    <col min="9394" max="9394" width="13" style="162" customWidth="1"/>
    <col min="9395" max="9395" width="13.5703125" style="162" customWidth="1"/>
    <col min="9396" max="9396" width="12.42578125" style="162" customWidth="1"/>
    <col min="9397" max="9397" width="12.5703125" style="162" customWidth="1"/>
    <col min="9398" max="9398" width="11.7109375" style="162" customWidth="1"/>
    <col min="9399" max="9399" width="13.7109375" style="162" customWidth="1"/>
    <col min="9400" max="9400" width="13.28515625" style="162" customWidth="1"/>
    <col min="9401" max="9401" width="13.140625" style="162" customWidth="1"/>
    <col min="9402" max="9402" width="12" style="162" customWidth="1"/>
    <col min="9403" max="9403" width="12.140625" style="162" customWidth="1"/>
    <col min="9404" max="9404" width="12.28515625" style="162" customWidth="1"/>
    <col min="9405" max="9405" width="12.140625" style="162" customWidth="1"/>
    <col min="9406" max="9406" width="12.5703125" style="162" customWidth="1"/>
    <col min="9407" max="9623" width="9.140625" style="162"/>
    <col min="9624" max="9624" width="25.42578125" style="162" customWidth="1"/>
    <col min="9625" max="9625" width="56.28515625" style="162" customWidth="1"/>
    <col min="9626" max="9626" width="14" style="162" customWidth="1"/>
    <col min="9627" max="9628" width="14.5703125" style="162" customWidth="1"/>
    <col min="9629" max="9629" width="14.140625" style="162" customWidth="1"/>
    <col min="9630" max="9630" width="15.140625" style="162" customWidth="1"/>
    <col min="9631" max="9631" width="13.85546875" style="162" customWidth="1"/>
    <col min="9632" max="9633" width="14.7109375" style="162" customWidth="1"/>
    <col min="9634" max="9634" width="12.85546875" style="162" customWidth="1"/>
    <col min="9635" max="9635" width="13.5703125" style="162" customWidth="1"/>
    <col min="9636" max="9636" width="12.7109375" style="162" customWidth="1"/>
    <col min="9637" max="9637" width="13.42578125" style="162" customWidth="1"/>
    <col min="9638" max="9638" width="13.140625" style="162" customWidth="1"/>
    <col min="9639" max="9639" width="14.7109375" style="162" customWidth="1"/>
    <col min="9640" max="9640" width="14.5703125" style="162" customWidth="1"/>
    <col min="9641" max="9641" width="13" style="162" customWidth="1"/>
    <col min="9642" max="9642" width="15" style="162" customWidth="1"/>
    <col min="9643" max="9644" width="12.140625" style="162" customWidth="1"/>
    <col min="9645" max="9645" width="12" style="162" customWidth="1"/>
    <col min="9646" max="9646" width="13.5703125" style="162" customWidth="1"/>
    <col min="9647" max="9647" width="14" style="162" customWidth="1"/>
    <col min="9648" max="9648" width="12.28515625" style="162" customWidth="1"/>
    <col min="9649" max="9649" width="14.140625" style="162" customWidth="1"/>
    <col min="9650" max="9650" width="13" style="162" customWidth="1"/>
    <col min="9651" max="9651" width="13.5703125" style="162" customWidth="1"/>
    <col min="9652" max="9652" width="12.42578125" style="162" customWidth="1"/>
    <col min="9653" max="9653" width="12.5703125" style="162" customWidth="1"/>
    <col min="9654" max="9654" width="11.7109375" style="162" customWidth="1"/>
    <col min="9655" max="9655" width="13.7109375" style="162" customWidth="1"/>
    <col min="9656" max="9656" width="13.28515625" style="162" customWidth="1"/>
    <col min="9657" max="9657" width="13.140625" style="162" customWidth="1"/>
    <col min="9658" max="9658" width="12" style="162" customWidth="1"/>
    <col min="9659" max="9659" width="12.140625" style="162" customWidth="1"/>
    <col min="9660" max="9660" width="12.28515625" style="162" customWidth="1"/>
    <col min="9661" max="9661" width="12.140625" style="162" customWidth="1"/>
    <col min="9662" max="9662" width="12.5703125" style="162" customWidth="1"/>
    <col min="9663" max="9879" width="9.140625" style="162"/>
    <col min="9880" max="9880" width="25.42578125" style="162" customWidth="1"/>
    <col min="9881" max="9881" width="56.28515625" style="162" customWidth="1"/>
    <col min="9882" max="9882" width="14" style="162" customWidth="1"/>
    <col min="9883" max="9884" width="14.5703125" style="162" customWidth="1"/>
    <col min="9885" max="9885" width="14.140625" style="162" customWidth="1"/>
    <col min="9886" max="9886" width="15.140625" style="162" customWidth="1"/>
    <col min="9887" max="9887" width="13.85546875" style="162" customWidth="1"/>
    <col min="9888" max="9889" width="14.7109375" style="162" customWidth="1"/>
    <col min="9890" max="9890" width="12.85546875" style="162" customWidth="1"/>
    <col min="9891" max="9891" width="13.5703125" style="162" customWidth="1"/>
    <col min="9892" max="9892" width="12.7109375" style="162" customWidth="1"/>
    <col min="9893" max="9893" width="13.42578125" style="162" customWidth="1"/>
    <col min="9894" max="9894" width="13.140625" style="162" customWidth="1"/>
    <col min="9895" max="9895" width="14.7109375" style="162" customWidth="1"/>
    <col min="9896" max="9896" width="14.5703125" style="162" customWidth="1"/>
    <col min="9897" max="9897" width="13" style="162" customWidth="1"/>
    <col min="9898" max="9898" width="15" style="162" customWidth="1"/>
    <col min="9899" max="9900" width="12.140625" style="162" customWidth="1"/>
    <col min="9901" max="9901" width="12" style="162" customWidth="1"/>
    <col min="9902" max="9902" width="13.5703125" style="162" customWidth="1"/>
    <col min="9903" max="9903" width="14" style="162" customWidth="1"/>
    <col min="9904" max="9904" width="12.28515625" style="162" customWidth="1"/>
    <col min="9905" max="9905" width="14.140625" style="162" customWidth="1"/>
    <col min="9906" max="9906" width="13" style="162" customWidth="1"/>
    <col min="9907" max="9907" width="13.5703125" style="162" customWidth="1"/>
    <col min="9908" max="9908" width="12.42578125" style="162" customWidth="1"/>
    <col min="9909" max="9909" width="12.5703125" style="162" customWidth="1"/>
    <col min="9910" max="9910" width="11.7109375" style="162" customWidth="1"/>
    <col min="9911" max="9911" width="13.7109375" style="162" customWidth="1"/>
    <col min="9912" max="9912" width="13.28515625" style="162" customWidth="1"/>
    <col min="9913" max="9913" width="13.140625" style="162" customWidth="1"/>
    <col min="9914" max="9914" width="12" style="162" customWidth="1"/>
    <col min="9915" max="9915" width="12.140625" style="162" customWidth="1"/>
    <col min="9916" max="9916" width="12.28515625" style="162" customWidth="1"/>
    <col min="9917" max="9917" width="12.140625" style="162" customWidth="1"/>
    <col min="9918" max="9918" width="12.5703125" style="162" customWidth="1"/>
    <col min="9919" max="10135" width="9.140625" style="162"/>
    <col min="10136" max="10136" width="25.42578125" style="162" customWidth="1"/>
    <col min="10137" max="10137" width="56.28515625" style="162" customWidth="1"/>
    <col min="10138" max="10138" width="14" style="162" customWidth="1"/>
    <col min="10139" max="10140" width="14.5703125" style="162" customWidth="1"/>
    <col min="10141" max="10141" width="14.140625" style="162" customWidth="1"/>
    <col min="10142" max="10142" width="15.140625" style="162" customWidth="1"/>
    <col min="10143" max="10143" width="13.85546875" style="162" customWidth="1"/>
    <col min="10144" max="10145" width="14.7109375" style="162" customWidth="1"/>
    <col min="10146" max="10146" width="12.85546875" style="162" customWidth="1"/>
    <col min="10147" max="10147" width="13.5703125" style="162" customWidth="1"/>
    <col min="10148" max="10148" width="12.7109375" style="162" customWidth="1"/>
    <col min="10149" max="10149" width="13.42578125" style="162" customWidth="1"/>
    <col min="10150" max="10150" width="13.140625" style="162" customWidth="1"/>
    <col min="10151" max="10151" width="14.7109375" style="162" customWidth="1"/>
    <col min="10152" max="10152" width="14.5703125" style="162" customWidth="1"/>
    <col min="10153" max="10153" width="13" style="162" customWidth="1"/>
    <col min="10154" max="10154" width="15" style="162" customWidth="1"/>
    <col min="10155" max="10156" width="12.140625" style="162" customWidth="1"/>
    <col min="10157" max="10157" width="12" style="162" customWidth="1"/>
    <col min="10158" max="10158" width="13.5703125" style="162" customWidth="1"/>
    <col min="10159" max="10159" width="14" style="162" customWidth="1"/>
    <col min="10160" max="10160" width="12.28515625" style="162" customWidth="1"/>
    <col min="10161" max="10161" width="14.140625" style="162" customWidth="1"/>
    <col min="10162" max="10162" width="13" style="162" customWidth="1"/>
    <col min="10163" max="10163" width="13.5703125" style="162" customWidth="1"/>
    <col min="10164" max="10164" width="12.42578125" style="162" customWidth="1"/>
    <col min="10165" max="10165" width="12.5703125" style="162" customWidth="1"/>
    <col min="10166" max="10166" width="11.7109375" style="162" customWidth="1"/>
    <col min="10167" max="10167" width="13.7109375" style="162" customWidth="1"/>
    <col min="10168" max="10168" width="13.28515625" style="162" customWidth="1"/>
    <col min="10169" max="10169" width="13.140625" style="162" customWidth="1"/>
    <col min="10170" max="10170" width="12" style="162" customWidth="1"/>
    <col min="10171" max="10171" width="12.140625" style="162" customWidth="1"/>
    <col min="10172" max="10172" width="12.28515625" style="162" customWidth="1"/>
    <col min="10173" max="10173" width="12.140625" style="162" customWidth="1"/>
    <col min="10174" max="10174" width="12.5703125" style="162" customWidth="1"/>
    <col min="10175" max="10391" width="9.140625" style="162"/>
    <col min="10392" max="10392" width="25.42578125" style="162" customWidth="1"/>
    <col min="10393" max="10393" width="56.28515625" style="162" customWidth="1"/>
    <col min="10394" max="10394" width="14" style="162" customWidth="1"/>
    <col min="10395" max="10396" width="14.5703125" style="162" customWidth="1"/>
    <col min="10397" max="10397" width="14.140625" style="162" customWidth="1"/>
    <col min="10398" max="10398" width="15.140625" style="162" customWidth="1"/>
    <col min="10399" max="10399" width="13.85546875" style="162" customWidth="1"/>
    <col min="10400" max="10401" width="14.7109375" style="162" customWidth="1"/>
    <col min="10402" max="10402" width="12.85546875" style="162" customWidth="1"/>
    <col min="10403" max="10403" width="13.5703125" style="162" customWidth="1"/>
    <col min="10404" max="10404" width="12.7109375" style="162" customWidth="1"/>
    <col min="10405" max="10405" width="13.42578125" style="162" customWidth="1"/>
    <col min="10406" max="10406" width="13.140625" style="162" customWidth="1"/>
    <col min="10407" max="10407" width="14.7109375" style="162" customWidth="1"/>
    <col min="10408" max="10408" width="14.5703125" style="162" customWidth="1"/>
    <col min="10409" max="10409" width="13" style="162" customWidth="1"/>
    <col min="10410" max="10410" width="15" style="162" customWidth="1"/>
    <col min="10411" max="10412" width="12.140625" style="162" customWidth="1"/>
    <col min="10413" max="10413" width="12" style="162" customWidth="1"/>
    <col min="10414" max="10414" width="13.5703125" style="162" customWidth="1"/>
    <col min="10415" max="10415" width="14" style="162" customWidth="1"/>
    <col min="10416" max="10416" width="12.28515625" style="162" customWidth="1"/>
    <col min="10417" max="10417" width="14.140625" style="162" customWidth="1"/>
    <col min="10418" max="10418" width="13" style="162" customWidth="1"/>
    <col min="10419" max="10419" width="13.5703125" style="162" customWidth="1"/>
    <col min="10420" max="10420" width="12.42578125" style="162" customWidth="1"/>
    <col min="10421" max="10421" width="12.5703125" style="162" customWidth="1"/>
    <col min="10422" max="10422" width="11.7109375" style="162" customWidth="1"/>
    <col min="10423" max="10423" width="13.7109375" style="162" customWidth="1"/>
    <col min="10424" max="10424" width="13.28515625" style="162" customWidth="1"/>
    <col min="10425" max="10425" width="13.140625" style="162" customWidth="1"/>
    <col min="10426" max="10426" width="12" style="162" customWidth="1"/>
    <col min="10427" max="10427" width="12.140625" style="162" customWidth="1"/>
    <col min="10428" max="10428" width="12.28515625" style="162" customWidth="1"/>
    <col min="10429" max="10429" width="12.140625" style="162" customWidth="1"/>
    <col min="10430" max="10430" width="12.5703125" style="162" customWidth="1"/>
    <col min="10431" max="10647" width="9.140625" style="162"/>
    <col min="10648" max="10648" width="25.42578125" style="162" customWidth="1"/>
    <col min="10649" max="10649" width="56.28515625" style="162" customWidth="1"/>
    <col min="10650" max="10650" width="14" style="162" customWidth="1"/>
    <col min="10651" max="10652" width="14.5703125" style="162" customWidth="1"/>
    <col min="10653" max="10653" width="14.140625" style="162" customWidth="1"/>
    <col min="10654" max="10654" width="15.140625" style="162" customWidth="1"/>
    <col min="10655" max="10655" width="13.85546875" style="162" customWidth="1"/>
    <col min="10656" max="10657" width="14.7109375" style="162" customWidth="1"/>
    <col min="10658" max="10658" width="12.85546875" style="162" customWidth="1"/>
    <col min="10659" max="10659" width="13.5703125" style="162" customWidth="1"/>
    <col min="10660" max="10660" width="12.7109375" style="162" customWidth="1"/>
    <col min="10661" max="10661" width="13.42578125" style="162" customWidth="1"/>
    <col min="10662" max="10662" width="13.140625" style="162" customWidth="1"/>
    <col min="10663" max="10663" width="14.7109375" style="162" customWidth="1"/>
    <col min="10664" max="10664" width="14.5703125" style="162" customWidth="1"/>
    <col min="10665" max="10665" width="13" style="162" customWidth="1"/>
    <col min="10666" max="10666" width="15" style="162" customWidth="1"/>
    <col min="10667" max="10668" width="12.140625" style="162" customWidth="1"/>
    <col min="10669" max="10669" width="12" style="162" customWidth="1"/>
    <col min="10670" max="10670" width="13.5703125" style="162" customWidth="1"/>
    <col min="10671" max="10671" width="14" style="162" customWidth="1"/>
    <col min="10672" max="10672" width="12.28515625" style="162" customWidth="1"/>
    <col min="10673" max="10673" width="14.140625" style="162" customWidth="1"/>
    <col min="10674" max="10674" width="13" style="162" customWidth="1"/>
    <col min="10675" max="10675" width="13.5703125" style="162" customWidth="1"/>
    <col min="10676" max="10676" width="12.42578125" style="162" customWidth="1"/>
    <col min="10677" max="10677" width="12.5703125" style="162" customWidth="1"/>
    <col min="10678" max="10678" width="11.7109375" style="162" customWidth="1"/>
    <col min="10679" max="10679" width="13.7109375" style="162" customWidth="1"/>
    <col min="10680" max="10680" width="13.28515625" style="162" customWidth="1"/>
    <col min="10681" max="10681" width="13.140625" style="162" customWidth="1"/>
    <col min="10682" max="10682" width="12" style="162" customWidth="1"/>
    <col min="10683" max="10683" width="12.140625" style="162" customWidth="1"/>
    <col min="10684" max="10684" width="12.28515625" style="162" customWidth="1"/>
    <col min="10685" max="10685" width="12.140625" style="162" customWidth="1"/>
    <col min="10686" max="10686" width="12.5703125" style="162" customWidth="1"/>
    <col min="10687" max="10903" width="9.140625" style="162"/>
    <col min="10904" max="10904" width="25.42578125" style="162" customWidth="1"/>
    <col min="10905" max="10905" width="56.28515625" style="162" customWidth="1"/>
    <col min="10906" max="10906" width="14" style="162" customWidth="1"/>
    <col min="10907" max="10908" width="14.5703125" style="162" customWidth="1"/>
    <col min="10909" max="10909" width="14.140625" style="162" customWidth="1"/>
    <col min="10910" max="10910" width="15.140625" style="162" customWidth="1"/>
    <col min="10911" max="10911" width="13.85546875" style="162" customWidth="1"/>
    <col min="10912" max="10913" width="14.7109375" style="162" customWidth="1"/>
    <col min="10914" max="10914" width="12.85546875" style="162" customWidth="1"/>
    <col min="10915" max="10915" width="13.5703125" style="162" customWidth="1"/>
    <col min="10916" max="10916" width="12.7109375" style="162" customWidth="1"/>
    <col min="10917" max="10917" width="13.42578125" style="162" customWidth="1"/>
    <col min="10918" max="10918" width="13.140625" style="162" customWidth="1"/>
    <col min="10919" max="10919" width="14.7109375" style="162" customWidth="1"/>
    <col min="10920" max="10920" width="14.5703125" style="162" customWidth="1"/>
    <col min="10921" max="10921" width="13" style="162" customWidth="1"/>
    <col min="10922" max="10922" width="15" style="162" customWidth="1"/>
    <col min="10923" max="10924" width="12.140625" style="162" customWidth="1"/>
    <col min="10925" max="10925" width="12" style="162" customWidth="1"/>
    <col min="10926" max="10926" width="13.5703125" style="162" customWidth="1"/>
    <col min="10927" max="10927" width="14" style="162" customWidth="1"/>
    <col min="10928" max="10928" width="12.28515625" style="162" customWidth="1"/>
    <col min="10929" max="10929" width="14.140625" style="162" customWidth="1"/>
    <col min="10930" max="10930" width="13" style="162" customWidth="1"/>
    <col min="10931" max="10931" width="13.5703125" style="162" customWidth="1"/>
    <col min="10932" max="10932" width="12.42578125" style="162" customWidth="1"/>
    <col min="10933" max="10933" width="12.5703125" style="162" customWidth="1"/>
    <col min="10934" max="10934" width="11.7109375" style="162" customWidth="1"/>
    <col min="10935" max="10935" width="13.7109375" style="162" customWidth="1"/>
    <col min="10936" max="10936" width="13.28515625" style="162" customWidth="1"/>
    <col min="10937" max="10937" width="13.140625" style="162" customWidth="1"/>
    <col min="10938" max="10938" width="12" style="162" customWidth="1"/>
    <col min="10939" max="10939" width="12.140625" style="162" customWidth="1"/>
    <col min="10940" max="10940" width="12.28515625" style="162" customWidth="1"/>
    <col min="10941" max="10941" width="12.140625" style="162" customWidth="1"/>
    <col min="10942" max="10942" width="12.5703125" style="162" customWidth="1"/>
    <col min="10943" max="11159" width="9.140625" style="162"/>
    <col min="11160" max="11160" width="25.42578125" style="162" customWidth="1"/>
    <col min="11161" max="11161" width="56.28515625" style="162" customWidth="1"/>
    <col min="11162" max="11162" width="14" style="162" customWidth="1"/>
    <col min="11163" max="11164" width="14.5703125" style="162" customWidth="1"/>
    <col min="11165" max="11165" width="14.140625" style="162" customWidth="1"/>
    <col min="11166" max="11166" width="15.140625" style="162" customWidth="1"/>
    <col min="11167" max="11167" width="13.85546875" style="162" customWidth="1"/>
    <col min="11168" max="11169" width="14.7109375" style="162" customWidth="1"/>
    <col min="11170" max="11170" width="12.85546875" style="162" customWidth="1"/>
    <col min="11171" max="11171" width="13.5703125" style="162" customWidth="1"/>
    <col min="11172" max="11172" width="12.7109375" style="162" customWidth="1"/>
    <col min="11173" max="11173" width="13.42578125" style="162" customWidth="1"/>
    <col min="11174" max="11174" width="13.140625" style="162" customWidth="1"/>
    <col min="11175" max="11175" width="14.7109375" style="162" customWidth="1"/>
    <col min="11176" max="11176" width="14.5703125" style="162" customWidth="1"/>
    <col min="11177" max="11177" width="13" style="162" customWidth="1"/>
    <col min="11178" max="11178" width="15" style="162" customWidth="1"/>
    <col min="11179" max="11180" width="12.140625" style="162" customWidth="1"/>
    <col min="11181" max="11181" width="12" style="162" customWidth="1"/>
    <col min="11182" max="11182" width="13.5703125" style="162" customWidth="1"/>
    <col min="11183" max="11183" width="14" style="162" customWidth="1"/>
    <col min="11184" max="11184" width="12.28515625" style="162" customWidth="1"/>
    <col min="11185" max="11185" width="14.140625" style="162" customWidth="1"/>
    <col min="11186" max="11186" width="13" style="162" customWidth="1"/>
    <col min="11187" max="11187" width="13.5703125" style="162" customWidth="1"/>
    <col min="11188" max="11188" width="12.42578125" style="162" customWidth="1"/>
    <col min="11189" max="11189" width="12.5703125" style="162" customWidth="1"/>
    <col min="11190" max="11190" width="11.7109375" style="162" customWidth="1"/>
    <col min="11191" max="11191" width="13.7109375" style="162" customWidth="1"/>
    <col min="11192" max="11192" width="13.28515625" style="162" customWidth="1"/>
    <col min="11193" max="11193" width="13.140625" style="162" customWidth="1"/>
    <col min="11194" max="11194" width="12" style="162" customWidth="1"/>
    <col min="11195" max="11195" width="12.140625" style="162" customWidth="1"/>
    <col min="11196" max="11196" width="12.28515625" style="162" customWidth="1"/>
    <col min="11197" max="11197" width="12.140625" style="162" customWidth="1"/>
    <col min="11198" max="11198" width="12.5703125" style="162" customWidth="1"/>
    <col min="11199" max="11415" width="9.140625" style="162"/>
    <col min="11416" max="11416" width="25.42578125" style="162" customWidth="1"/>
    <col min="11417" max="11417" width="56.28515625" style="162" customWidth="1"/>
    <col min="11418" max="11418" width="14" style="162" customWidth="1"/>
    <col min="11419" max="11420" width="14.5703125" style="162" customWidth="1"/>
    <col min="11421" max="11421" width="14.140625" style="162" customWidth="1"/>
    <col min="11422" max="11422" width="15.140625" style="162" customWidth="1"/>
    <col min="11423" max="11423" width="13.85546875" style="162" customWidth="1"/>
    <col min="11424" max="11425" width="14.7109375" style="162" customWidth="1"/>
    <col min="11426" max="11426" width="12.85546875" style="162" customWidth="1"/>
    <col min="11427" max="11427" width="13.5703125" style="162" customWidth="1"/>
    <col min="11428" max="11428" width="12.7109375" style="162" customWidth="1"/>
    <col min="11429" max="11429" width="13.42578125" style="162" customWidth="1"/>
    <col min="11430" max="11430" width="13.140625" style="162" customWidth="1"/>
    <col min="11431" max="11431" width="14.7109375" style="162" customWidth="1"/>
    <col min="11432" max="11432" width="14.5703125" style="162" customWidth="1"/>
    <col min="11433" max="11433" width="13" style="162" customWidth="1"/>
    <col min="11434" max="11434" width="15" style="162" customWidth="1"/>
    <col min="11435" max="11436" width="12.140625" style="162" customWidth="1"/>
    <col min="11437" max="11437" width="12" style="162" customWidth="1"/>
    <col min="11438" max="11438" width="13.5703125" style="162" customWidth="1"/>
    <col min="11439" max="11439" width="14" style="162" customWidth="1"/>
    <col min="11440" max="11440" width="12.28515625" style="162" customWidth="1"/>
    <col min="11441" max="11441" width="14.140625" style="162" customWidth="1"/>
    <col min="11442" max="11442" width="13" style="162" customWidth="1"/>
    <col min="11443" max="11443" width="13.5703125" style="162" customWidth="1"/>
    <col min="11444" max="11444" width="12.42578125" style="162" customWidth="1"/>
    <col min="11445" max="11445" width="12.5703125" style="162" customWidth="1"/>
    <col min="11446" max="11446" width="11.7109375" style="162" customWidth="1"/>
    <col min="11447" max="11447" width="13.7109375" style="162" customWidth="1"/>
    <col min="11448" max="11448" width="13.28515625" style="162" customWidth="1"/>
    <col min="11449" max="11449" width="13.140625" style="162" customWidth="1"/>
    <col min="11450" max="11450" width="12" style="162" customWidth="1"/>
    <col min="11451" max="11451" width="12.140625" style="162" customWidth="1"/>
    <col min="11452" max="11452" width="12.28515625" style="162" customWidth="1"/>
    <col min="11453" max="11453" width="12.140625" style="162" customWidth="1"/>
    <col min="11454" max="11454" width="12.5703125" style="162" customWidth="1"/>
    <col min="11455" max="11671" width="9.140625" style="162"/>
    <col min="11672" max="11672" width="25.42578125" style="162" customWidth="1"/>
    <col min="11673" max="11673" width="56.28515625" style="162" customWidth="1"/>
    <col min="11674" max="11674" width="14" style="162" customWidth="1"/>
    <col min="11675" max="11676" width="14.5703125" style="162" customWidth="1"/>
    <col min="11677" max="11677" width="14.140625" style="162" customWidth="1"/>
    <col min="11678" max="11678" width="15.140625" style="162" customWidth="1"/>
    <col min="11679" max="11679" width="13.85546875" style="162" customWidth="1"/>
    <col min="11680" max="11681" width="14.7109375" style="162" customWidth="1"/>
    <col min="11682" max="11682" width="12.85546875" style="162" customWidth="1"/>
    <col min="11683" max="11683" width="13.5703125" style="162" customWidth="1"/>
    <col min="11684" max="11684" width="12.7109375" style="162" customWidth="1"/>
    <col min="11685" max="11685" width="13.42578125" style="162" customWidth="1"/>
    <col min="11686" max="11686" width="13.140625" style="162" customWidth="1"/>
    <col min="11687" max="11687" width="14.7109375" style="162" customWidth="1"/>
    <col min="11688" max="11688" width="14.5703125" style="162" customWidth="1"/>
    <col min="11689" max="11689" width="13" style="162" customWidth="1"/>
    <col min="11690" max="11690" width="15" style="162" customWidth="1"/>
    <col min="11691" max="11692" width="12.140625" style="162" customWidth="1"/>
    <col min="11693" max="11693" width="12" style="162" customWidth="1"/>
    <col min="11694" max="11694" width="13.5703125" style="162" customWidth="1"/>
    <col min="11695" max="11695" width="14" style="162" customWidth="1"/>
    <col min="11696" max="11696" width="12.28515625" style="162" customWidth="1"/>
    <col min="11697" max="11697" width="14.140625" style="162" customWidth="1"/>
    <col min="11698" max="11698" width="13" style="162" customWidth="1"/>
    <col min="11699" max="11699" width="13.5703125" style="162" customWidth="1"/>
    <col min="11700" max="11700" width="12.42578125" style="162" customWidth="1"/>
    <col min="11701" max="11701" width="12.5703125" style="162" customWidth="1"/>
    <col min="11702" max="11702" width="11.7109375" style="162" customWidth="1"/>
    <col min="11703" max="11703" width="13.7109375" style="162" customWidth="1"/>
    <col min="11704" max="11704" width="13.28515625" style="162" customWidth="1"/>
    <col min="11705" max="11705" width="13.140625" style="162" customWidth="1"/>
    <col min="11706" max="11706" width="12" style="162" customWidth="1"/>
    <col min="11707" max="11707" width="12.140625" style="162" customWidth="1"/>
    <col min="11708" max="11708" width="12.28515625" style="162" customWidth="1"/>
    <col min="11709" max="11709" width="12.140625" style="162" customWidth="1"/>
    <col min="11710" max="11710" width="12.5703125" style="162" customWidth="1"/>
    <col min="11711" max="11927" width="9.140625" style="162"/>
    <col min="11928" max="11928" width="25.42578125" style="162" customWidth="1"/>
    <col min="11929" max="11929" width="56.28515625" style="162" customWidth="1"/>
    <col min="11930" max="11930" width="14" style="162" customWidth="1"/>
    <col min="11931" max="11932" width="14.5703125" style="162" customWidth="1"/>
    <col min="11933" max="11933" width="14.140625" style="162" customWidth="1"/>
    <col min="11934" max="11934" width="15.140625" style="162" customWidth="1"/>
    <col min="11935" max="11935" width="13.85546875" style="162" customWidth="1"/>
    <col min="11936" max="11937" width="14.7109375" style="162" customWidth="1"/>
    <col min="11938" max="11938" width="12.85546875" style="162" customWidth="1"/>
    <col min="11939" max="11939" width="13.5703125" style="162" customWidth="1"/>
    <col min="11940" max="11940" width="12.7109375" style="162" customWidth="1"/>
    <col min="11941" max="11941" width="13.42578125" style="162" customWidth="1"/>
    <col min="11942" max="11942" width="13.140625" style="162" customWidth="1"/>
    <col min="11943" max="11943" width="14.7109375" style="162" customWidth="1"/>
    <col min="11944" max="11944" width="14.5703125" style="162" customWidth="1"/>
    <col min="11945" max="11945" width="13" style="162" customWidth="1"/>
    <col min="11946" max="11946" width="15" style="162" customWidth="1"/>
    <col min="11947" max="11948" width="12.140625" style="162" customWidth="1"/>
    <col min="11949" max="11949" width="12" style="162" customWidth="1"/>
    <col min="11950" max="11950" width="13.5703125" style="162" customWidth="1"/>
    <col min="11951" max="11951" width="14" style="162" customWidth="1"/>
    <col min="11952" max="11952" width="12.28515625" style="162" customWidth="1"/>
    <col min="11953" max="11953" width="14.140625" style="162" customWidth="1"/>
    <col min="11954" max="11954" width="13" style="162" customWidth="1"/>
    <col min="11955" max="11955" width="13.5703125" style="162" customWidth="1"/>
    <col min="11956" max="11956" width="12.42578125" style="162" customWidth="1"/>
    <col min="11957" max="11957" width="12.5703125" style="162" customWidth="1"/>
    <col min="11958" max="11958" width="11.7109375" style="162" customWidth="1"/>
    <col min="11959" max="11959" width="13.7109375" style="162" customWidth="1"/>
    <col min="11960" max="11960" width="13.28515625" style="162" customWidth="1"/>
    <col min="11961" max="11961" width="13.140625" style="162" customWidth="1"/>
    <col min="11962" max="11962" width="12" style="162" customWidth="1"/>
    <col min="11963" max="11963" width="12.140625" style="162" customWidth="1"/>
    <col min="11964" max="11964" width="12.28515625" style="162" customWidth="1"/>
    <col min="11965" max="11965" width="12.140625" style="162" customWidth="1"/>
    <col min="11966" max="11966" width="12.5703125" style="162" customWidth="1"/>
    <col min="11967" max="12183" width="9.140625" style="162"/>
    <col min="12184" max="12184" width="25.42578125" style="162" customWidth="1"/>
    <col min="12185" max="12185" width="56.28515625" style="162" customWidth="1"/>
    <col min="12186" max="12186" width="14" style="162" customWidth="1"/>
    <col min="12187" max="12188" width="14.5703125" style="162" customWidth="1"/>
    <col min="12189" max="12189" width="14.140625" style="162" customWidth="1"/>
    <col min="12190" max="12190" width="15.140625" style="162" customWidth="1"/>
    <col min="12191" max="12191" width="13.85546875" style="162" customWidth="1"/>
    <col min="12192" max="12193" width="14.7109375" style="162" customWidth="1"/>
    <col min="12194" max="12194" width="12.85546875" style="162" customWidth="1"/>
    <col min="12195" max="12195" width="13.5703125" style="162" customWidth="1"/>
    <col min="12196" max="12196" width="12.7109375" style="162" customWidth="1"/>
    <col min="12197" max="12197" width="13.42578125" style="162" customWidth="1"/>
    <col min="12198" max="12198" width="13.140625" style="162" customWidth="1"/>
    <col min="12199" max="12199" width="14.7109375" style="162" customWidth="1"/>
    <col min="12200" max="12200" width="14.5703125" style="162" customWidth="1"/>
    <col min="12201" max="12201" width="13" style="162" customWidth="1"/>
    <col min="12202" max="12202" width="15" style="162" customWidth="1"/>
    <col min="12203" max="12204" width="12.140625" style="162" customWidth="1"/>
    <col min="12205" max="12205" width="12" style="162" customWidth="1"/>
    <col min="12206" max="12206" width="13.5703125" style="162" customWidth="1"/>
    <col min="12207" max="12207" width="14" style="162" customWidth="1"/>
    <col min="12208" max="12208" width="12.28515625" style="162" customWidth="1"/>
    <col min="12209" max="12209" width="14.140625" style="162" customWidth="1"/>
    <col min="12210" max="12210" width="13" style="162" customWidth="1"/>
    <col min="12211" max="12211" width="13.5703125" style="162" customWidth="1"/>
    <col min="12212" max="12212" width="12.42578125" style="162" customWidth="1"/>
    <col min="12213" max="12213" width="12.5703125" style="162" customWidth="1"/>
    <col min="12214" max="12214" width="11.7109375" style="162" customWidth="1"/>
    <col min="12215" max="12215" width="13.7109375" style="162" customWidth="1"/>
    <col min="12216" max="12216" width="13.28515625" style="162" customWidth="1"/>
    <col min="12217" max="12217" width="13.140625" style="162" customWidth="1"/>
    <col min="12218" max="12218" width="12" style="162" customWidth="1"/>
    <col min="12219" max="12219" width="12.140625" style="162" customWidth="1"/>
    <col min="12220" max="12220" width="12.28515625" style="162" customWidth="1"/>
    <col min="12221" max="12221" width="12.140625" style="162" customWidth="1"/>
    <col min="12222" max="12222" width="12.5703125" style="162" customWidth="1"/>
    <col min="12223" max="12439" width="9.140625" style="162"/>
    <col min="12440" max="12440" width="25.42578125" style="162" customWidth="1"/>
    <col min="12441" max="12441" width="56.28515625" style="162" customWidth="1"/>
    <col min="12442" max="12442" width="14" style="162" customWidth="1"/>
    <col min="12443" max="12444" width="14.5703125" style="162" customWidth="1"/>
    <col min="12445" max="12445" width="14.140625" style="162" customWidth="1"/>
    <col min="12446" max="12446" width="15.140625" style="162" customWidth="1"/>
    <col min="12447" max="12447" width="13.85546875" style="162" customWidth="1"/>
    <col min="12448" max="12449" width="14.7109375" style="162" customWidth="1"/>
    <col min="12450" max="12450" width="12.85546875" style="162" customWidth="1"/>
    <col min="12451" max="12451" width="13.5703125" style="162" customWidth="1"/>
    <col min="12452" max="12452" width="12.7109375" style="162" customWidth="1"/>
    <col min="12453" max="12453" width="13.42578125" style="162" customWidth="1"/>
    <col min="12454" max="12454" width="13.140625" style="162" customWidth="1"/>
    <col min="12455" max="12455" width="14.7109375" style="162" customWidth="1"/>
    <col min="12456" max="12456" width="14.5703125" style="162" customWidth="1"/>
    <col min="12457" max="12457" width="13" style="162" customWidth="1"/>
    <col min="12458" max="12458" width="15" style="162" customWidth="1"/>
    <col min="12459" max="12460" width="12.140625" style="162" customWidth="1"/>
    <col min="12461" max="12461" width="12" style="162" customWidth="1"/>
    <col min="12462" max="12462" width="13.5703125" style="162" customWidth="1"/>
    <col min="12463" max="12463" width="14" style="162" customWidth="1"/>
    <col min="12464" max="12464" width="12.28515625" style="162" customWidth="1"/>
    <col min="12465" max="12465" width="14.140625" style="162" customWidth="1"/>
    <col min="12466" max="12466" width="13" style="162" customWidth="1"/>
    <col min="12467" max="12467" width="13.5703125" style="162" customWidth="1"/>
    <col min="12468" max="12468" width="12.42578125" style="162" customWidth="1"/>
    <col min="12469" max="12469" width="12.5703125" style="162" customWidth="1"/>
    <col min="12470" max="12470" width="11.7109375" style="162" customWidth="1"/>
    <col min="12471" max="12471" width="13.7109375" style="162" customWidth="1"/>
    <col min="12472" max="12472" width="13.28515625" style="162" customWidth="1"/>
    <col min="12473" max="12473" width="13.140625" style="162" customWidth="1"/>
    <col min="12474" max="12474" width="12" style="162" customWidth="1"/>
    <col min="12475" max="12475" width="12.140625" style="162" customWidth="1"/>
    <col min="12476" max="12476" width="12.28515625" style="162" customWidth="1"/>
    <col min="12477" max="12477" width="12.140625" style="162" customWidth="1"/>
    <col min="12478" max="12478" width="12.5703125" style="162" customWidth="1"/>
    <col min="12479" max="12695" width="9.140625" style="162"/>
    <col min="12696" max="12696" width="25.42578125" style="162" customWidth="1"/>
    <col min="12697" max="12697" width="56.28515625" style="162" customWidth="1"/>
    <col min="12698" max="12698" width="14" style="162" customWidth="1"/>
    <col min="12699" max="12700" width="14.5703125" style="162" customWidth="1"/>
    <col min="12701" max="12701" width="14.140625" style="162" customWidth="1"/>
    <col min="12702" max="12702" width="15.140625" style="162" customWidth="1"/>
    <col min="12703" max="12703" width="13.85546875" style="162" customWidth="1"/>
    <col min="12704" max="12705" width="14.7109375" style="162" customWidth="1"/>
    <col min="12706" max="12706" width="12.85546875" style="162" customWidth="1"/>
    <col min="12707" max="12707" width="13.5703125" style="162" customWidth="1"/>
    <col min="12708" max="12708" width="12.7109375" style="162" customWidth="1"/>
    <col min="12709" max="12709" width="13.42578125" style="162" customWidth="1"/>
    <col min="12710" max="12710" width="13.140625" style="162" customWidth="1"/>
    <col min="12711" max="12711" width="14.7109375" style="162" customWidth="1"/>
    <col min="12712" max="12712" width="14.5703125" style="162" customWidth="1"/>
    <col min="12713" max="12713" width="13" style="162" customWidth="1"/>
    <col min="12714" max="12714" width="15" style="162" customWidth="1"/>
    <col min="12715" max="12716" width="12.140625" style="162" customWidth="1"/>
    <col min="12717" max="12717" width="12" style="162" customWidth="1"/>
    <col min="12718" max="12718" width="13.5703125" style="162" customWidth="1"/>
    <col min="12719" max="12719" width="14" style="162" customWidth="1"/>
    <col min="12720" max="12720" width="12.28515625" style="162" customWidth="1"/>
    <col min="12721" max="12721" width="14.140625" style="162" customWidth="1"/>
    <col min="12722" max="12722" width="13" style="162" customWidth="1"/>
    <col min="12723" max="12723" width="13.5703125" style="162" customWidth="1"/>
    <col min="12724" max="12724" width="12.42578125" style="162" customWidth="1"/>
    <col min="12725" max="12725" width="12.5703125" style="162" customWidth="1"/>
    <col min="12726" max="12726" width="11.7109375" style="162" customWidth="1"/>
    <col min="12727" max="12727" width="13.7109375" style="162" customWidth="1"/>
    <col min="12728" max="12728" width="13.28515625" style="162" customWidth="1"/>
    <col min="12729" max="12729" width="13.140625" style="162" customWidth="1"/>
    <col min="12730" max="12730" width="12" style="162" customWidth="1"/>
    <col min="12731" max="12731" width="12.140625" style="162" customWidth="1"/>
    <col min="12732" max="12732" width="12.28515625" style="162" customWidth="1"/>
    <col min="12733" max="12733" width="12.140625" style="162" customWidth="1"/>
    <col min="12734" max="12734" width="12.5703125" style="162" customWidth="1"/>
    <col min="12735" max="12951" width="9.140625" style="162"/>
    <col min="12952" max="12952" width="25.42578125" style="162" customWidth="1"/>
    <col min="12953" max="12953" width="56.28515625" style="162" customWidth="1"/>
    <col min="12954" max="12954" width="14" style="162" customWidth="1"/>
    <col min="12955" max="12956" width="14.5703125" style="162" customWidth="1"/>
    <col min="12957" max="12957" width="14.140625" style="162" customWidth="1"/>
    <col min="12958" max="12958" width="15.140625" style="162" customWidth="1"/>
    <col min="12959" max="12959" width="13.85546875" style="162" customWidth="1"/>
    <col min="12960" max="12961" width="14.7109375" style="162" customWidth="1"/>
    <col min="12962" max="12962" width="12.85546875" style="162" customWidth="1"/>
    <col min="12963" max="12963" width="13.5703125" style="162" customWidth="1"/>
    <col min="12964" max="12964" width="12.7109375" style="162" customWidth="1"/>
    <col min="12965" max="12965" width="13.42578125" style="162" customWidth="1"/>
    <col min="12966" max="12966" width="13.140625" style="162" customWidth="1"/>
    <col min="12967" max="12967" width="14.7109375" style="162" customWidth="1"/>
    <col min="12968" max="12968" width="14.5703125" style="162" customWidth="1"/>
    <col min="12969" max="12969" width="13" style="162" customWidth="1"/>
    <col min="12970" max="12970" width="15" style="162" customWidth="1"/>
    <col min="12971" max="12972" width="12.140625" style="162" customWidth="1"/>
    <col min="12973" max="12973" width="12" style="162" customWidth="1"/>
    <col min="12974" max="12974" width="13.5703125" style="162" customWidth="1"/>
    <col min="12975" max="12975" width="14" style="162" customWidth="1"/>
    <col min="12976" max="12976" width="12.28515625" style="162" customWidth="1"/>
    <col min="12977" max="12977" width="14.140625" style="162" customWidth="1"/>
    <col min="12978" max="12978" width="13" style="162" customWidth="1"/>
    <col min="12979" max="12979" width="13.5703125" style="162" customWidth="1"/>
    <col min="12980" max="12980" width="12.42578125" style="162" customWidth="1"/>
    <col min="12981" max="12981" width="12.5703125" style="162" customWidth="1"/>
    <col min="12982" max="12982" width="11.7109375" style="162" customWidth="1"/>
    <col min="12983" max="12983" width="13.7109375" style="162" customWidth="1"/>
    <col min="12984" max="12984" width="13.28515625" style="162" customWidth="1"/>
    <col min="12985" max="12985" width="13.140625" style="162" customWidth="1"/>
    <col min="12986" max="12986" width="12" style="162" customWidth="1"/>
    <col min="12987" max="12987" width="12.140625" style="162" customWidth="1"/>
    <col min="12988" max="12988" width="12.28515625" style="162" customWidth="1"/>
    <col min="12989" max="12989" width="12.140625" style="162" customWidth="1"/>
    <col min="12990" max="12990" width="12.5703125" style="162" customWidth="1"/>
    <col min="12991" max="13207" width="9.140625" style="162"/>
    <col min="13208" max="13208" width="25.42578125" style="162" customWidth="1"/>
    <col min="13209" max="13209" width="56.28515625" style="162" customWidth="1"/>
    <col min="13210" max="13210" width="14" style="162" customWidth="1"/>
    <col min="13211" max="13212" width="14.5703125" style="162" customWidth="1"/>
    <col min="13213" max="13213" width="14.140625" style="162" customWidth="1"/>
    <col min="13214" max="13214" width="15.140625" style="162" customWidth="1"/>
    <col min="13215" max="13215" width="13.85546875" style="162" customWidth="1"/>
    <col min="13216" max="13217" width="14.7109375" style="162" customWidth="1"/>
    <col min="13218" max="13218" width="12.85546875" style="162" customWidth="1"/>
    <col min="13219" max="13219" width="13.5703125" style="162" customWidth="1"/>
    <col min="13220" max="13220" width="12.7109375" style="162" customWidth="1"/>
    <col min="13221" max="13221" width="13.42578125" style="162" customWidth="1"/>
    <col min="13222" max="13222" width="13.140625" style="162" customWidth="1"/>
    <col min="13223" max="13223" width="14.7109375" style="162" customWidth="1"/>
    <col min="13224" max="13224" width="14.5703125" style="162" customWidth="1"/>
    <col min="13225" max="13225" width="13" style="162" customWidth="1"/>
    <col min="13226" max="13226" width="15" style="162" customWidth="1"/>
    <col min="13227" max="13228" width="12.140625" style="162" customWidth="1"/>
    <col min="13229" max="13229" width="12" style="162" customWidth="1"/>
    <col min="13230" max="13230" width="13.5703125" style="162" customWidth="1"/>
    <col min="13231" max="13231" width="14" style="162" customWidth="1"/>
    <col min="13232" max="13232" width="12.28515625" style="162" customWidth="1"/>
    <col min="13233" max="13233" width="14.140625" style="162" customWidth="1"/>
    <col min="13234" max="13234" width="13" style="162" customWidth="1"/>
    <col min="13235" max="13235" width="13.5703125" style="162" customWidth="1"/>
    <col min="13236" max="13236" width="12.42578125" style="162" customWidth="1"/>
    <col min="13237" max="13237" width="12.5703125" style="162" customWidth="1"/>
    <col min="13238" max="13238" width="11.7109375" style="162" customWidth="1"/>
    <col min="13239" max="13239" width="13.7109375" style="162" customWidth="1"/>
    <col min="13240" max="13240" width="13.28515625" style="162" customWidth="1"/>
    <col min="13241" max="13241" width="13.140625" style="162" customWidth="1"/>
    <col min="13242" max="13242" width="12" style="162" customWidth="1"/>
    <col min="13243" max="13243" width="12.140625" style="162" customWidth="1"/>
    <col min="13244" max="13244" width="12.28515625" style="162" customWidth="1"/>
    <col min="13245" max="13245" width="12.140625" style="162" customWidth="1"/>
    <col min="13246" max="13246" width="12.5703125" style="162" customWidth="1"/>
    <col min="13247" max="13463" width="9.140625" style="162"/>
    <col min="13464" max="13464" width="25.42578125" style="162" customWidth="1"/>
    <col min="13465" max="13465" width="56.28515625" style="162" customWidth="1"/>
    <col min="13466" max="13466" width="14" style="162" customWidth="1"/>
    <col min="13467" max="13468" width="14.5703125" style="162" customWidth="1"/>
    <col min="13469" max="13469" width="14.140625" style="162" customWidth="1"/>
    <col min="13470" max="13470" width="15.140625" style="162" customWidth="1"/>
    <col min="13471" max="13471" width="13.85546875" style="162" customWidth="1"/>
    <col min="13472" max="13473" width="14.7109375" style="162" customWidth="1"/>
    <col min="13474" max="13474" width="12.85546875" style="162" customWidth="1"/>
    <col min="13475" max="13475" width="13.5703125" style="162" customWidth="1"/>
    <col min="13476" max="13476" width="12.7109375" style="162" customWidth="1"/>
    <col min="13477" max="13477" width="13.42578125" style="162" customWidth="1"/>
    <col min="13478" max="13478" width="13.140625" style="162" customWidth="1"/>
    <col min="13479" max="13479" width="14.7109375" style="162" customWidth="1"/>
    <col min="13480" max="13480" width="14.5703125" style="162" customWidth="1"/>
    <col min="13481" max="13481" width="13" style="162" customWidth="1"/>
    <col min="13482" max="13482" width="15" style="162" customWidth="1"/>
    <col min="13483" max="13484" width="12.140625" style="162" customWidth="1"/>
    <col min="13485" max="13485" width="12" style="162" customWidth="1"/>
    <col min="13486" max="13486" width="13.5703125" style="162" customWidth="1"/>
    <col min="13487" max="13487" width="14" style="162" customWidth="1"/>
    <col min="13488" max="13488" width="12.28515625" style="162" customWidth="1"/>
    <col min="13489" max="13489" width="14.140625" style="162" customWidth="1"/>
    <col min="13490" max="13490" width="13" style="162" customWidth="1"/>
    <col min="13491" max="13491" width="13.5703125" style="162" customWidth="1"/>
    <col min="13492" max="13492" width="12.42578125" style="162" customWidth="1"/>
    <col min="13493" max="13493" width="12.5703125" style="162" customWidth="1"/>
    <col min="13494" max="13494" width="11.7109375" style="162" customWidth="1"/>
    <col min="13495" max="13495" width="13.7109375" style="162" customWidth="1"/>
    <col min="13496" max="13496" width="13.28515625" style="162" customWidth="1"/>
    <col min="13497" max="13497" width="13.140625" style="162" customWidth="1"/>
    <col min="13498" max="13498" width="12" style="162" customWidth="1"/>
    <col min="13499" max="13499" width="12.140625" style="162" customWidth="1"/>
    <col min="13500" max="13500" width="12.28515625" style="162" customWidth="1"/>
    <col min="13501" max="13501" width="12.140625" style="162" customWidth="1"/>
    <col min="13502" max="13502" width="12.5703125" style="162" customWidth="1"/>
    <col min="13503" max="13719" width="9.140625" style="162"/>
    <col min="13720" max="13720" width="25.42578125" style="162" customWidth="1"/>
    <col min="13721" max="13721" width="56.28515625" style="162" customWidth="1"/>
    <col min="13722" max="13722" width="14" style="162" customWidth="1"/>
    <col min="13723" max="13724" width="14.5703125" style="162" customWidth="1"/>
    <col min="13725" max="13725" width="14.140625" style="162" customWidth="1"/>
    <col min="13726" max="13726" width="15.140625" style="162" customWidth="1"/>
    <col min="13727" max="13727" width="13.85546875" style="162" customWidth="1"/>
    <col min="13728" max="13729" width="14.7109375" style="162" customWidth="1"/>
    <col min="13730" max="13730" width="12.85546875" style="162" customWidth="1"/>
    <col min="13731" max="13731" width="13.5703125" style="162" customWidth="1"/>
    <col min="13732" max="13732" width="12.7109375" style="162" customWidth="1"/>
    <col min="13733" max="13733" width="13.42578125" style="162" customWidth="1"/>
    <col min="13734" max="13734" width="13.140625" style="162" customWidth="1"/>
    <col min="13735" max="13735" width="14.7109375" style="162" customWidth="1"/>
    <col min="13736" max="13736" width="14.5703125" style="162" customWidth="1"/>
    <col min="13737" max="13737" width="13" style="162" customWidth="1"/>
    <col min="13738" max="13738" width="15" style="162" customWidth="1"/>
    <col min="13739" max="13740" width="12.140625" style="162" customWidth="1"/>
    <col min="13741" max="13741" width="12" style="162" customWidth="1"/>
    <col min="13742" max="13742" width="13.5703125" style="162" customWidth="1"/>
    <col min="13743" max="13743" width="14" style="162" customWidth="1"/>
    <col min="13744" max="13744" width="12.28515625" style="162" customWidth="1"/>
    <col min="13745" max="13745" width="14.140625" style="162" customWidth="1"/>
    <col min="13746" max="13746" width="13" style="162" customWidth="1"/>
    <col min="13747" max="13747" width="13.5703125" style="162" customWidth="1"/>
    <col min="13748" max="13748" width="12.42578125" style="162" customWidth="1"/>
    <col min="13749" max="13749" width="12.5703125" style="162" customWidth="1"/>
    <col min="13750" max="13750" width="11.7109375" style="162" customWidth="1"/>
    <col min="13751" max="13751" width="13.7109375" style="162" customWidth="1"/>
    <col min="13752" max="13752" width="13.28515625" style="162" customWidth="1"/>
    <col min="13753" max="13753" width="13.140625" style="162" customWidth="1"/>
    <col min="13754" max="13754" width="12" style="162" customWidth="1"/>
    <col min="13755" max="13755" width="12.140625" style="162" customWidth="1"/>
    <col min="13756" max="13756" width="12.28515625" style="162" customWidth="1"/>
    <col min="13757" max="13757" width="12.140625" style="162" customWidth="1"/>
    <col min="13758" max="13758" width="12.5703125" style="162" customWidth="1"/>
    <col min="13759" max="13975" width="9.140625" style="162"/>
    <col min="13976" max="13976" width="25.42578125" style="162" customWidth="1"/>
    <col min="13977" max="13977" width="56.28515625" style="162" customWidth="1"/>
    <col min="13978" max="13978" width="14" style="162" customWidth="1"/>
    <col min="13979" max="13980" width="14.5703125" style="162" customWidth="1"/>
    <col min="13981" max="13981" width="14.140625" style="162" customWidth="1"/>
    <col min="13982" max="13982" width="15.140625" style="162" customWidth="1"/>
    <col min="13983" max="13983" width="13.85546875" style="162" customWidth="1"/>
    <col min="13984" max="13985" width="14.7109375" style="162" customWidth="1"/>
    <col min="13986" max="13986" width="12.85546875" style="162" customWidth="1"/>
    <col min="13987" max="13987" width="13.5703125" style="162" customWidth="1"/>
    <col min="13988" max="13988" width="12.7109375" style="162" customWidth="1"/>
    <col min="13989" max="13989" width="13.42578125" style="162" customWidth="1"/>
    <col min="13990" max="13990" width="13.140625" style="162" customWidth="1"/>
    <col min="13991" max="13991" width="14.7109375" style="162" customWidth="1"/>
    <col min="13992" max="13992" width="14.5703125" style="162" customWidth="1"/>
    <col min="13993" max="13993" width="13" style="162" customWidth="1"/>
    <col min="13994" max="13994" width="15" style="162" customWidth="1"/>
    <col min="13995" max="13996" width="12.140625" style="162" customWidth="1"/>
    <col min="13997" max="13997" width="12" style="162" customWidth="1"/>
    <col min="13998" max="13998" width="13.5703125" style="162" customWidth="1"/>
    <col min="13999" max="13999" width="14" style="162" customWidth="1"/>
    <col min="14000" max="14000" width="12.28515625" style="162" customWidth="1"/>
    <col min="14001" max="14001" width="14.140625" style="162" customWidth="1"/>
    <col min="14002" max="14002" width="13" style="162" customWidth="1"/>
    <col min="14003" max="14003" width="13.5703125" style="162" customWidth="1"/>
    <col min="14004" max="14004" width="12.42578125" style="162" customWidth="1"/>
    <col min="14005" max="14005" width="12.5703125" style="162" customWidth="1"/>
    <col min="14006" max="14006" width="11.7109375" style="162" customWidth="1"/>
    <col min="14007" max="14007" width="13.7109375" style="162" customWidth="1"/>
    <col min="14008" max="14008" width="13.28515625" style="162" customWidth="1"/>
    <col min="14009" max="14009" width="13.140625" style="162" customWidth="1"/>
    <col min="14010" max="14010" width="12" style="162" customWidth="1"/>
    <col min="14011" max="14011" width="12.140625" style="162" customWidth="1"/>
    <col min="14012" max="14012" width="12.28515625" style="162" customWidth="1"/>
    <col min="14013" max="14013" width="12.140625" style="162" customWidth="1"/>
    <col min="14014" max="14014" width="12.5703125" style="162" customWidth="1"/>
    <col min="14015" max="14231" width="9.140625" style="162"/>
    <col min="14232" max="14232" width="25.42578125" style="162" customWidth="1"/>
    <col min="14233" max="14233" width="56.28515625" style="162" customWidth="1"/>
    <col min="14234" max="14234" width="14" style="162" customWidth="1"/>
    <col min="14235" max="14236" width="14.5703125" style="162" customWidth="1"/>
    <col min="14237" max="14237" width="14.140625" style="162" customWidth="1"/>
    <col min="14238" max="14238" width="15.140625" style="162" customWidth="1"/>
    <col min="14239" max="14239" width="13.85546875" style="162" customWidth="1"/>
    <col min="14240" max="14241" width="14.7109375" style="162" customWidth="1"/>
    <col min="14242" max="14242" width="12.85546875" style="162" customWidth="1"/>
    <col min="14243" max="14243" width="13.5703125" style="162" customWidth="1"/>
    <col min="14244" max="14244" width="12.7109375" style="162" customWidth="1"/>
    <col min="14245" max="14245" width="13.42578125" style="162" customWidth="1"/>
    <col min="14246" max="14246" width="13.140625" style="162" customWidth="1"/>
    <col min="14247" max="14247" width="14.7109375" style="162" customWidth="1"/>
    <col min="14248" max="14248" width="14.5703125" style="162" customWidth="1"/>
    <col min="14249" max="14249" width="13" style="162" customWidth="1"/>
    <col min="14250" max="14250" width="15" style="162" customWidth="1"/>
    <col min="14251" max="14252" width="12.140625" style="162" customWidth="1"/>
    <col min="14253" max="14253" width="12" style="162" customWidth="1"/>
    <col min="14254" max="14254" width="13.5703125" style="162" customWidth="1"/>
    <col min="14255" max="14255" width="14" style="162" customWidth="1"/>
    <col min="14256" max="14256" width="12.28515625" style="162" customWidth="1"/>
    <col min="14257" max="14257" width="14.140625" style="162" customWidth="1"/>
    <col min="14258" max="14258" width="13" style="162" customWidth="1"/>
    <col min="14259" max="14259" width="13.5703125" style="162" customWidth="1"/>
    <col min="14260" max="14260" width="12.42578125" style="162" customWidth="1"/>
    <col min="14261" max="14261" width="12.5703125" style="162" customWidth="1"/>
    <col min="14262" max="14262" width="11.7109375" style="162" customWidth="1"/>
    <col min="14263" max="14263" width="13.7109375" style="162" customWidth="1"/>
    <col min="14264" max="14264" width="13.28515625" style="162" customWidth="1"/>
    <col min="14265" max="14265" width="13.140625" style="162" customWidth="1"/>
    <col min="14266" max="14266" width="12" style="162" customWidth="1"/>
    <col min="14267" max="14267" width="12.140625" style="162" customWidth="1"/>
    <col min="14268" max="14268" width="12.28515625" style="162" customWidth="1"/>
    <col min="14269" max="14269" width="12.140625" style="162" customWidth="1"/>
    <col min="14270" max="14270" width="12.5703125" style="162" customWidth="1"/>
    <col min="14271" max="14487" width="9.140625" style="162"/>
    <col min="14488" max="14488" width="25.42578125" style="162" customWidth="1"/>
    <col min="14489" max="14489" width="56.28515625" style="162" customWidth="1"/>
    <col min="14490" max="14490" width="14" style="162" customWidth="1"/>
    <col min="14491" max="14492" width="14.5703125" style="162" customWidth="1"/>
    <col min="14493" max="14493" width="14.140625" style="162" customWidth="1"/>
    <col min="14494" max="14494" width="15.140625" style="162" customWidth="1"/>
    <col min="14495" max="14495" width="13.85546875" style="162" customWidth="1"/>
    <col min="14496" max="14497" width="14.7109375" style="162" customWidth="1"/>
    <col min="14498" max="14498" width="12.85546875" style="162" customWidth="1"/>
    <col min="14499" max="14499" width="13.5703125" style="162" customWidth="1"/>
    <col min="14500" max="14500" width="12.7109375" style="162" customWidth="1"/>
    <col min="14501" max="14501" width="13.42578125" style="162" customWidth="1"/>
    <col min="14502" max="14502" width="13.140625" style="162" customWidth="1"/>
    <col min="14503" max="14503" width="14.7109375" style="162" customWidth="1"/>
    <col min="14504" max="14504" width="14.5703125" style="162" customWidth="1"/>
    <col min="14505" max="14505" width="13" style="162" customWidth="1"/>
    <col min="14506" max="14506" width="15" style="162" customWidth="1"/>
    <col min="14507" max="14508" width="12.140625" style="162" customWidth="1"/>
    <col min="14509" max="14509" width="12" style="162" customWidth="1"/>
    <col min="14510" max="14510" width="13.5703125" style="162" customWidth="1"/>
    <col min="14511" max="14511" width="14" style="162" customWidth="1"/>
    <col min="14512" max="14512" width="12.28515625" style="162" customWidth="1"/>
    <col min="14513" max="14513" width="14.140625" style="162" customWidth="1"/>
    <col min="14514" max="14514" width="13" style="162" customWidth="1"/>
    <col min="14515" max="14515" width="13.5703125" style="162" customWidth="1"/>
    <col min="14516" max="14516" width="12.42578125" style="162" customWidth="1"/>
    <col min="14517" max="14517" width="12.5703125" style="162" customWidth="1"/>
    <col min="14518" max="14518" width="11.7109375" style="162" customWidth="1"/>
    <col min="14519" max="14519" width="13.7109375" style="162" customWidth="1"/>
    <col min="14520" max="14520" width="13.28515625" style="162" customWidth="1"/>
    <col min="14521" max="14521" width="13.140625" style="162" customWidth="1"/>
    <col min="14522" max="14522" width="12" style="162" customWidth="1"/>
    <col min="14523" max="14523" width="12.140625" style="162" customWidth="1"/>
    <col min="14524" max="14524" width="12.28515625" style="162" customWidth="1"/>
    <col min="14525" max="14525" width="12.140625" style="162" customWidth="1"/>
    <col min="14526" max="14526" width="12.5703125" style="162" customWidth="1"/>
    <col min="14527" max="14743" width="9.140625" style="162"/>
    <col min="14744" max="14744" width="25.42578125" style="162" customWidth="1"/>
    <col min="14745" max="14745" width="56.28515625" style="162" customWidth="1"/>
    <col min="14746" max="14746" width="14" style="162" customWidth="1"/>
    <col min="14747" max="14748" width="14.5703125" style="162" customWidth="1"/>
    <col min="14749" max="14749" width="14.140625" style="162" customWidth="1"/>
    <col min="14750" max="14750" width="15.140625" style="162" customWidth="1"/>
    <col min="14751" max="14751" width="13.85546875" style="162" customWidth="1"/>
    <col min="14752" max="14753" width="14.7109375" style="162" customWidth="1"/>
    <col min="14754" max="14754" width="12.85546875" style="162" customWidth="1"/>
    <col min="14755" max="14755" width="13.5703125" style="162" customWidth="1"/>
    <col min="14756" max="14756" width="12.7109375" style="162" customWidth="1"/>
    <col min="14757" max="14757" width="13.42578125" style="162" customWidth="1"/>
    <col min="14758" max="14758" width="13.140625" style="162" customWidth="1"/>
    <col min="14759" max="14759" width="14.7109375" style="162" customWidth="1"/>
    <col min="14760" max="14760" width="14.5703125" style="162" customWidth="1"/>
    <col min="14761" max="14761" width="13" style="162" customWidth="1"/>
    <col min="14762" max="14762" width="15" style="162" customWidth="1"/>
    <col min="14763" max="14764" width="12.140625" style="162" customWidth="1"/>
    <col min="14765" max="14765" width="12" style="162" customWidth="1"/>
    <col min="14766" max="14766" width="13.5703125" style="162" customWidth="1"/>
    <col min="14767" max="14767" width="14" style="162" customWidth="1"/>
    <col min="14768" max="14768" width="12.28515625" style="162" customWidth="1"/>
    <col min="14769" max="14769" width="14.140625" style="162" customWidth="1"/>
    <col min="14770" max="14770" width="13" style="162" customWidth="1"/>
    <col min="14771" max="14771" width="13.5703125" style="162" customWidth="1"/>
    <col min="14772" max="14772" width="12.42578125" style="162" customWidth="1"/>
    <col min="14773" max="14773" width="12.5703125" style="162" customWidth="1"/>
    <col min="14774" max="14774" width="11.7109375" style="162" customWidth="1"/>
    <col min="14775" max="14775" width="13.7109375" style="162" customWidth="1"/>
    <col min="14776" max="14776" width="13.28515625" style="162" customWidth="1"/>
    <col min="14777" max="14777" width="13.140625" style="162" customWidth="1"/>
    <col min="14778" max="14778" width="12" style="162" customWidth="1"/>
    <col min="14779" max="14779" width="12.140625" style="162" customWidth="1"/>
    <col min="14780" max="14780" width="12.28515625" style="162" customWidth="1"/>
    <col min="14781" max="14781" width="12.140625" style="162" customWidth="1"/>
    <col min="14782" max="14782" width="12.5703125" style="162" customWidth="1"/>
    <col min="14783" max="14999" width="9.140625" style="162"/>
    <col min="15000" max="15000" width="25.42578125" style="162" customWidth="1"/>
    <col min="15001" max="15001" width="56.28515625" style="162" customWidth="1"/>
    <col min="15002" max="15002" width="14" style="162" customWidth="1"/>
    <col min="15003" max="15004" width="14.5703125" style="162" customWidth="1"/>
    <col min="15005" max="15005" width="14.140625" style="162" customWidth="1"/>
    <col min="15006" max="15006" width="15.140625" style="162" customWidth="1"/>
    <col min="15007" max="15007" width="13.85546875" style="162" customWidth="1"/>
    <col min="15008" max="15009" width="14.7109375" style="162" customWidth="1"/>
    <col min="15010" max="15010" width="12.85546875" style="162" customWidth="1"/>
    <col min="15011" max="15011" width="13.5703125" style="162" customWidth="1"/>
    <col min="15012" max="15012" width="12.7109375" style="162" customWidth="1"/>
    <col min="15013" max="15013" width="13.42578125" style="162" customWidth="1"/>
    <col min="15014" max="15014" width="13.140625" style="162" customWidth="1"/>
    <col min="15015" max="15015" width="14.7109375" style="162" customWidth="1"/>
    <col min="15016" max="15016" width="14.5703125" style="162" customWidth="1"/>
    <col min="15017" max="15017" width="13" style="162" customWidth="1"/>
    <col min="15018" max="15018" width="15" style="162" customWidth="1"/>
    <col min="15019" max="15020" width="12.140625" style="162" customWidth="1"/>
    <col min="15021" max="15021" width="12" style="162" customWidth="1"/>
    <col min="15022" max="15022" width="13.5703125" style="162" customWidth="1"/>
    <col min="15023" max="15023" width="14" style="162" customWidth="1"/>
    <col min="15024" max="15024" width="12.28515625" style="162" customWidth="1"/>
    <col min="15025" max="15025" width="14.140625" style="162" customWidth="1"/>
    <col min="15026" max="15026" width="13" style="162" customWidth="1"/>
    <col min="15027" max="15027" width="13.5703125" style="162" customWidth="1"/>
    <col min="15028" max="15028" width="12.42578125" style="162" customWidth="1"/>
    <col min="15029" max="15029" width="12.5703125" style="162" customWidth="1"/>
    <col min="15030" max="15030" width="11.7109375" style="162" customWidth="1"/>
    <col min="15031" max="15031" width="13.7109375" style="162" customWidth="1"/>
    <col min="15032" max="15032" width="13.28515625" style="162" customWidth="1"/>
    <col min="15033" max="15033" width="13.140625" style="162" customWidth="1"/>
    <col min="15034" max="15034" width="12" style="162" customWidth="1"/>
    <col min="15035" max="15035" width="12.140625" style="162" customWidth="1"/>
    <col min="15036" max="15036" width="12.28515625" style="162" customWidth="1"/>
    <col min="15037" max="15037" width="12.140625" style="162" customWidth="1"/>
    <col min="15038" max="15038" width="12.5703125" style="162" customWidth="1"/>
    <col min="15039" max="15255" width="9.140625" style="162"/>
    <col min="15256" max="15256" width="25.42578125" style="162" customWidth="1"/>
    <col min="15257" max="15257" width="56.28515625" style="162" customWidth="1"/>
    <col min="15258" max="15258" width="14" style="162" customWidth="1"/>
    <col min="15259" max="15260" width="14.5703125" style="162" customWidth="1"/>
    <col min="15261" max="15261" width="14.140625" style="162" customWidth="1"/>
    <col min="15262" max="15262" width="15.140625" style="162" customWidth="1"/>
    <col min="15263" max="15263" width="13.85546875" style="162" customWidth="1"/>
    <col min="15264" max="15265" width="14.7109375" style="162" customWidth="1"/>
    <col min="15266" max="15266" width="12.85546875" style="162" customWidth="1"/>
    <col min="15267" max="15267" width="13.5703125" style="162" customWidth="1"/>
    <col min="15268" max="15268" width="12.7109375" style="162" customWidth="1"/>
    <col min="15269" max="15269" width="13.42578125" style="162" customWidth="1"/>
    <col min="15270" max="15270" width="13.140625" style="162" customWidth="1"/>
    <col min="15271" max="15271" width="14.7109375" style="162" customWidth="1"/>
    <col min="15272" max="15272" width="14.5703125" style="162" customWidth="1"/>
    <col min="15273" max="15273" width="13" style="162" customWidth="1"/>
    <col min="15274" max="15274" width="15" style="162" customWidth="1"/>
    <col min="15275" max="15276" width="12.140625" style="162" customWidth="1"/>
    <col min="15277" max="15277" width="12" style="162" customWidth="1"/>
    <col min="15278" max="15278" width="13.5703125" style="162" customWidth="1"/>
    <col min="15279" max="15279" width="14" style="162" customWidth="1"/>
    <col min="15280" max="15280" width="12.28515625" style="162" customWidth="1"/>
    <col min="15281" max="15281" width="14.140625" style="162" customWidth="1"/>
    <col min="15282" max="15282" width="13" style="162" customWidth="1"/>
    <col min="15283" max="15283" width="13.5703125" style="162" customWidth="1"/>
    <col min="15284" max="15284" width="12.42578125" style="162" customWidth="1"/>
    <col min="15285" max="15285" width="12.5703125" style="162" customWidth="1"/>
    <col min="15286" max="15286" width="11.7109375" style="162" customWidth="1"/>
    <col min="15287" max="15287" width="13.7109375" style="162" customWidth="1"/>
    <col min="15288" max="15288" width="13.28515625" style="162" customWidth="1"/>
    <col min="15289" max="15289" width="13.140625" style="162" customWidth="1"/>
    <col min="15290" max="15290" width="12" style="162" customWidth="1"/>
    <col min="15291" max="15291" width="12.140625" style="162" customWidth="1"/>
    <col min="15292" max="15292" width="12.28515625" style="162" customWidth="1"/>
    <col min="15293" max="15293" width="12.140625" style="162" customWidth="1"/>
    <col min="15294" max="15294" width="12.5703125" style="162" customWidth="1"/>
    <col min="15295" max="15511" width="9.140625" style="162"/>
    <col min="15512" max="15512" width="25.42578125" style="162" customWidth="1"/>
    <col min="15513" max="15513" width="56.28515625" style="162" customWidth="1"/>
    <col min="15514" max="15514" width="14" style="162" customWidth="1"/>
    <col min="15515" max="15516" width="14.5703125" style="162" customWidth="1"/>
    <col min="15517" max="15517" width="14.140625" style="162" customWidth="1"/>
    <col min="15518" max="15518" width="15.140625" style="162" customWidth="1"/>
    <col min="15519" max="15519" width="13.85546875" style="162" customWidth="1"/>
    <col min="15520" max="15521" width="14.7109375" style="162" customWidth="1"/>
    <col min="15522" max="15522" width="12.85546875" style="162" customWidth="1"/>
    <col min="15523" max="15523" width="13.5703125" style="162" customWidth="1"/>
    <col min="15524" max="15524" width="12.7109375" style="162" customWidth="1"/>
    <col min="15525" max="15525" width="13.42578125" style="162" customWidth="1"/>
    <col min="15526" max="15526" width="13.140625" style="162" customWidth="1"/>
    <col min="15527" max="15527" width="14.7109375" style="162" customWidth="1"/>
    <col min="15528" max="15528" width="14.5703125" style="162" customWidth="1"/>
    <col min="15529" max="15529" width="13" style="162" customWidth="1"/>
    <col min="15530" max="15530" width="15" style="162" customWidth="1"/>
    <col min="15531" max="15532" width="12.140625" style="162" customWidth="1"/>
    <col min="15533" max="15533" width="12" style="162" customWidth="1"/>
    <col min="15534" max="15534" width="13.5703125" style="162" customWidth="1"/>
    <col min="15535" max="15535" width="14" style="162" customWidth="1"/>
    <col min="15536" max="15536" width="12.28515625" style="162" customWidth="1"/>
    <col min="15537" max="15537" width="14.140625" style="162" customWidth="1"/>
    <col min="15538" max="15538" width="13" style="162" customWidth="1"/>
    <col min="15539" max="15539" width="13.5703125" style="162" customWidth="1"/>
    <col min="15540" max="15540" width="12.42578125" style="162" customWidth="1"/>
    <col min="15541" max="15541" width="12.5703125" style="162" customWidth="1"/>
    <col min="15542" max="15542" width="11.7109375" style="162" customWidth="1"/>
    <col min="15543" max="15543" width="13.7109375" style="162" customWidth="1"/>
    <col min="15544" max="15544" width="13.28515625" style="162" customWidth="1"/>
    <col min="15545" max="15545" width="13.140625" style="162" customWidth="1"/>
    <col min="15546" max="15546" width="12" style="162" customWidth="1"/>
    <col min="15547" max="15547" width="12.140625" style="162" customWidth="1"/>
    <col min="15548" max="15548" width="12.28515625" style="162" customWidth="1"/>
    <col min="15549" max="15549" width="12.140625" style="162" customWidth="1"/>
    <col min="15550" max="15550" width="12.5703125" style="162" customWidth="1"/>
    <col min="15551" max="15767" width="9.140625" style="162"/>
    <col min="15768" max="15768" width="25.42578125" style="162" customWidth="1"/>
    <col min="15769" max="15769" width="56.28515625" style="162" customWidth="1"/>
    <col min="15770" max="15770" width="14" style="162" customWidth="1"/>
    <col min="15771" max="15772" width="14.5703125" style="162" customWidth="1"/>
    <col min="15773" max="15773" width="14.140625" style="162" customWidth="1"/>
    <col min="15774" max="15774" width="15.140625" style="162" customWidth="1"/>
    <col min="15775" max="15775" width="13.85546875" style="162" customWidth="1"/>
    <col min="15776" max="15777" width="14.7109375" style="162" customWidth="1"/>
    <col min="15778" max="15778" width="12.85546875" style="162" customWidth="1"/>
    <col min="15779" max="15779" width="13.5703125" style="162" customWidth="1"/>
    <col min="15780" max="15780" width="12.7109375" style="162" customWidth="1"/>
    <col min="15781" max="15781" width="13.42578125" style="162" customWidth="1"/>
    <col min="15782" max="15782" width="13.140625" style="162" customWidth="1"/>
    <col min="15783" max="15783" width="14.7109375" style="162" customWidth="1"/>
    <col min="15784" max="15784" width="14.5703125" style="162" customWidth="1"/>
    <col min="15785" max="15785" width="13" style="162" customWidth="1"/>
    <col min="15786" max="15786" width="15" style="162" customWidth="1"/>
    <col min="15787" max="15788" width="12.140625" style="162" customWidth="1"/>
    <col min="15789" max="15789" width="12" style="162" customWidth="1"/>
    <col min="15790" max="15790" width="13.5703125" style="162" customWidth="1"/>
    <col min="15791" max="15791" width="14" style="162" customWidth="1"/>
    <col min="15792" max="15792" width="12.28515625" style="162" customWidth="1"/>
    <col min="15793" max="15793" width="14.140625" style="162" customWidth="1"/>
    <col min="15794" max="15794" width="13" style="162" customWidth="1"/>
    <col min="15795" max="15795" width="13.5703125" style="162" customWidth="1"/>
    <col min="15796" max="15796" width="12.42578125" style="162" customWidth="1"/>
    <col min="15797" max="15797" width="12.5703125" style="162" customWidth="1"/>
    <col min="15798" max="15798" width="11.7109375" style="162" customWidth="1"/>
    <col min="15799" max="15799" width="13.7109375" style="162" customWidth="1"/>
    <col min="15800" max="15800" width="13.28515625" style="162" customWidth="1"/>
    <col min="15801" max="15801" width="13.140625" style="162" customWidth="1"/>
    <col min="15802" max="15802" width="12" style="162" customWidth="1"/>
    <col min="15803" max="15803" width="12.140625" style="162" customWidth="1"/>
    <col min="15804" max="15804" width="12.28515625" style="162" customWidth="1"/>
    <col min="15805" max="15805" width="12.140625" style="162" customWidth="1"/>
    <col min="15806" max="15806" width="12.5703125" style="162" customWidth="1"/>
    <col min="15807" max="16023" width="9.140625" style="162"/>
    <col min="16024" max="16024" width="25.42578125" style="162" customWidth="1"/>
    <col min="16025" max="16025" width="56.28515625" style="162" customWidth="1"/>
    <col min="16026" max="16026" width="14" style="162" customWidth="1"/>
    <col min="16027" max="16028" width="14.5703125" style="162" customWidth="1"/>
    <col min="16029" max="16029" width="14.140625" style="162" customWidth="1"/>
    <col min="16030" max="16030" width="15.140625" style="162" customWidth="1"/>
    <col min="16031" max="16031" width="13.85546875" style="162" customWidth="1"/>
    <col min="16032" max="16033" width="14.7109375" style="162" customWidth="1"/>
    <col min="16034" max="16034" width="12.85546875" style="162" customWidth="1"/>
    <col min="16035" max="16035" width="13.5703125" style="162" customWidth="1"/>
    <col min="16036" max="16036" width="12.7109375" style="162" customWidth="1"/>
    <col min="16037" max="16037" width="13.42578125" style="162" customWidth="1"/>
    <col min="16038" max="16038" width="13.140625" style="162" customWidth="1"/>
    <col min="16039" max="16039" width="14.7109375" style="162" customWidth="1"/>
    <col min="16040" max="16040" width="14.5703125" style="162" customWidth="1"/>
    <col min="16041" max="16041" width="13" style="162" customWidth="1"/>
    <col min="16042" max="16042" width="15" style="162" customWidth="1"/>
    <col min="16043" max="16044" width="12.140625" style="162" customWidth="1"/>
    <col min="16045" max="16045" width="12" style="162" customWidth="1"/>
    <col min="16046" max="16046" width="13.5703125" style="162" customWidth="1"/>
    <col min="16047" max="16047" width="14" style="162" customWidth="1"/>
    <col min="16048" max="16048" width="12.28515625" style="162" customWidth="1"/>
    <col min="16049" max="16049" width="14.140625" style="162" customWidth="1"/>
    <col min="16050" max="16050" width="13" style="162" customWidth="1"/>
    <col min="16051" max="16051" width="13.5703125" style="162" customWidth="1"/>
    <col min="16052" max="16052" width="12.42578125" style="162" customWidth="1"/>
    <col min="16053" max="16053" width="12.5703125" style="162" customWidth="1"/>
    <col min="16054" max="16054" width="11.7109375" style="162" customWidth="1"/>
    <col min="16055" max="16055" width="13.7109375" style="162" customWidth="1"/>
    <col min="16056" max="16056" width="13.28515625" style="162" customWidth="1"/>
    <col min="16057" max="16057" width="13.140625" style="162" customWidth="1"/>
    <col min="16058" max="16058" width="12" style="162" customWidth="1"/>
    <col min="16059" max="16059" width="12.140625" style="162" customWidth="1"/>
    <col min="16060" max="16060" width="12.28515625" style="162" customWidth="1"/>
    <col min="16061" max="16061" width="12.140625" style="162" customWidth="1"/>
    <col min="16062" max="16062" width="12.5703125" style="162" customWidth="1"/>
    <col min="16063" max="16384" width="9.140625" style="162"/>
  </cols>
  <sheetData>
    <row r="1" spans="1:7" s="12" customFormat="1" ht="16.5" customHeight="1" x14ac:dyDescent="0.25">
      <c r="A1" s="11"/>
      <c r="B1" s="86"/>
      <c r="E1" s="216" t="s">
        <v>305</v>
      </c>
      <c r="F1" s="216"/>
      <c r="G1" s="216"/>
    </row>
    <row r="2" spans="1:7" s="12" customFormat="1" ht="49.5" customHeight="1" x14ac:dyDescent="0.25">
      <c r="A2" s="11"/>
      <c r="D2" s="73"/>
      <c r="E2" s="215" t="s">
        <v>736</v>
      </c>
      <c r="F2" s="215"/>
      <c r="G2" s="215"/>
    </row>
    <row r="3" spans="1:7" s="12" customFormat="1" ht="17.25" customHeight="1" x14ac:dyDescent="0.25">
      <c r="A3" s="214" t="s">
        <v>738</v>
      </c>
      <c r="B3" s="214"/>
      <c r="C3" s="214"/>
      <c r="D3" s="214"/>
      <c r="E3" s="214"/>
      <c r="F3" s="214"/>
      <c r="G3" s="214"/>
    </row>
    <row r="4" spans="1:7" ht="16.5" customHeight="1" x14ac:dyDescent="0.25">
      <c r="A4" s="88" t="s">
        <v>399</v>
      </c>
      <c r="B4" s="87" t="s">
        <v>399</v>
      </c>
      <c r="C4" s="87"/>
      <c r="D4" s="154"/>
      <c r="E4" s="87"/>
    </row>
    <row r="5" spans="1:7" ht="66" customHeight="1" x14ac:dyDescent="0.25">
      <c r="A5" s="167" t="s">
        <v>400</v>
      </c>
      <c r="B5" s="158" t="s">
        <v>401</v>
      </c>
      <c r="C5" s="158" t="s">
        <v>402</v>
      </c>
      <c r="D5" s="158" t="s">
        <v>670</v>
      </c>
      <c r="E5" s="167" t="s">
        <v>700</v>
      </c>
      <c r="F5" s="167" t="s">
        <v>739</v>
      </c>
      <c r="G5" s="167" t="s">
        <v>699</v>
      </c>
    </row>
    <row r="6" spans="1:7" s="88" customFormat="1" ht="12.75" hidden="1" customHeight="1" x14ac:dyDescent="0.25">
      <c r="A6" s="163">
        <v>1</v>
      </c>
      <c r="B6" s="163">
        <v>2</v>
      </c>
      <c r="C6" s="163">
        <v>6</v>
      </c>
      <c r="D6" s="163"/>
      <c r="E6" s="163"/>
      <c r="F6" s="5"/>
      <c r="G6" s="5"/>
    </row>
    <row r="7" spans="1:7" s="12" customFormat="1" ht="28.5" x14ac:dyDescent="0.25">
      <c r="A7" s="5" t="s">
        <v>403</v>
      </c>
      <c r="B7" s="6" t="s">
        <v>404</v>
      </c>
      <c r="C7" s="28" t="e">
        <f>C8+C14+C24+C32+C35+C45+C55+C60+C51</f>
        <v>#REF!</v>
      </c>
      <c r="D7" s="28">
        <f>D8+D14+D24+D32+D35+D45+D55+D60+D51</f>
        <v>0</v>
      </c>
      <c r="E7" s="28">
        <f>E8+E14+E24+E32+E35+E45+E55+E60+E51</f>
        <v>60384000</v>
      </c>
      <c r="F7" s="28">
        <f>F8+F14+F24+F32+F35+F45+F55+F60+F51+F88</f>
        <v>27878343.569999993</v>
      </c>
      <c r="G7" s="168">
        <f>F7/E7*100</f>
        <v>46.168428010731304</v>
      </c>
    </row>
    <row r="8" spans="1:7" s="12" customFormat="1" ht="28.5" x14ac:dyDescent="0.25">
      <c r="A8" s="5" t="s">
        <v>405</v>
      </c>
      <c r="B8" s="6" t="s">
        <v>406</v>
      </c>
      <c r="C8" s="28">
        <f t="shared" ref="C8:F8" si="0">C9</f>
        <v>46148000</v>
      </c>
      <c r="D8" s="28">
        <f t="shared" si="0"/>
        <v>0</v>
      </c>
      <c r="E8" s="28">
        <f t="shared" si="0"/>
        <v>46148000</v>
      </c>
      <c r="F8" s="28">
        <f t="shared" si="0"/>
        <v>20510130.109999999</v>
      </c>
      <c r="G8" s="168">
        <f t="shared" ref="G8:G69" si="1">F8/E8*100</f>
        <v>44.444244842680071</v>
      </c>
    </row>
    <row r="9" spans="1:7" s="12" customFormat="1" x14ac:dyDescent="0.25">
      <c r="A9" s="5" t="s">
        <v>407</v>
      </c>
      <c r="B9" s="31" t="s">
        <v>408</v>
      </c>
      <c r="C9" s="27">
        <f t="shared" ref="C9:F9" si="2">C10+C11+C12+C13</f>
        <v>46148000</v>
      </c>
      <c r="D9" s="27">
        <f t="shared" si="2"/>
        <v>0</v>
      </c>
      <c r="E9" s="27">
        <f t="shared" si="2"/>
        <v>46148000</v>
      </c>
      <c r="F9" s="27">
        <f t="shared" si="2"/>
        <v>20510130.109999999</v>
      </c>
      <c r="G9" s="168">
        <f t="shared" si="1"/>
        <v>44.444244842680071</v>
      </c>
    </row>
    <row r="10" spans="1:7" s="12" customFormat="1" ht="120" x14ac:dyDescent="0.25">
      <c r="A10" s="5" t="s">
        <v>409</v>
      </c>
      <c r="B10" s="204" t="s">
        <v>410</v>
      </c>
      <c r="C10" s="27">
        <v>45544000</v>
      </c>
      <c r="D10" s="27"/>
      <c r="E10" s="27">
        <f t="shared" ref="E10:E65" si="3">C10+D10</f>
        <v>45544000</v>
      </c>
      <c r="F10" s="27">
        <v>20278291.129999999</v>
      </c>
      <c r="G10" s="168">
        <f t="shared" si="1"/>
        <v>44.524616041630068</v>
      </c>
    </row>
    <row r="11" spans="1:7" s="89" customFormat="1" ht="195" x14ac:dyDescent="0.25">
      <c r="A11" s="5" t="s">
        <v>411</v>
      </c>
      <c r="B11" s="90" t="s">
        <v>412</v>
      </c>
      <c r="C11" s="27">
        <v>200000</v>
      </c>
      <c r="D11" s="27"/>
      <c r="E11" s="27">
        <f t="shared" si="3"/>
        <v>200000</v>
      </c>
      <c r="F11" s="27">
        <v>43393.41</v>
      </c>
      <c r="G11" s="168">
        <f t="shared" si="1"/>
        <v>21.696705000000001</v>
      </c>
    </row>
    <row r="12" spans="1:7" s="89" customFormat="1" ht="75" x14ac:dyDescent="0.25">
      <c r="A12" s="5" t="s">
        <v>413</v>
      </c>
      <c r="B12" s="204" t="s">
        <v>414</v>
      </c>
      <c r="C12" s="27">
        <v>400000</v>
      </c>
      <c r="D12" s="27"/>
      <c r="E12" s="27">
        <f t="shared" si="3"/>
        <v>400000</v>
      </c>
      <c r="F12" s="27">
        <v>187823.07</v>
      </c>
      <c r="G12" s="168">
        <f t="shared" si="1"/>
        <v>46.9557675</v>
      </c>
    </row>
    <row r="13" spans="1:7" s="89" customFormat="1" ht="165" x14ac:dyDescent="0.25">
      <c r="A13" s="5" t="s">
        <v>596</v>
      </c>
      <c r="B13" s="90" t="s">
        <v>415</v>
      </c>
      <c r="C13" s="27">
        <v>4000</v>
      </c>
      <c r="D13" s="27"/>
      <c r="E13" s="27">
        <f t="shared" si="3"/>
        <v>4000</v>
      </c>
      <c r="F13" s="27">
        <v>622.5</v>
      </c>
      <c r="G13" s="168">
        <f t="shared" si="1"/>
        <v>15.562500000000002</v>
      </c>
    </row>
    <row r="14" spans="1:7" s="89" customFormat="1" ht="42.75" x14ac:dyDescent="0.25">
      <c r="A14" s="5" t="s">
        <v>416</v>
      </c>
      <c r="B14" s="6" t="s">
        <v>417</v>
      </c>
      <c r="C14" s="28">
        <f t="shared" ref="C14" si="4">C15</f>
        <v>7317800</v>
      </c>
      <c r="D14" s="28"/>
      <c r="E14" s="28">
        <f>E15</f>
        <v>7317800</v>
      </c>
      <c r="F14" s="28">
        <f>F15</f>
        <v>2975867.0400000005</v>
      </c>
      <c r="G14" s="168">
        <f t="shared" si="1"/>
        <v>40.666143376424614</v>
      </c>
    </row>
    <row r="15" spans="1:7" s="89" customFormat="1" ht="45" x14ac:dyDescent="0.25">
      <c r="A15" s="5" t="s">
        <v>418</v>
      </c>
      <c r="B15" s="90" t="s">
        <v>419</v>
      </c>
      <c r="C15" s="27">
        <f t="shared" ref="C15" si="5">C16+C18+C20+C22</f>
        <v>7317800</v>
      </c>
      <c r="D15" s="27"/>
      <c r="E15" s="27">
        <f>E16+E18+E20+E22</f>
        <v>7317800</v>
      </c>
      <c r="F15" s="27">
        <f>F16+F18+F20+F22</f>
        <v>2975867.0400000005</v>
      </c>
      <c r="G15" s="168">
        <f t="shared" si="1"/>
        <v>40.666143376424614</v>
      </c>
    </row>
    <row r="16" spans="1:7" s="89" customFormat="1" ht="120" x14ac:dyDescent="0.25">
      <c r="A16" s="5" t="s">
        <v>420</v>
      </c>
      <c r="B16" s="90" t="s">
        <v>421</v>
      </c>
      <c r="C16" s="27">
        <v>3353300</v>
      </c>
      <c r="D16" s="27"/>
      <c r="E16" s="27">
        <f>E17</f>
        <v>3353300</v>
      </c>
      <c r="F16" s="27">
        <f>F17</f>
        <v>1409908.61</v>
      </c>
      <c r="G16" s="168">
        <f t="shared" si="1"/>
        <v>42.045406316166165</v>
      </c>
    </row>
    <row r="17" spans="1:7" s="89" customFormat="1" ht="180" x14ac:dyDescent="0.25">
      <c r="A17" s="5" t="s">
        <v>597</v>
      </c>
      <c r="B17" s="204" t="s">
        <v>598</v>
      </c>
      <c r="C17" s="27">
        <v>3353300</v>
      </c>
      <c r="D17" s="27"/>
      <c r="E17" s="27">
        <f t="shared" si="3"/>
        <v>3353300</v>
      </c>
      <c r="F17" s="27">
        <v>1409908.61</v>
      </c>
      <c r="G17" s="168">
        <f t="shared" si="1"/>
        <v>42.045406316166165</v>
      </c>
    </row>
    <row r="18" spans="1:7" s="89" customFormat="1" ht="150" x14ac:dyDescent="0.25">
      <c r="A18" s="5" t="s">
        <v>422</v>
      </c>
      <c r="B18" s="90" t="s">
        <v>423</v>
      </c>
      <c r="C18" s="27">
        <v>17300</v>
      </c>
      <c r="D18" s="27"/>
      <c r="E18" s="27">
        <f>E19</f>
        <v>17300</v>
      </c>
      <c r="F18" s="27">
        <f>F19</f>
        <v>9224.74</v>
      </c>
      <c r="G18" s="168">
        <f t="shared" si="1"/>
        <v>53.32219653179191</v>
      </c>
    </row>
    <row r="19" spans="1:7" s="89" customFormat="1" ht="210" x14ac:dyDescent="0.25">
      <c r="A19" s="5" t="s">
        <v>599</v>
      </c>
      <c r="B19" s="204" t="s">
        <v>600</v>
      </c>
      <c r="C19" s="27">
        <v>17300</v>
      </c>
      <c r="D19" s="27"/>
      <c r="E19" s="27">
        <f t="shared" si="3"/>
        <v>17300</v>
      </c>
      <c r="F19" s="27">
        <v>9224.74</v>
      </c>
      <c r="G19" s="168">
        <f t="shared" si="1"/>
        <v>53.32219653179191</v>
      </c>
    </row>
    <row r="20" spans="1:7" s="89" customFormat="1" ht="120" x14ac:dyDescent="0.25">
      <c r="A20" s="5" t="s">
        <v>424</v>
      </c>
      <c r="B20" s="90" t="s">
        <v>425</v>
      </c>
      <c r="C20" s="27">
        <v>4380000</v>
      </c>
      <c r="D20" s="27"/>
      <c r="E20" s="27">
        <f>E21</f>
        <v>4380000</v>
      </c>
      <c r="F20" s="27">
        <f>F21</f>
        <v>1837354.01</v>
      </c>
      <c r="G20" s="168">
        <f t="shared" si="1"/>
        <v>41.948721689497717</v>
      </c>
    </row>
    <row r="21" spans="1:7" s="89" customFormat="1" ht="180" x14ac:dyDescent="0.25">
      <c r="A21" s="5" t="s">
        <v>601</v>
      </c>
      <c r="B21" s="204" t="s">
        <v>602</v>
      </c>
      <c r="C21" s="27">
        <v>4380000</v>
      </c>
      <c r="D21" s="27"/>
      <c r="E21" s="27">
        <f t="shared" si="3"/>
        <v>4380000</v>
      </c>
      <c r="F21" s="27">
        <v>1837354.01</v>
      </c>
      <c r="G21" s="168">
        <f t="shared" si="1"/>
        <v>41.948721689497717</v>
      </c>
    </row>
    <row r="22" spans="1:7" s="89" customFormat="1" ht="120" x14ac:dyDescent="0.25">
      <c r="A22" s="5" t="s">
        <v>426</v>
      </c>
      <c r="B22" s="90" t="s">
        <v>427</v>
      </c>
      <c r="C22" s="27">
        <v>-432800</v>
      </c>
      <c r="D22" s="27"/>
      <c r="E22" s="27">
        <f>E23</f>
        <v>-432800</v>
      </c>
      <c r="F22" s="27">
        <f>F23</f>
        <v>-280620.32</v>
      </c>
      <c r="G22" s="168">
        <f t="shared" si="1"/>
        <v>64.838336414048058</v>
      </c>
    </row>
    <row r="23" spans="1:7" s="89" customFormat="1" ht="180" x14ac:dyDescent="0.25">
      <c r="A23" s="5" t="s">
        <v>603</v>
      </c>
      <c r="B23" s="204" t="s">
        <v>604</v>
      </c>
      <c r="C23" s="27">
        <v>-432800</v>
      </c>
      <c r="D23" s="27"/>
      <c r="E23" s="27">
        <f t="shared" si="3"/>
        <v>-432800</v>
      </c>
      <c r="F23" s="27">
        <v>-280620.32</v>
      </c>
      <c r="G23" s="168">
        <f t="shared" si="1"/>
        <v>64.838336414048058</v>
      </c>
    </row>
    <row r="24" spans="1:7" s="12" customFormat="1" ht="28.5" x14ac:dyDescent="0.25">
      <c r="A24" s="5" t="s">
        <v>428</v>
      </c>
      <c r="B24" s="6" t="s">
        <v>429</v>
      </c>
      <c r="C24" s="28" t="e">
        <f xml:space="preserve"> C25+C27+C30</f>
        <v>#REF!</v>
      </c>
      <c r="D24" s="28"/>
      <c r="E24" s="28">
        <f>E25+E27+E30</f>
        <v>3665700</v>
      </c>
      <c r="F24" s="28">
        <f>F25+F27+F30</f>
        <v>2730918.27</v>
      </c>
      <c r="G24" s="168">
        <f t="shared" si="1"/>
        <v>74.499229887879537</v>
      </c>
    </row>
    <row r="25" spans="1:7" s="12" customFormat="1" ht="30" x14ac:dyDescent="0.25">
      <c r="A25" s="5" t="s">
        <v>430</v>
      </c>
      <c r="B25" s="204" t="s">
        <v>431</v>
      </c>
      <c r="C25" s="27" t="e">
        <f>C26+#REF!</f>
        <v>#REF!</v>
      </c>
      <c r="D25" s="27"/>
      <c r="E25" s="27">
        <f>E26</f>
        <v>3448000</v>
      </c>
      <c r="F25" s="27">
        <f>F26</f>
        <v>2596830.58</v>
      </c>
      <c r="G25" s="168">
        <f t="shared" si="1"/>
        <v>75.314111948955926</v>
      </c>
    </row>
    <row r="26" spans="1:7" s="12" customFormat="1" ht="30" x14ac:dyDescent="0.25">
      <c r="A26" s="5" t="s">
        <v>432</v>
      </c>
      <c r="B26" s="204" t="s">
        <v>431</v>
      </c>
      <c r="C26" s="27">
        <v>3448000</v>
      </c>
      <c r="D26" s="27"/>
      <c r="E26" s="27">
        <f t="shared" si="3"/>
        <v>3448000</v>
      </c>
      <c r="F26" s="27">
        <v>2596830.58</v>
      </c>
      <c r="G26" s="168">
        <f t="shared" si="1"/>
        <v>75.314111948955926</v>
      </c>
    </row>
    <row r="27" spans="1:7" s="12" customFormat="1" x14ac:dyDescent="0.25">
      <c r="A27" s="5" t="s">
        <v>433</v>
      </c>
      <c r="B27" s="204" t="s">
        <v>434</v>
      </c>
      <c r="C27" s="27">
        <f>C28</f>
        <v>30700</v>
      </c>
      <c r="D27" s="27"/>
      <c r="E27" s="27">
        <f>E28+E29</f>
        <v>30700</v>
      </c>
      <c r="F27" s="27">
        <f>F28+F29</f>
        <v>54481.48</v>
      </c>
      <c r="G27" s="168">
        <f t="shared" si="1"/>
        <v>177.4641042345277</v>
      </c>
    </row>
    <row r="28" spans="1:7" s="12" customFormat="1" x14ac:dyDescent="0.25">
      <c r="A28" s="5" t="s">
        <v>435</v>
      </c>
      <c r="B28" s="204" t="s">
        <v>434</v>
      </c>
      <c r="C28" s="27">
        <v>30700</v>
      </c>
      <c r="D28" s="27"/>
      <c r="E28" s="27">
        <f t="shared" si="3"/>
        <v>30700</v>
      </c>
      <c r="F28" s="27">
        <v>54481.05</v>
      </c>
      <c r="G28" s="168">
        <f t="shared" si="1"/>
        <v>177.46270358306191</v>
      </c>
    </row>
    <row r="29" spans="1:7" s="12" customFormat="1" ht="45" x14ac:dyDescent="0.25">
      <c r="A29" s="5" t="s">
        <v>582</v>
      </c>
      <c r="B29" s="204" t="s">
        <v>720</v>
      </c>
      <c r="C29" s="27"/>
      <c r="D29" s="27"/>
      <c r="E29" s="27"/>
      <c r="F29" s="27">
        <v>0.43</v>
      </c>
      <c r="G29" s="168"/>
    </row>
    <row r="30" spans="1:7" s="12" customFormat="1" ht="45" x14ac:dyDescent="0.25">
      <c r="A30" s="5" t="s">
        <v>436</v>
      </c>
      <c r="B30" s="204" t="s">
        <v>437</v>
      </c>
      <c r="C30" s="27">
        <f t="shared" ref="C30" si="6">C31</f>
        <v>187000</v>
      </c>
      <c r="D30" s="27"/>
      <c r="E30" s="27">
        <f>E31</f>
        <v>187000</v>
      </c>
      <c r="F30" s="27">
        <f>F31</f>
        <v>79606.210000000006</v>
      </c>
      <c r="G30" s="168">
        <f t="shared" si="1"/>
        <v>42.570165775401072</v>
      </c>
    </row>
    <row r="31" spans="1:7" s="12" customFormat="1" ht="60" x14ac:dyDescent="0.25">
      <c r="A31" s="5" t="s">
        <v>438</v>
      </c>
      <c r="B31" s="204" t="s">
        <v>439</v>
      </c>
      <c r="C31" s="27">
        <v>187000</v>
      </c>
      <c r="D31" s="27"/>
      <c r="E31" s="27">
        <f t="shared" si="3"/>
        <v>187000</v>
      </c>
      <c r="F31" s="27">
        <v>79606.210000000006</v>
      </c>
      <c r="G31" s="168">
        <f t="shared" si="1"/>
        <v>42.570165775401072</v>
      </c>
    </row>
    <row r="32" spans="1:7" s="12" customFormat="1" ht="28.5" x14ac:dyDescent="0.25">
      <c r="A32" s="5" t="s">
        <v>440</v>
      </c>
      <c r="B32" s="6" t="s">
        <v>441</v>
      </c>
      <c r="C32" s="28">
        <f>C33</f>
        <v>1100000</v>
      </c>
      <c r="D32" s="28"/>
      <c r="E32" s="28">
        <f>E33</f>
        <v>1100000</v>
      </c>
      <c r="F32" s="28">
        <f>F33</f>
        <v>586539.9</v>
      </c>
      <c r="G32" s="168">
        <f t="shared" si="1"/>
        <v>53.321809090909092</v>
      </c>
    </row>
    <row r="33" spans="1:7" s="12" customFormat="1" ht="45" x14ac:dyDescent="0.25">
      <c r="A33" s="5" t="s">
        <v>442</v>
      </c>
      <c r="B33" s="204" t="s">
        <v>443</v>
      </c>
      <c r="C33" s="27">
        <v>1100000</v>
      </c>
      <c r="D33" s="27"/>
      <c r="E33" s="27">
        <f>E34</f>
        <v>1100000</v>
      </c>
      <c r="F33" s="27">
        <f>F34</f>
        <v>586539.9</v>
      </c>
      <c r="G33" s="168">
        <f t="shared" si="1"/>
        <v>53.321809090909092</v>
      </c>
    </row>
    <row r="34" spans="1:7" s="12" customFormat="1" ht="75" x14ac:dyDescent="0.25">
      <c r="A34" s="5" t="s">
        <v>444</v>
      </c>
      <c r="B34" s="204" t="s">
        <v>445</v>
      </c>
      <c r="C34" s="27">
        <v>1100000</v>
      </c>
      <c r="D34" s="27"/>
      <c r="E34" s="27">
        <f t="shared" si="3"/>
        <v>1100000</v>
      </c>
      <c r="F34" s="27">
        <v>586539.9</v>
      </c>
      <c r="G34" s="168">
        <f t="shared" si="1"/>
        <v>53.321809090909092</v>
      </c>
    </row>
    <row r="35" spans="1:7" s="12" customFormat="1" ht="85.5" x14ac:dyDescent="0.25">
      <c r="A35" s="5" t="s">
        <v>446</v>
      </c>
      <c r="B35" s="6" t="s">
        <v>447</v>
      </c>
      <c r="C35" s="84" t="e">
        <f>C36+#REF!+C42</f>
        <v>#REF!</v>
      </c>
      <c r="D35" s="84"/>
      <c r="E35" s="28">
        <f>E36+E42</f>
        <v>1477100</v>
      </c>
      <c r="F35" s="28">
        <f>F36+F42</f>
        <v>279005.53999999998</v>
      </c>
      <c r="G35" s="168">
        <f t="shared" si="1"/>
        <v>18.888737390833388</v>
      </c>
    </row>
    <row r="36" spans="1:7" s="12" customFormat="1" ht="135" x14ac:dyDescent="0.25">
      <c r="A36" s="5" t="s">
        <v>448</v>
      </c>
      <c r="B36" s="90" t="s">
        <v>449</v>
      </c>
      <c r="C36" s="7">
        <f>C37+C40</f>
        <v>1356400</v>
      </c>
      <c r="D36" s="7"/>
      <c r="E36" s="27">
        <f>E37+E40</f>
        <v>1356400</v>
      </c>
      <c r="F36" s="27">
        <f>F37+F40</f>
        <v>249005.53999999998</v>
      </c>
      <c r="G36" s="168">
        <f t="shared" si="1"/>
        <v>18.357825125331757</v>
      </c>
    </row>
    <row r="37" spans="1:7" s="12" customFormat="1" ht="105" x14ac:dyDescent="0.25">
      <c r="A37" s="5" t="s">
        <v>450</v>
      </c>
      <c r="B37" s="204" t="s">
        <v>451</v>
      </c>
      <c r="C37" s="27">
        <f>C38+C39</f>
        <v>1128400</v>
      </c>
      <c r="D37" s="27"/>
      <c r="E37" s="27">
        <f>E38+E39</f>
        <v>1128400</v>
      </c>
      <c r="F37" s="27">
        <f>F38+F39</f>
        <v>118519.31</v>
      </c>
      <c r="G37" s="168">
        <f t="shared" si="1"/>
        <v>10.503306451612902</v>
      </c>
    </row>
    <row r="38" spans="1:7" s="12" customFormat="1" ht="150" x14ac:dyDescent="0.25">
      <c r="A38" s="5" t="s">
        <v>452</v>
      </c>
      <c r="B38" s="90" t="s">
        <v>453</v>
      </c>
      <c r="C38" s="27">
        <v>494400</v>
      </c>
      <c r="D38" s="27"/>
      <c r="E38" s="27">
        <f t="shared" si="3"/>
        <v>494400</v>
      </c>
      <c r="F38" s="27">
        <v>17068.37</v>
      </c>
      <c r="G38" s="168">
        <f t="shared" si="1"/>
        <v>3.4523402103559873</v>
      </c>
    </row>
    <row r="39" spans="1:7" s="12" customFormat="1" ht="135" x14ac:dyDescent="0.25">
      <c r="A39" s="5" t="s">
        <v>454</v>
      </c>
      <c r="B39" s="90" t="s">
        <v>455</v>
      </c>
      <c r="C39" s="27">
        <v>634000</v>
      </c>
      <c r="D39" s="27"/>
      <c r="E39" s="27">
        <f t="shared" si="3"/>
        <v>634000</v>
      </c>
      <c r="F39" s="27">
        <v>101450.94</v>
      </c>
      <c r="G39" s="168">
        <f t="shared" si="1"/>
        <v>16.001725552050473</v>
      </c>
    </row>
    <row r="40" spans="1:7" s="12" customFormat="1" ht="135" x14ac:dyDescent="0.25">
      <c r="A40" s="5" t="s">
        <v>456</v>
      </c>
      <c r="B40" s="90" t="s">
        <v>457</v>
      </c>
      <c r="C40" s="7">
        <f>C41</f>
        <v>228000</v>
      </c>
      <c r="D40" s="7"/>
      <c r="E40" s="27">
        <f>E41</f>
        <v>228000</v>
      </c>
      <c r="F40" s="27">
        <f>F41</f>
        <v>130486.23</v>
      </c>
      <c r="G40" s="168">
        <f t="shared" si="1"/>
        <v>57.230802631578946</v>
      </c>
    </row>
    <row r="41" spans="1:7" s="12" customFormat="1" ht="120" x14ac:dyDescent="0.25">
      <c r="A41" s="5" t="s">
        <v>458</v>
      </c>
      <c r="B41" s="204" t="s">
        <v>459</v>
      </c>
      <c r="C41" s="27">
        <v>228000</v>
      </c>
      <c r="D41" s="27"/>
      <c r="E41" s="27">
        <f t="shared" si="3"/>
        <v>228000</v>
      </c>
      <c r="F41" s="27">
        <v>130486.23</v>
      </c>
      <c r="G41" s="168">
        <f t="shared" si="1"/>
        <v>57.230802631578946</v>
      </c>
    </row>
    <row r="42" spans="1:7" s="12" customFormat="1" ht="135" x14ac:dyDescent="0.25">
      <c r="A42" s="5" t="s">
        <v>460</v>
      </c>
      <c r="B42" s="204" t="s">
        <v>461</v>
      </c>
      <c r="C42" s="27">
        <f t="shared" ref="C42:C43" si="7">C43</f>
        <v>120700</v>
      </c>
      <c r="D42" s="27"/>
      <c r="E42" s="27">
        <f>E43</f>
        <v>120700</v>
      </c>
      <c r="F42" s="27">
        <f>F43</f>
        <v>30000</v>
      </c>
      <c r="G42" s="168">
        <f t="shared" si="1"/>
        <v>24.855012427506214</v>
      </c>
    </row>
    <row r="43" spans="1:7" s="12" customFormat="1" ht="135" x14ac:dyDescent="0.25">
      <c r="A43" s="5" t="s">
        <v>462</v>
      </c>
      <c r="B43" s="204" t="s">
        <v>463</v>
      </c>
      <c r="C43" s="27">
        <f t="shared" si="7"/>
        <v>120700</v>
      </c>
      <c r="D43" s="27"/>
      <c r="E43" s="27">
        <f>E44</f>
        <v>120700</v>
      </c>
      <c r="F43" s="27">
        <f>F44</f>
        <v>30000</v>
      </c>
      <c r="G43" s="168">
        <f t="shared" si="1"/>
        <v>24.855012427506214</v>
      </c>
    </row>
    <row r="44" spans="1:7" s="12" customFormat="1" ht="120" x14ac:dyDescent="0.25">
      <c r="A44" s="5" t="s">
        <v>464</v>
      </c>
      <c r="B44" s="204" t="s">
        <v>465</v>
      </c>
      <c r="C44" s="27">
        <v>120700</v>
      </c>
      <c r="D44" s="27"/>
      <c r="E44" s="27">
        <f t="shared" si="3"/>
        <v>120700</v>
      </c>
      <c r="F44" s="27">
        <v>30000</v>
      </c>
      <c r="G44" s="168">
        <f t="shared" si="1"/>
        <v>24.855012427506214</v>
      </c>
    </row>
    <row r="45" spans="1:7" s="12" customFormat="1" ht="28.5" x14ac:dyDescent="0.25">
      <c r="A45" s="5" t="s">
        <v>466</v>
      </c>
      <c r="B45" s="6" t="s">
        <v>467</v>
      </c>
      <c r="C45" s="28">
        <f t="shared" ref="C45" si="8">C46</f>
        <v>103400</v>
      </c>
      <c r="D45" s="28"/>
      <c r="E45" s="28">
        <f>E46</f>
        <v>103400</v>
      </c>
      <c r="F45" s="28">
        <f>F46</f>
        <v>12608.33</v>
      </c>
      <c r="G45" s="168">
        <f t="shared" si="1"/>
        <v>12.193742746615087</v>
      </c>
    </row>
    <row r="46" spans="1:7" s="12" customFormat="1" ht="30" x14ac:dyDescent="0.25">
      <c r="A46" s="5" t="s">
        <v>468</v>
      </c>
      <c r="B46" s="204" t="s">
        <v>469</v>
      </c>
      <c r="C46" s="27">
        <f t="shared" ref="C46" si="9">C47+C48+C50</f>
        <v>103400</v>
      </c>
      <c r="D46" s="27"/>
      <c r="E46" s="27">
        <f>E47+E48+E49</f>
        <v>103400</v>
      </c>
      <c r="F46" s="27">
        <f>F47+F48+F49</f>
        <v>12608.33</v>
      </c>
      <c r="G46" s="168">
        <f t="shared" si="1"/>
        <v>12.193742746615087</v>
      </c>
    </row>
    <row r="47" spans="1:7" s="12" customFormat="1" ht="45" x14ac:dyDescent="0.25">
      <c r="A47" s="5" t="s">
        <v>470</v>
      </c>
      <c r="B47" s="204" t="s">
        <v>471</v>
      </c>
      <c r="C47" s="27">
        <v>18400</v>
      </c>
      <c r="D47" s="27"/>
      <c r="E47" s="27">
        <f t="shared" si="3"/>
        <v>18400</v>
      </c>
      <c r="F47" s="27">
        <v>734.3</v>
      </c>
      <c r="G47" s="168">
        <f t="shared" si="1"/>
        <v>3.990760869565217</v>
      </c>
    </row>
    <row r="48" spans="1:7" s="12" customFormat="1" ht="30" x14ac:dyDescent="0.25">
      <c r="A48" s="5" t="s">
        <v>472</v>
      </c>
      <c r="B48" s="204" t="s">
        <v>473</v>
      </c>
      <c r="C48" s="27">
        <v>16200</v>
      </c>
      <c r="D48" s="27"/>
      <c r="E48" s="27">
        <f t="shared" si="3"/>
        <v>16200</v>
      </c>
      <c r="F48" s="27"/>
      <c r="G48" s="168">
        <f t="shared" si="1"/>
        <v>0</v>
      </c>
    </row>
    <row r="49" spans="1:7" s="12" customFormat="1" ht="30" x14ac:dyDescent="0.25">
      <c r="A49" s="5" t="s">
        <v>580</v>
      </c>
      <c r="B49" s="93" t="s">
        <v>581</v>
      </c>
      <c r="C49" s="27">
        <f>C50</f>
        <v>68800</v>
      </c>
      <c r="D49" s="27"/>
      <c r="E49" s="27">
        <f>E50</f>
        <v>68800</v>
      </c>
      <c r="F49" s="27">
        <f>F50</f>
        <v>11874.03</v>
      </c>
      <c r="G49" s="168">
        <f t="shared" si="1"/>
        <v>17.258764534883721</v>
      </c>
    </row>
    <row r="50" spans="1:7" s="12" customFormat="1" ht="30" x14ac:dyDescent="0.25">
      <c r="A50" s="5" t="s">
        <v>474</v>
      </c>
      <c r="B50" s="204" t="s">
        <v>475</v>
      </c>
      <c r="C50" s="27">
        <v>68800</v>
      </c>
      <c r="D50" s="27"/>
      <c r="E50" s="27">
        <f t="shared" si="3"/>
        <v>68800</v>
      </c>
      <c r="F50" s="27">
        <v>11874.03</v>
      </c>
      <c r="G50" s="168">
        <f t="shared" si="1"/>
        <v>17.258764534883721</v>
      </c>
    </row>
    <row r="51" spans="1:7" s="12" customFormat="1" ht="44.25" customHeight="1" x14ac:dyDescent="0.25">
      <c r="A51" s="5" t="s">
        <v>476</v>
      </c>
      <c r="B51" s="6" t="s">
        <v>477</v>
      </c>
      <c r="C51" s="84" t="e">
        <f>C52</f>
        <v>#REF!</v>
      </c>
      <c r="D51" s="84"/>
      <c r="E51" s="28">
        <f t="shared" ref="E51:F53" si="10">E52</f>
        <v>332000</v>
      </c>
      <c r="F51" s="28">
        <f t="shared" si="10"/>
        <v>110938.03</v>
      </c>
      <c r="G51" s="168">
        <f t="shared" si="1"/>
        <v>33.415069277108437</v>
      </c>
    </row>
    <row r="52" spans="1:7" s="12" customFormat="1" ht="30" x14ac:dyDescent="0.25">
      <c r="A52" s="5" t="s">
        <v>478</v>
      </c>
      <c r="B52" s="206" t="s">
        <v>479</v>
      </c>
      <c r="C52" s="7" t="e">
        <f>#REF!+C54</f>
        <v>#REF!</v>
      </c>
      <c r="D52" s="7"/>
      <c r="E52" s="27">
        <f t="shared" si="10"/>
        <v>332000</v>
      </c>
      <c r="F52" s="27">
        <f t="shared" si="10"/>
        <v>110938.03</v>
      </c>
      <c r="G52" s="168">
        <f t="shared" si="1"/>
        <v>33.415069277108437</v>
      </c>
    </row>
    <row r="53" spans="1:7" s="12" customFormat="1" ht="45" x14ac:dyDescent="0.25">
      <c r="A53" s="5" t="s">
        <v>480</v>
      </c>
      <c r="B53" s="206" t="s">
        <v>481</v>
      </c>
      <c r="C53" s="7">
        <f>C54</f>
        <v>332000</v>
      </c>
      <c r="D53" s="7"/>
      <c r="E53" s="27">
        <f t="shared" si="10"/>
        <v>332000</v>
      </c>
      <c r="F53" s="27">
        <f t="shared" si="10"/>
        <v>110938.03</v>
      </c>
      <c r="G53" s="168">
        <f t="shared" si="1"/>
        <v>33.415069277108437</v>
      </c>
    </row>
    <row r="54" spans="1:7" s="12" customFormat="1" ht="60" x14ac:dyDescent="0.25">
      <c r="A54" s="5" t="s">
        <v>482</v>
      </c>
      <c r="B54" s="204" t="s">
        <v>483</v>
      </c>
      <c r="C54" s="7">
        <v>332000</v>
      </c>
      <c r="D54" s="7"/>
      <c r="E54" s="27">
        <f t="shared" si="3"/>
        <v>332000</v>
      </c>
      <c r="F54" s="27">
        <v>110938.03</v>
      </c>
      <c r="G54" s="168">
        <f t="shared" si="1"/>
        <v>33.415069277108437</v>
      </c>
    </row>
    <row r="55" spans="1:7" s="12" customFormat="1" ht="42.75" x14ac:dyDescent="0.25">
      <c r="A55" s="5" t="s">
        <v>484</v>
      </c>
      <c r="B55" s="6" t="s">
        <v>485</v>
      </c>
      <c r="C55" s="84">
        <f>C56</f>
        <v>200000</v>
      </c>
      <c r="D55" s="84"/>
      <c r="E55" s="28">
        <f>E56</f>
        <v>200000</v>
      </c>
      <c r="F55" s="28">
        <f>F56</f>
        <v>67000.11</v>
      </c>
      <c r="G55" s="168">
        <f t="shared" si="1"/>
        <v>33.500055000000003</v>
      </c>
    </row>
    <row r="56" spans="1:7" s="12" customFormat="1" ht="60" x14ac:dyDescent="0.25">
      <c r="A56" s="5" t="s">
        <v>486</v>
      </c>
      <c r="B56" s="204" t="s">
        <v>487</v>
      </c>
      <c r="C56" s="27">
        <f t="shared" ref="C56" si="11">C57</f>
        <v>200000</v>
      </c>
      <c r="D56" s="27"/>
      <c r="E56" s="27">
        <f>E57</f>
        <v>200000</v>
      </c>
      <c r="F56" s="27">
        <f>F57</f>
        <v>67000.11</v>
      </c>
      <c r="G56" s="168">
        <f t="shared" si="1"/>
        <v>33.500055000000003</v>
      </c>
    </row>
    <row r="57" spans="1:7" s="12" customFormat="1" ht="60" x14ac:dyDescent="0.25">
      <c r="A57" s="5" t="s">
        <v>488</v>
      </c>
      <c r="B57" s="204" t="s">
        <v>489</v>
      </c>
      <c r="C57" s="27">
        <f>C58+C59</f>
        <v>200000</v>
      </c>
      <c r="D57" s="27"/>
      <c r="E57" s="27">
        <f>E58+E59</f>
        <v>200000</v>
      </c>
      <c r="F57" s="27">
        <f>F58+F59</f>
        <v>67000.11</v>
      </c>
      <c r="G57" s="168">
        <f t="shared" si="1"/>
        <v>33.500055000000003</v>
      </c>
    </row>
    <row r="58" spans="1:7" s="12" customFormat="1" ht="105" x14ac:dyDescent="0.25">
      <c r="A58" s="5" t="s">
        <v>490</v>
      </c>
      <c r="B58" s="204" t="s">
        <v>491</v>
      </c>
      <c r="C58" s="27">
        <v>50000</v>
      </c>
      <c r="D58" s="27"/>
      <c r="E58" s="27">
        <f t="shared" si="3"/>
        <v>50000</v>
      </c>
      <c r="F58" s="27">
        <v>33708.980000000003</v>
      </c>
      <c r="G58" s="168">
        <f t="shared" si="1"/>
        <v>67.417960000000008</v>
      </c>
    </row>
    <row r="59" spans="1:7" s="12" customFormat="1" ht="75" x14ac:dyDescent="0.25">
      <c r="A59" s="5" t="s">
        <v>492</v>
      </c>
      <c r="B59" s="204" t="s">
        <v>493</v>
      </c>
      <c r="C59" s="27">
        <v>150000</v>
      </c>
      <c r="D59" s="27"/>
      <c r="E59" s="27">
        <f t="shared" si="3"/>
        <v>150000</v>
      </c>
      <c r="F59" s="27">
        <v>33291.129999999997</v>
      </c>
      <c r="G59" s="168">
        <f t="shared" si="1"/>
        <v>22.194086666666664</v>
      </c>
    </row>
    <row r="60" spans="1:7" s="12" customFormat="1" ht="28.5" x14ac:dyDescent="0.25">
      <c r="A60" s="5" t="s">
        <v>494</v>
      </c>
      <c r="B60" s="6" t="s">
        <v>495</v>
      </c>
      <c r="C60" s="28" t="e">
        <f>C63+C65+C67+C69+#REF!+C77</f>
        <v>#REF!</v>
      </c>
      <c r="D60" s="28"/>
      <c r="E60" s="28">
        <f>E61+E80+E86</f>
        <v>40000</v>
      </c>
      <c r="F60" s="28">
        <f>F61+F78+F80+F86</f>
        <v>598553.34</v>
      </c>
      <c r="G60" s="168">
        <f t="shared" si="1"/>
        <v>1496.3833500000001</v>
      </c>
    </row>
    <row r="61" spans="1:7" s="12" customFormat="1" ht="60" customHeight="1" x14ac:dyDescent="0.25">
      <c r="A61" s="5" t="s">
        <v>605</v>
      </c>
      <c r="B61" s="204" t="s">
        <v>606</v>
      </c>
      <c r="C61" s="28" t="e">
        <f>C62+C64+C66+C68+#REF!+C76</f>
        <v>#REF!</v>
      </c>
      <c r="D61" s="28"/>
      <c r="E61" s="27">
        <f>E62+E64+E66+E68+E70+E76</f>
        <v>40000</v>
      </c>
      <c r="F61" s="27">
        <v>129012.1</v>
      </c>
      <c r="G61" s="168">
        <f t="shared" si="1"/>
        <v>322.53025000000002</v>
      </c>
    </row>
    <row r="62" spans="1:7" s="12" customFormat="1" ht="90.75" customHeight="1" x14ac:dyDescent="0.25">
      <c r="A62" s="163" t="s">
        <v>607</v>
      </c>
      <c r="B62" s="204" t="s">
        <v>608</v>
      </c>
      <c r="C62" s="28">
        <f>C63</f>
        <v>3500</v>
      </c>
      <c r="D62" s="28"/>
      <c r="E62" s="27">
        <f>E63</f>
        <v>3500</v>
      </c>
      <c r="F62" s="27">
        <f>F63</f>
        <v>6726.78</v>
      </c>
      <c r="G62" s="168">
        <f t="shared" si="1"/>
        <v>192.19371428571429</v>
      </c>
    </row>
    <row r="63" spans="1:7" s="12" customFormat="1" ht="135" x14ac:dyDescent="0.25">
      <c r="A63" s="5" t="s">
        <v>496</v>
      </c>
      <c r="B63" s="204" t="s">
        <v>497</v>
      </c>
      <c r="C63" s="27">
        <v>3500</v>
      </c>
      <c r="D63" s="27"/>
      <c r="E63" s="27">
        <f t="shared" si="3"/>
        <v>3500</v>
      </c>
      <c r="F63" s="27">
        <v>6726.78</v>
      </c>
      <c r="G63" s="168">
        <f t="shared" si="1"/>
        <v>192.19371428571429</v>
      </c>
    </row>
    <row r="64" spans="1:7" s="12" customFormat="1" ht="133.5" customHeight="1" x14ac:dyDescent="0.25">
      <c r="A64" s="163" t="s">
        <v>609</v>
      </c>
      <c r="B64" s="204" t="s">
        <v>610</v>
      </c>
      <c r="C64" s="27">
        <f>C65</f>
        <v>1500</v>
      </c>
      <c r="D64" s="27"/>
      <c r="E64" s="27">
        <f>E65</f>
        <v>1500</v>
      </c>
      <c r="F64" s="27">
        <f>F65</f>
        <v>44000</v>
      </c>
      <c r="G64" s="168">
        <f t="shared" si="1"/>
        <v>2933.333333333333</v>
      </c>
    </row>
    <row r="65" spans="1:7" s="12" customFormat="1" ht="165" x14ac:dyDescent="0.25">
      <c r="A65" s="5" t="s">
        <v>498</v>
      </c>
      <c r="B65" s="204" t="s">
        <v>499</v>
      </c>
      <c r="C65" s="27">
        <v>1500</v>
      </c>
      <c r="D65" s="27"/>
      <c r="E65" s="27">
        <f t="shared" si="3"/>
        <v>1500</v>
      </c>
      <c r="F65" s="27">
        <v>44000</v>
      </c>
      <c r="G65" s="168">
        <f t="shared" si="1"/>
        <v>2933.333333333333</v>
      </c>
    </row>
    <row r="66" spans="1:7" s="12" customFormat="1" ht="89.25" customHeight="1" x14ac:dyDescent="0.25">
      <c r="A66" s="163" t="s">
        <v>611</v>
      </c>
      <c r="B66" s="204" t="s">
        <v>612</v>
      </c>
      <c r="C66" s="27">
        <f>C67</f>
        <v>2500</v>
      </c>
      <c r="D66" s="27">
        <f>D67</f>
        <v>500</v>
      </c>
      <c r="E66" s="27">
        <f t="shared" ref="E66:F66" si="12">E67</f>
        <v>3000</v>
      </c>
      <c r="F66" s="27">
        <f t="shared" si="12"/>
        <v>31300</v>
      </c>
      <c r="G66" s="168">
        <f t="shared" si="1"/>
        <v>1043.3333333333333</v>
      </c>
    </row>
    <row r="67" spans="1:7" s="12" customFormat="1" ht="135" x14ac:dyDescent="0.25">
      <c r="A67" s="5" t="s">
        <v>500</v>
      </c>
      <c r="B67" s="204" t="s">
        <v>501</v>
      </c>
      <c r="C67" s="7">
        <v>2500</v>
      </c>
      <c r="D67" s="7">
        <v>500</v>
      </c>
      <c r="E67" s="27">
        <f t="shared" ref="E67:E69" si="13">C67+D67</f>
        <v>3000</v>
      </c>
      <c r="F67" s="27">
        <v>31300</v>
      </c>
      <c r="G67" s="168">
        <f t="shared" si="1"/>
        <v>1043.3333333333333</v>
      </c>
    </row>
    <row r="68" spans="1:7" s="12" customFormat="1" ht="105" x14ac:dyDescent="0.25">
      <c r="A68" s="5" t="s">
        <v>613</v>
      </c>
      <c r="B68" s="204" t="s">
        <v>614</v>
      </c>
      <c r="C68" s="7">
        <f>C69</f>
        <v>15000</v>
      </c>
      <c r="D68" s="7"/>
      <c r="E68" s="27">
        <f>E69</f>
        <v>15000</v>
      </c>
      <c r="F68" s="27">
        <f>F69</f>
        <v>4000</v>
      </c>
      <c r="G68" s="168">
        <f t="shared" si="1"/>
        <v>26.666666666666668</v>
      </c>
    </row>
    <row r="69" spans="1:7" s="12" customFormat="1" ht="150" x14ac:dyDescent="0.25">
      <c r="A69" s="5" t="s">
        <v>502</v>
      </c>
      <c r="B69" s="90" t="s">
        <v>503</v>
      </c>
      <c r="C69" s="27">
        <v>15000</v>
      </c>
      <c r="D69" s="27"/>
      <c r="E69" s="27">
        <f t="shared" si="13"/>
        <v>15000</v>
      </c>
      <c r="F69" s="27">
        <v>4000</v>
      </c>
      <c r="G69" s="168">
        <f t="shared" si="1"/>
        <v>26.666666666666668</v>
      </c>
    </row>
    <row r="70" spans="1:7" s="89" customFormat="1" ht="120" x14ac:dyDescent="0.25">
      <c r="A70" s="5" t="s">
        <v>717</v>
      </c>
      <c r="B70" s="170" t="s">
        <v>718</v>
      </c>
      <c r="C70" s="27"/>
      <c r="D70" s="27"/>
      <c r="E70" s="27">
        <f>E71</f>
        <v>0</v>
      </c>
      <c r="F70" s="27">
        <f>F71</f>
        <v>1500</v>
      </c>
      <c r="G70" s="168"/>
    </row>
    <row r="71" spans="1:7" s="89" customFormat="1" ht="165" x14ac:dyDescent="0.25">
      <c r="A71" s="5" t="s">
        <v>697</v>
      </c>
      <c r="B71" s="170" t="s">
        <v>719</v>
      </c>
      <c r="C71" s="27"/>
      <c r="D71" s="27"/>
      <c r="E71" s="27"/>
      <c r="F71" s="27">
        <v>1500</v>
      </c>
      <c r="G71" s="168"/>
    </row>
    <row r="72" spans="1:7" s="89" customFormat="1" ht="105" x14ac:dyDescent="0.25">
      <c r="A72" s="207" t="s">
        <v>740</v>
      </c>
      <c r="B72" s="208" t="s">
        <v>741</v>
      </c>
      <c r="C72" s="27"/>
      <c r="D72" s="27"/>
      <c r="E72" s="27"/>
      <c r="F72" s="27">
        <f>F73</f>
        <v>1500</v>
      </c>
      <c r="G72" s="168"/>
    </row>
    <row r="73" spans="1:7" s="89" customFormat="1" ht="195" x14ac:dyDescent="0.25">
      <c r="A73" s="207" t="s">
        <v>742</v>
      </c>
      <c r="B73" s="208" t="s">
        <v>743</v>
      </c>
      <c r="C73" s="27"/>
      <c r="D73" s="27"/>
      <c r="E73" s="27"/>
      <c r="F73" s="27">
        <v>1500</v>
      </c>
      <c r="G73" s="168"/>
    </row>
    <row r="74" spans="1:7" s="89" customFormat="1" ht="90" x14ac:dyDescent="0.25">
      <c r="A74" s="207" t="s">
        <v>744</v>
      </c>
      <c r="B74" s="208" t="s">
        <v>745</v>
      </c>
      <c r="C74" s="27"/>
      <c r="D74" s="27"/>
      <c r="E74" s="27"/>
      <c r="F74" s="27">
        <f>F75</f>
        <v>1000</v>
      </c>
      <c r="G74" s="168"/>
    </row>
    <row r="75" spans="1:7" s="89" customFormat="1" ht="135" x14ac:dyDescent="0.25">
      <c r="A75" s="207" t="s">
        <v>746</v>
      </c>
      <c r="B75" s="208" t="s">
        <v>747</v>
      </c>
      <c r="C75" s="27"/>
      <c r="D75" s="27"/>
      <c r="E75" s="27"/>
      <c r="F75" s="27">
        <v>1000</v>
      </c>
      <c r="G75" s="168"/>
    </row>
    <row r="76" spans="1:7" s="89" customFormat="1" ht="105.75" customHeight="1" x14ac:dyDescent="0.25">
      <c r="A76" s="31" t="s">
        <v>615</v>
      </c>
      <c r="B76" s="204" t="s">
        <v>616</v>
      </c>
      <c r="C76" s="27">
        <f>C77</f>
        <v>17000</v>
      </c>
      <c r="D76" s="27"/>
      <c r="E76" s="27">
        <f>E77</f>
        <v>17000</v>
      </c>
      <c r="F76" s="27">
        <f>F77</f>
        <v>38985.32</v>
      </c>
      <c r="G76" s="168">
        <f t="shared" ref="G76:G143" si="14">F76/E76*100</f>
        <v>229.32541176470588</v>
      </c>
    </row>
    <row r="77" spans="1:7" s="12" customFormat="1" ht="150" x14ac:dyDescent="0.25">
      <c r="A77" s="5" t="s">
        <v>504</v>
      </c>
      <c r="B77" s="204" t="s">
        <v>505</v>
      </c>
      <c r="C77" s="27">
        <v>17000</v>
      </c>
      <c r="D77" s="27"/>
      <c r="E77" s="27">
        <f>C77+D77</f>
        <v>17000</v>
      </c>
      <c r="F77" s="27">
        <v>38985.32</v>
      </c>
      <c r="G77" s="168">
        <f t="shared" si="14"/>
        <v>229.32541176470588</v>
      </c>
    </row>
    <row r="78" spans="1:7" s="12" customFormat="1" ht="60" x14ac:dyDescent="0.25">
      <c r="A78" s="207" t="s">
        <v>748</v>
      </c>
      <c r="B78" s="208" t="s">
        <v>749</v>
      </c>
      <c r="C78" s="27"/>
      <c r="D78" s="27"/>
      <c r="E78" s="27"/>
      <c r="F78" s="27">
        <f>F79</f>
        <v>1000</v>
      </c>
      <c r="G78" s="168"/>
    </row>
    <row r="79" spans="1:7" s="12" customFormat="1" ht="105" x14ac:dyDescent="0.25">
      <c r="A79" s="207" t="s">
        <v>750</v>
      </c>
      <c r="B79" s="208" t="s">
        <v>751</v>
      </c>
      <c r="C79" s="27"/>
      <c r="D79" s="27"/>
      <c r="E79" s="27"/>
      <c r="F79" s="27">
        <v>1000</v>
      </c>
      <c r="G79" s="168"/>
    </row>
    <row r="80" spans="1:7" s="12" customFormat="1" ht="30" x14ac:dyDescent="0.25">
      <c r="A80" s="5" t="s">
        <v>704</v>
      </c>
      <c r="B80" s="170" t="s">
        <v>709</v>
      </c>
      <c r="C80" s="27"/>
      <c r="D80" s="27"/>
      <c r="E80" s="27"/>
      <c r="F80" s="27">
        <f>F81+F83</f>
        <v>234534.24</v>
      </c>
      <c r="G80" s="168"/>
    </row>
    <row r="81" spans="1:7" s="12" customFormat="1" ht="165" x14ac:dyDescent="0.25">
      <c r="A81" s="5" t="s">
        <v>703</v>
      </c>
      <c r="B81" s="170" t="s">
        <v>710</v>
      </c>
      <c r="C81" s="27"/>
      <c r="D81" s="27"/>
      <c r="E81" s="27"/>
      <c r="F81" s="27">
        <f>F82</f>
        <v>27200</v>
      </c>
      <c r="G81" s="168"/>
    </row>
    <row r="82" spans="1:7" s="12" customFormat="1" ht="75" x14ac:dyDescent="0.25">
      <c r="A82" s="5" t="s">
        <v>696</v>
      </c>
      <c r="B82" s="170" t="s">
        <v>711</v>
      </c>
      <c r="C82" s="27"/>
      <c r="D82" s="27"/>
      <c r="E82" s="27"/>
      <c r="F82" s="27">
        <v>27200</v>
      </c>
      <c r="G82" s="168"/>
    </row>
    <row r="83" spans="1:7" s="12" customFormat="1" ht="120" x14ac:dyDescent="0.25">
      <c r="A83" s="5" t="s">
        <v>705</v>
      </c>
      <c r="B83" s="170" t="s">
        <v>712</v>
      </c>
      <c r="C83" s="27"/>
      <c r="D83" s="27"/>
      <c r="E83" s="27"/>
      <c r="F83" s="27">
        <f>F84+F85</f>
        <v>207334.24</v>
      </c>
      <c r="G83" s="168"/>
    </row>
    <row r="84" spans="1:7" s="12" customFormat="1" ht="120" x14ac:dyDescent="0.25">
      <c r="A84" s="5" t="s">
        <v>706</v>
      </c>
      <c r="B84" s="170" t="s">
        <v>713</v>
      </c>
      <c r="C84" s="27"/>
      <c r="D84" s="27"/>
      <c r="E84" s="27"/>
      <c r="F84" s="27">
        <v>204109.24</v>
      </c>
      <c r="G84" s="168"/>
    </row>
    <row r="85" spans="1:7" s="12" customFormat="1" ht="135" x14ac:dyDescent="0.25">
      <c r="A85" s="5" t="s">
        <v>698</v>
      </c>
      <c r="B85" s="170" t="s">
        <v>714</v>
      </c>
      <c r="C85" s="27"/>
      <c r="D85" s="27"/>
      <c r="E85" s="27"/>
      <c r="F85" s="27">
        <v>3225</v>
      </c>
      <c r="G85" s="168"/>
    </row>
    <row r="86" spans="1:7" s="12" customFormat="1" ht="30" x14ac:dyDescent="0.25">
      <c r="A86" s="5" t="s">
        <v>707</v>
      </c>
      <c r="B86" s="170" t="s">
        <v>715</v>
      </c>
      <c r="C86" s="27"/>
      <c r="D86" s="27"/>
      <c r="E86" s="27"/>
      <c r="F86" s="27">
        <f>F87</f>
        <v>234007</v>
      </c>
      <c r="G86" s="168"/>
    </row>
    <row r="87" spans="1:7" s="12" customFormat="1" ht="150" x14ac:dyDescent="0.25">
      <c r="A87" s="5" t="s">
        <v>708</v>
      </c>
      <c r="B87" s="170" t="s">
        <v>716</v>
      </c>
      <c r="C87" s="27"/>
      <c r="D87" s="27"/>
      <c r="E87" s="27"/>
      <c r="F87" s="27">
        <v>234007</v>
      </c>
      <c r="G87" s="168"/>
    </row>
    <row r="88" spans="1:7" s="12" customFormat="1" ht="28.5" x14ac:dyDescent="0.25">
      <c r="A88" s="5" t="s">
        <v>752</v>
      </c>
      <c r="B88" s="209" t="s">
        <v>753</v>
      </c>
      <c r="C88" s="28"/>
      <c r="D88" s="28"/>
      <c r="E88" s="28"/>
      <c r="F88" s="28">
        <f>F89</f>
        <v>6782.9</v>
      </c>
      <c r="G88" s="168"/>
    </row>
    <row r="89" spans="1:7" s="12" customFormat="1" x14ac:dyDescent="0.25">
      <c r="A89" s="5" t="s">
        <v>754</v>
      </c>
      <c r="B89" s="208" t="s">
        <v>755</v>
      </c>
      <c r="C89" s="27"/>
      <c r="D89" s="27"/>
      <c r="E89" s="27"/>
      <c r="F89" s="27">
        <f>F90</f>
        <v>6782.9</v>
      </c>
      <c r="G89" s="168"/>
    </row>
    <row r="90" spans="1:7" s="12" customFormat="1" ht="45" x14ac:dyDescent="0.25">
      <c r="A90" s="5" t="s">
        <v>756</v>
      </c>
      <c r="B90" s="208" t="s">
        <v>757</v>
      </c>
      <c r="C90" s="27"/>
      <c r="D90" s="27"/>
      <c r="E90" s="27"/>
      <c r="F90" s="27">
        <v>6782.9</v>
      </c>
      <c r="G90" s="168"/>
    </row>
    <row r="91" spans="1:7" s="91" customFormat="1" ht="28.5" x14ac:dyDescent="0.25">
      <c r="A91" s="163" t="s">
        <v>506</v>
      </c>
      <c r="B91" s="6" t="s">
        <v>507</v>
      </c>
      <c r="C91" s="84" t="e">
        <f>C92+C148</f>
        <v>#REF!</v>
      </c>
      <c r="D91" s="84" t="e">
        <f>D92+D148</f>
        <v>#REF!</v>
      </c>
      <c r="E91" s="84">
        <f>E92+E148</f>
        <v>203907271.65000001</v>
      </c>
      <c r="F91" s="84">
        <f>F92+F148</f>
        <v>96643594.149999991</v>
      </c>
      <c r="G91" s="168">
        <f t="shared" si="14"/>
        <v>47.395854678437111</v>
      </c>
    </row>
    <row r="92" spans="1:7" s="92" customFormat="1" ht="45" x14ac:dyDescent="0.25">
      <c r="A92" s="163" t="s">
        <v>508</v>
      </c>
      <c r="B92" s="204" t="s">
        <v>509</v>
      </c>
      <c r="C92" s="7" t="e">
        <f>C93+C100+C119+C142</f>
        <v>#REF!</v>
      </c>
      <c r="D92" s="7" t="e">
        <f>D93+D100+D119+D142</f>
        <v>#REF!</v>
      </c>
      <c r="E92" s="7">
        <f>E93+E100+E119+E142</f>
        <v>203888460.65000001</v>
      </c>
      <c r="F92" s="7">
        <f>F93+F100+F119+F142</f>
        <v>96643594.149999991</v>
      </c>
      <c r="G92" s="168">
        <f t="shared" si="14"/>
        <v>47.400227478248894</v>
      </c>
    </row>
    <row r="93" spans="1:7" s="91" customFormat="1" ht="30" x14ac:dyDescent="0.25">
      <c r="A93" s="163" t="s">
        <v>510</v>
      </c>
      <c r="B93" s="93" t="s">
        <v>511</v>
      </c>
      <c r="C93" s="84">
        <f>C94+C96</f>
        <v>63136000</v>
      </c>
      <c r="D93" s="84">
        <f t="shared" ref="D93" si="15">D94+D96</f>
        <v>0</v>
      </c>
      <c r="E93" s="84">
        <f>E94+E96+E98</f>
        <v>63305620</v>
      </c>
      <c r="F93" s="84">
        <f>F94+F96+F98</f>
        <v>31737618</v>
      </c>
      <c r="G93" s="168">
        <f t="shared" si="14"/>
        <v>50.133965989117556</v>
      </c>
    </row>
    <row r="94" spans="1:7" s="92" customFormat="1" ht="30" x14ac:dyDescent="0.25">
      <c r="A94" s="163" t="s">
        <v>512</v>
      </c>
      <c r="B94" s="204" t="s">
        <v>513</v>
      </c>
      <c r="C94" s="7">
        <f>C95</f>
        <v>56218000</v>
      </c>
      <c r="D94" s="7">
        <f t="shared" ref="D94:F94" si="16">D95</f>
        <v>0</v>
      </c>
      <c r="E94" s="7">
        <f t="shared" si="16"/>
        <v>56218000</v>
      </c>
      <c r="F94" s="7">
        <f t="shared" si="16"/>
        <v>28108998</v>
      </c>
      <c r="G94" s="168">
        <f t="shared" si="14"/>
        <v>49.999996442420574</v>
      </c>
    </row>
    <row r="95" spans="1:7" s="92" customFormat="1" ht="60" x14ac:dyDescent="0.25">
      <c r="A95" s="163" t="s">
        <v>514</v>
      </c>
      <c r="B95" s="204" t="s">
        <v>515</v>
      </c>
      <c r="C95" s="7">
        <v>56218000</v>
      </c>
      <c r="D95" s="7"/>
      <c r="E95" s="7">
        <f t="shared" ref="E95:E107" si="17">C95+D95</f>
        <v>56218000</v>
      </c>
      <c r="F95" s="7">
        <v>28108998</v>
      </c>
      <c r="G95" s="168">
        <f t="shared" si="14"/>
        <v>49.999996442420574</v>
      </c>
    </row>
    <row r="96" spans="1:7" s="92" customFormat="1" ht="45" x14ac:dyDescent="0.25">
      <c r="A96" s="163" t="s">
        <v>516</v>
      </c>
      <c r="B96" s="204" t="s">
        <v>517</v>
      </c>
      <c r="C96" s="7">
        <f>C97</f>
        <v>6918000</v>
      </c>
      <c r="D96" s="7">
        <f t="shared" ref="D96:F96" si="18">D97</f>
        <v>0</v>
      </c>
      <c r="E96" s="7">
        <f t="shared" si="18"/>
        <v>6918000</v>
      </c>
      <c r="F96" s="7">
        <f t="shared" si="18"/>
        <v>3459000</v>
      </c>
      <c r="G96" s="168">
        <f t="shared" si="14"/>
        <v>50</v>
      </c>
    </row>
    <row r="97" spans="1:7" s="92" customFormat="1" ht="60" x14ac:dyDescent="0.25">
      <c r="A97" s="163" t="s">
        <v>518</v>
      </c>
      <c r="B97" s="204" t="s">
        <v>519</v>
      </c>
      <c r="C97" s="7">
        <v>6918000</v>
      </c>
      <c r="D97" s="7"/>
      <c r="E97" s="7">
        <f t="shared" si="17"/>
        <v>6918000</v>
      </c>
      <c r="F97" s="7">
        <v>3459000</v>
      </c>
      <c r="G97" s="168">
        <f t="shared" si="14"/>
        <v>50</v>
      </c>
    </row>
    <row r="98" spans="1:7" s="92" customFormat="1" ht="135" x14ac:dyDescent="0.25">
      <c r="A98" s="163" t="s">
        <v>758</v>
      </c>
      <c r="B98" s="208" t="s">
        <v>759</v>
      </c>
      <c r="C98" s="7"/>
      <c r="D98" s="7"/>
      <c r="E98" s="7">
        <f>E99</f>
        <v>169620</v>
      </c>
      <c r="F98" s="7">
        <f>F99</f>
        <v>169620</v>
      </c>
      <c r="G98" s="168"/>
    </row>
    <row r="99" spans="1:7" s="92" customFormat="1" ht="150" x14ac:dyDescent="0.25">
      <c r="A99" s="163" t="s">
        <v>760</v>
      </c>
      <c r="B99" s="208" t="s">
        <v>761</v>
      </c>
      <c r="C99" s="7"/>
      <c r="D99" s="7"/>
      <c r="E99" s="7">
        <v>169620</v>
      </c>
      <c r="F99" s="7">
        <v>169620</v>
      </c>
      <c r="G99" s="168"/>
    </row>
    <row r="100" spans="1:7" s="92" customFormat="1" ht="42.75" x14ac:dyDescent="0.25">
      <c r="A100" s="98" t="s">
        <v>520</v>
      </c>
      <c r="B100" s="94" t="s">
        <v>521</v>
      </c>
      <c r="C100" s="84" t="e">
        <f>C101+C110+C106+C104+#REF!+#REF!+#REF!</f>
        <v>#REF!</v>
      </c>
      <c r="D100" s="84" t="e">
        <f>D101+D110+D108+D106+D104+#REF!+#REF!+#REF!</f>
        <v>#REF!</v>
      </c>
      <c r="E100" s="84">
        <f>E101+E110+E108+E106+E104</f>
        <v>16294052.67</v>
      </c>
      <c r="F100" s="84">
        <f>F101+F110+F108+F106+F104</f>
        <v>3195530.7199999997</v>
      </c>
      <c r="G100" s="168">
        <f t="shared" si="14"/>
        <v>19.61163858199312</v>
      </c>
    </row>
    <row r="101" spans="1:7" s="92" customFormat="1" ht="75" x14ac:dyDescent="0.25">
      <c r="A101" s="163" t="s">
        <v>572</v>
      </c>
      <c r="B101" s="204" t="s">
        <v>585</v>
      </c>
      <c r="C101" s="7" t="e">
        <f>C102</f>
        <v>#REF!</v>
      </c>
      <c r="D101" s="7" t="e">
        <f t="shared" ref="D101:F101" si="19">D102</f>
        <v>#REF!</v>
      </c>
      <c r="E101" s="7">
        <f t="shared" si="19"/>
        <v>1493001</v>
      </c>
      <c r="F101" s="7">
        <f t="shared" si="19"/>
        <v>1130389.72</v>
      </c>
      <c r="G101" s="168">
        <f t="shared" si="14"/>
        <v>75.712589609785937</v>
      </c>
    </row>
    <row r="102" spans="1:7" s="92" customFormat="1" ht="60" x14ac:dyDescent="0.25">
      <c r="A102" s="163" t="s">
        <v>573</v>
      </c>
      <c r="B102" s="204" t="s">
        <v>522</v>
      </c>
      <c r="C102" s="7" t="e">
        <f>#REF!+C103+#REF!</f>
        <v>#REF!</v>
      </c>
      <c r="D102" s="7" t="e">
        <f>#REF!+D103+#REF!</f>
        <v>#REF!</v>
      </c>
      <c r="E102" s="7">
        <f>E103</f>
        <v>1493001</v>
      </c>
      <c r="F102" s="7">
        <f>F103</f>
        <v>1130389.72</v>
      </c>
      <c r="G102" s="168">
        <f t="shared" si="14"/>
        <v>75.712589609785937</v>
      </c>
    </row>
    <row r="103" spans="1:7" s="92" customFormat="1" ht="120" x14ac:dyDescent="0.25">
      <c r="A103" s="163"/>
      <c r="B103" s="204" t="s">
        <v>523</v>
      </c>
      <c r="C103" s="7">
        <f>1768216-275215</f>
        <v>1493001</v>
      </c>
      <c r="D103" s="7"/>
      <c r="E103" s="7">
        <f t="shared" si="17"/>
        <v>1493001</v>
      </c>
      <c r="F103" s="7">
        <v>1130389.72</v>
      </c>
      <c r="G103" s="168">
        <f t="shared" si="14"/>
        <v>75.712589609785937</v>
      </c>
    </row>
    <row r="104" spans="1:7" s="92" customFormat="1" ht="75" x14ac:dyDescent="0.25">
      <c r="A104" s="163" t="s">
        <v>617</v>
      </c>
      <c r="B104" s="93" t="s">
        <v>524</v>
      </c>
      <c r="C104" s="7">
        <f>C105</f>
        <v>2372500</v>
      </c>
      <c r="D104" s="7">
        <f t="shared" ref="D104:F104" si="20">D105</f>
        <v>-1000000</v>
      </c>
      <c r="E104" s="7">
        <f t="shared" si="20"/>
        <v>1372500</v>
      </c>
      <c r="F104" s="7">
        <f t="shared" si="20"/>
        <v>0</v>
      </c>
      <c r="G104" s="168">
        <f t="shared" si="14"/>
        <v>0</v>
      </c>
    </row>
    <row r="105" spans="1:7" s="92" customFormat="1" ht="90" x14ac:dyDescent="0.25">
      <c r="A105" s="163" t="s">
        <v>525</v>
      </c>
      <c r="B105" s="93" t="s">
        <v>526</v>
      </c>
      <c r="C105" s="7">
        <v>2372500</v>
      </c>
      <c r="D105" s="7">
        <v>-1000000</v>
      </c>
      <c r="E105" s="7">
        <f t="shared" si="17"/>
        <v>1372500</v>
      </c>
      <c r="F105" s="7"/>
      <c r="G105" s="168">
        <f t="shared" si="14"/>
        <v>0</v>
      </c>
    </row>
    <row r="106" spans="1:7" s="92" customFormat="1" ht="45" x14ac:dyDescent="0.25">
      <c r="A106" s="163" t="s">
        <v>671</v>
      </c>
      <c r="B106" s="93" t="s">
        <v>527</v>
      </c>
      <c r="C106" s="7">
        <f>C107</f>
        <v>1915956</v>
      </c>
      <c r="D106" s="7">
        <f t="shared" ref="D106:F106" si="21">D107</f>
        <v>0</v>
      </c>
      <c r="E106" s="7">
        <f t="shared" si="21"/>
        <v>1915956</v>
      </c>
      <c r="F106" s="7">
        <f t="shared" si="21"/>
        <v>1915956</v>
      </c>
      <c r="G106" s="168">
        <f t="shared" si="14"/>
        <v>100</v>
      </c>
    </row>
    <row r="107" spans="1:7" s="92" customFormat="1" ht="45" x14ac:dyDescent="0.25">
      <c r="A107" s="163" t="s">
        <v>528</v>
      </c>
      <c r="B107" s="93" t="s">
        <v>529</v>
      </c>
      <c r="C107" s="7">
        <v>1915956</v>
      </c>
      <c r="D107" s="7"/>
      <c r="E107" s="7">
        <f t="shared" si="17"/>
        <v>1915956</v>
      </c>
      <c r="F107" s="7">
        <v>1915956</v>
      </c>
      <c r="G107" s="168">
        <f t="shared" si="14"/>
        <v>100</v>
      </c>
    </row>
    <row r="108" spans="1:7" s="92" customFormat="1" ht="30" x14ac:dyDescent="0.25">
      <c r="A108" s="163" t="s">
        <v>672</v>
      </c>
      <c r="B108" s="204" t="s">
        <v>675</v>
      </c>
      <c r="C108" s="7"/>
      <c r="D108" s="7">
        <f>D109</f>
        <v>149185</v>
      </c>
      <c r="E108" s="7">
        <f>E109</f>
        <v>149185</v>
      </c>
      <c r="F108" s="7">
        <f>F109</f>
        <v>149185</v>
      </c>
      <c r="G108" s="168">
        <f t="shared" si="14"/>
        <v>100</v>
      </c>
    </row>
    <row r="109" spans="1:7" s="92" customFormat="1" ht="45" x14ac:dyDescent="0.25">
      <c r="A109" s="163" t="s">
        <v>578</v>
      </c>
      <c r="B109" s="204" t="s">
        <v>676</v>
      </c>
      <c r="C109" s="7"/>
      <c r="D109" s="7">
        <v>149185</v>
      </c>
      <c r="E109" s="7">
        <f>C109+D109</f>
        <v>149185</v>
      </c>
      <c r="F109" s="7">
        <v>149185</v>
      </c>
      <c r="G109" s="168">
        <f t="shared" si="14"/>
        <v>100</v>
      </c>
    </row>
    <row r="110" spans="1:7" s="92" customFormat="1" x14ac:dyDescent="0.25">
      <c r="A110" s="163" t="s">
        <v>530</v>
      </c>
      <c r="B110" s="93" t="s">
        <v>531</v>
      </c>
      <c r="C110" s="7">
        <f t="shared" ref="C110:F110" si="22">C111</f>
        <v>10640744</v>
      </c>
      <c r="D110" s="7">
        <f t="shared" si="22"/>
        <v>722666.67</v>
      </c>
      <c r="E110" s="7">
        <f t="shared" si="22"/>
        <v>11363410.67</v>
      </c>
      <c r="F110" s="7">
        <f t="shared" si="22"/>
        <v>0</v>
      </c>
      <c r="G110" s="168">
        <f t="shared" si="14"/>
        <v>0</v>
      </c>
    </row>
    <row r="111" spans="1:7" s="92" customFormat="1" ht="30" x14ac:dyDescent="0.25">
      <c r="A111" s="163" t="s">
        <v>532</v>
      </c>
      <c r="B111" s="93" t="s">
        <v>574</v>
      </c>
      <c r="C111" s="7">
        <f>SUM(C112:C118)</f>
        <v>10640744</v>
      </c>
      <c r="D111" s="7">
        <f t="shared" ref="D111:F111" si="23">SUM(D112:D118)</f>
        <v>722666.67</v>
      </c>
      <c r="E111" s="7">
        <f t="shared" si="23"/>
        <v>11363410.67</v>
      </c>
      <c r="F111" s="7">
        <f t="shared" si="23"/>
        <v>0</v>
      </c>
      <c r="G111" s="168">
        <f t="shared" si="14"/>
        <v>0</v>
      </c>
    </row>
    <row r="112" spans="1:7" s="92" customFormat="1" ht="45" x14ac:dyDescent="0.25">
      <c r="A112" s="163"/>
      <c r="B112" s="93" t="s">
        <v>588</v>
      </c>
      <c r="C112" s="7">
        <v>300000</v>
      </c>
      <c r="D112" s="7"/>
      <c r="E112" s="7">
        <f t="shared" ref="E112:E117" si="24">C112+D112</f>
        <v>300000</v>
      </c>
      <c r="F112" s="7"/>
      <c r="G112" s="168">
        <f t="shared" si="14"/>
        <v>0</v>
      </c>
    </row>
    <row r="113" spans="1:7" s="91" customFormat="1" ht="45" x14ac:dyDescent="0.25">
      <c r="A113" s="163"/>
      <c r="B113" s="93" t="s">
        <v>586</v>
      </c>
      <c r="C113" s="7">
        <v>332280</v>
      </c>
      <c r="D113" s="7"/>
      <c r="E113" s="7">
        <f t="shared" si="24"/>
        <v>332280</v>
      </c>
      <c r="F113" s="7"/>
      <c r="G113" s="168">
        <f t="shared" si="14"/>
        <v>0</v>
      </c>
    </row>
    <row r="114" spans="1:7" s="91" customFormat="1" ht="45" x14ac:dyDescent="0.25">
      <c r="A114" s="163"/>
      <c r="B114" s="93" t="s">
        <v>587</v>
      </c>
      <c r="C114" s="7">
        <f>4275000+4275000</f>
        <v>8550000</v>
      </c>
      <c r="D114" s="7"/>
      <c r="E114" s="7">
        <f t="shared" si="24"/>
        <v>8550000</v>
      </c>
      <c r="F114" s="7"/>
      <c r="G114" s="168">
        <f t="shared" si="14"/>
        <v>0</v>
      </c>
    </row>
    <row r="115" spans="1:7" s="91" customFormat="1" ht="45" x14ac:dyDescent="0.25">
      <c r="A115" s="163"/>
      <c r="B115" s="93" t="s">
        <v>618</v>
      </c>
      <c r="C115" s="7">
        <v>1458464</v>
      </c>
      <c r="D115" s="7"/>
      <c r="E115" s="7">
        <f t="shared" si="24"/>
        <v>1458464</v>
      </c>
      <c r="F115" s="7"/>
      <c r="G115" s="168">
        <f t="shared" si="14"/>
        <v>0</v>
      </c>
    </row>
    <row r="116" spans="1:7" s="91" customFormat="1" ht="90" x14ac:dyDescent="0.25">
      <c r="A116" s="163"/>
      <c r="B116" s="93" t="s">
        <v>694</v>
      </c>
      <c r="C116" s="7"/>
      <c r="D116" s="7">
        <v>500000</v>
      </c>
      <c r="E116" s="7">
        <f t="shared" si="24"/>
        <v>500000</v>
      </c>
      <c r="F116" s="7"/>
      <c r="G116" s="168">
        <f t="shared" si="14"/>
        <v>0</v>
      </c>
    </row>
    <row r="117" spans="1:7" s="91" customFormat="1" ht="60" x14ac:dyDescent="0.25">
      <c r="A117" s="163"/>
      <c r="B117" s="93" t="s">
        <v>673</v>
      </c>
      <c r="C117" s="7"/>
      <c r="D117" s="7">
        <v>56000</v>
      </c>
      <c r="E117" s="7">
        <f t="shared" si="24"/>
        <v>56000</v>
      </c>
      <c r="F117" s="7"/>
      <c r="G117" s="168">
        <f t="shared" si="14"/>
        <v>0</v>
      </c>
    </row>
    <row r="118" spans="1:7" s="91" customFormat="1" ht="60" x14ac:dyDescent="0.25">
      <c r="A118" s="163"/>
      <c r="B118" s="93" t="s">
        <v>674</v>
      </c>
      <c r="C118" s="7"/>
      <c r="D118" s="7">
        <v>166666.67000000001</v>
      </c>
      <c r="E118" s="7">
        <f>C118+D118</f>
        <v>166666.67000000001</v>
      </c>
      <c r="F118" s="7"/>
      <c r="G118" s="168">
        <f t="shared" si="14"/>
        <v>0</v>
      </c>
    </row>
    <row r="119" spans="1:7" s="91" customFormat="1" ht="28.5" x14ac:dyDescent="0.25">
      <c r="A119" s="163" t="s">
        <v>533</v>
      </c>
      <c r="B119" s="95" t="s">
        <v>534</v>
      </c>
      <c r="C119" s="84">
        <f>C120+C130+C132+C134+C136+C138</f>
        <v>117519641.98</v>
      </c>
      <c r="D119" s="84">
        <f t="shared" ref="D119" si="25">D120+D130+D132+D134+D136+D138</f>
        <v>0</v>
      </c>
      <c r="E119" s="84">
        <f>E120+E130+E132+E134+E136+E138+E140</f>
        <v>117791295.98</v>
      </c>
      <c r="F119" s="84">
        <f>F120+F130+F132+F134+F136+F138+F140</f>
        <v>58582818.719999999</v>
      </c>
      <c r="G119" s="168">
        <f t="shared" si="14"/>
        <v>49.734420724895394</v>
      </c>
    </row>
    <row r="120" spans="1:7" s="91" customFormat="1" ht="45" x14ac:dyDescent="0.25">
      <c r="A120" s="163" t="s">
        <v>535</v>
      </c>
      <c r="B120" s="204" t="s">
        <v>536</v>
      </c>
      <c r="C120" s="7">
        <f>C121</f>
        <v>107338809.2</v>
      </c>
      <c r="D120" s="7">
        <f t="shared" ref="D120:F120" si="26">D121</f>
        <v>0</v>
      </c>
      <c r="E120" s="7">
        <f t="shared" si="26"/>
        <v>107338809.2</v>
      </c>
      <c r="F120" s="7">
        <f t="shared" si="26"/>
        <v>57805943.670000002</v>
      </c>
      <c r="G120" s="168">
        <f t="shared" si="14"/>
        <v>53.853721781366659</v>
      </c>
    </row>
    <row r="121" spans="1:7" s="91" customFormat="1" ht="60" x14ac:dyDescent="0.25">
      <c r="A121" s="163" t="s">
        <v>537</v>
      </c>
      <c r="B121" s="204" t="s">
        <v>538</v>
      </c>
      <c r="C121" s="7">
        <f>SUM(C122:C129)</f>
        <v>107338809.2</v>
      </c>
      <c r="D121" s="7">
        <f t="shared" ref="D121:F121" si="27">SUM(D122:D129)</f>
        <v>0</v>
      </c>
      <c r="E121" s="7">
        <f t="shared" si="27"/>
        <v>107338809.2</v>
      </c>
      <c r="F121" s="7">
        <f t="shared" si="27"/>
        <v>57805943.670000002</v>
      </c>
      <c r="G121" s="168">
        <f t="shared" si="14"/>
        <v>53.853721781366659</v>
      </c>
    </row>
    <row r="122" spans="1:7" s="91" customFormat="1" ht="43.5" customHeight="1" x14ac:dyDescent="0.25">
      <c r="A122" s="163"/>
      <c r="B122" s="204" t="s">
        <v>589</v>
      </c>
      <c r="C122" s="7">
        <v>763000</v>
      </c>
      <c r="D122" s="7"/>
      <c r="E122" s="7">
        <f t="shared" ref="E122:E128" si="28">C122+D122</f>
        <v>763000</v>
      </c>
      <c r="F122" s="7">
        <v>381498</v>
      </c>
      <c r="G122" s="168">
        <f t="shared" si="14"/>
        <v>49.999737876802101</v>
      </c>
    </row>
    <row r="123" spans="1:7" s="91" customFormat="1" ht="45" x14ac:dyDescent="0.25">
      <c r="A123" s="163"/>
      <c r="B123" s="204" t="s">
        <v>594</v>
      </c>
      <c r="C123" s="7">
        <f>30165128+61094155+4051200</f>
        <v>95310483</v>
      </c>
      <c r="D123" s="7"/>
      <c r="E123" s="7">
        <f t="shared" si="28"/>
        <v>95310483</v>
      </c>
      <c r="F123" s="7">
        <v>53065097.649999999</v>
      </c>
      <c r="G123" s="168">
        <f t="shared" si="14"/>
        <v>55.67603476524193</v>
      </c>
    </row>
    <row r="124" spans="1:7" s="91" customFormat="1" ht="134.25" customHeight="1" x14ac:dyDescent="0.25">
      <c r="A124" s="163"/>
      <c r="B124" s="204" t="s">
        <v>592</v>
      </c>
      <c r="C124" s="7">
        <v>129600</v>
      </c>
      <c r="D124" s="7"/>
      <c r="E124" s="7">
        <f t="shared" si="28"/>
        <v>129600</v>
      </c>
      <c r="F124" s="7">
        <v>54000</v>
      </c>
      <c r="G124" s="168">
        <f t="shared" si="14"/>
        <v>41.666666666666671</v>
      </c>
    </row>
    <row r="125" spans="1:7" s="91" customFormat="1" ht="180" x14ac:dyDescent="0.25">
      <c r="A125" s="163"/>
      <c r="B125" s="204" t="s">
        <v>591</v>
      </c>
      <c r="C125" s="7">
        <v>1085030</v>
      </c>
      <c r="D125" s="7"/>
      <c r="E125" s="7">
        <f t="shared" si="28"/>
        <v>1085030</v>
      </c>
      <c r="F125" s="7">
        <v>299708.03000000003</v>
      </c>
      <c r="G125" s="168">
        <f t="shared" si="14"/>
        <v>27.622096163239728</v>
      </c>
    </row>
    <row r="126" spans="1:7" s="91" customFormat="1" ht="105" customHeight="1" x14ac:dyDescent="0.25">
      <c r="A126" s="163"/>
      <c r="B126" s="204" t="s">
        <v>593</v>
      </c>
      <c r="C126" s="7">
        <v>216926</v>
      </c>
      <c r="D126" s="7"/>
      <c r="E126" s="7">
        <f t="shared" si="28"/>
        <v>216926</v>
      </c>
      <c r="F126" s="7">
        <v>66407.41</v>
      </c>
      <c r="G126" s="168">
        <f t="shared" si="14"/>
        <v>30.612932520767451</v>
      </c>
    </row>
    <row r="127" spans="1:7" s="91" customFormat="1" ht="76.5" customHeight="1" x14ac:dyDescent="0.25">
      <c r="A127" s="163"/>
      <c r="B127" s="204" t="s">
        <v>701</v>
      </c>
      <c r="C127" s="7">
        <v>111000</v>
      </c>
      <c r="D127" s="7"/>
      <c r="E127" s="7">
        <f t="shared" si="28"/>
        <v>111000</v>
      </c>
      <c r="F127" s="7">
        <v>15000</v>
      </c>
      <c r="G127" s="168">
        <f t="shared" si="14"/>
        <v>13.513513513513514</v>
      </c>
    </row>
    <row r="128" spans="1:7" s="91" customFormat="1" ht="121.5" customHeight="1" x14ac:dyDescent="0.25">
      <c r="A128" s="163"/>
      <c r="B128" s="204" t="s">
        <v>702</v>
      </c>
      <c r="C128" s="7">
        <v>9670400</v>
      </c>
      <c r="D128" s="7"/>
      <c r="E128" s="7">
        <f t="shared" si="28"/>
        <v>9670400</v>
      </c>
      <c r="F128" s="7">
        <v>3871862.38</v>
      </c>
      <c r="G128" s="168">
        <f t="shared" si="14"/>
        <v>40.038285696558567</v>
      </c>
    </row>
    <row r="129" spans="1:7" s="91" customFormat="1" ht="196.5" customHeight="1" x14ac:dyDescent="0.25">
      <c r="A129" s="163"/>
      <c r="B129" s="204" t="s">
        <v>590</v>
      </c>
      <c r="C129" s="7">
        <v>52370.2</v>
      </c>
      <c r="D129" s="7"/>
      <c r="E129" s="7">
        <f>C129+D129</f>
        <v>52370.2</v>
      </c>
      <c r="F129" s="7">
        <v>52370.2</v>
      </c>
      <c r="G129" s="168">
        <f t="shared" si="14"/>
        <v>100</v>
      </c>
    </row>
    <row r="130" spans="1:7" s="91" customFormat="1" ht="105" x14ac:dyDescent="0.25">
      <c r="A130" s="163" t="s">
        <v>539</v>
      </c>
      <c r="B130" s="93" t="s">
        <v>540</v>
      </c>
      <c r="C130" s="7">
        <f>C131</f>
        <v>1026413</v>
      </c>
      <c r="D130" s="7">
        <f t="shared" ref="D130:F130" si="29">D131</f>
        <v>0</v>
      </c>
      <c r="E130" s="7">
        <f t="shared" si="29"/>
        <v>1026413</v>
      </c>
      <c r="F130" s="7">
        <f t="shared" si="29"/>
        <v>224694.24</v>
      </c>
      <c r="G130" s="168">
        <f t="shared" si="14"/>
        <v>21.891211432435089</v>
      </c>
    </row>
    <row r="131" spans="1:7" s="91" customFormat="1" ht="120" x14ac:dyDescent="0.25">
      <c r="A131" s="163" t="s">
        <v>541</v>
      </c>
      <c r="B131" s="93" t="s">
        <v>542</v>
      </c>
      <c r="C131" s="7">
        <v>1026413</v>
      </c>
      <c r="D131" s="7"/>
      <c r="E131" s="7">
        <f>C131+D131</f>
        <v>1026413</v>
      </c>
      <c r="F131" s="7">
        <v>224694.24</v>
      </c>
      <c r="G131" s="168">
        <f t="shared" si="14"/>
        <v>21.891211432435089</v>
      </c>
    </row>
    <row r="132" spans="1:7" s="92" customFormat="1" ht="90" x14ac:dyDescent="0.25">
      <c r="A132" s="163" t="s">
        <v>543</v>
      </c>
      <c r="B132" s="93" t="s">
        <v>544</v>
      </c>
      <c r="C132" s="7">
        <f>C133</f>
        <v>8028768</v>
      </c>
      <c r="D132" s="7">
        <f t="shared" ref="D132:F132" si="30">D133</f>
        <v>0</v>
      </c>
      <c r="E132" s="7">
        <f t="shared" si="30"/>
        <v>8028768</v>
      </c>
      <c r="F132" s="7">
        <f t="shared" si="30"/>
        <v>0</v>
      </c>
      <c r="G132" s="168">
        <f t="shared" si="14"/>
        <v>0</v>
      </c>
    </row>
    <row r="133" spans="1:7" s="92" customFormat="1" ht="90" x14ac:dyDescent="0.25">
      <c r="A133" s="163" t="s">
        <v>545</v>
      </c>
      <c r="B133" s="93" t="s">
        <v>546</v>
      </c>
      <c r="C133" s="7">
        <v>8028768</v>
      </c>
      <c r="D133" s="7"/>
      <c r="E133" s="7">
        <f>C133+D133</f>
        <v>8028768</v>
      </c>
      <c r="F133" s="7"/>
      <c r="G133" s="168">
        <f t="shared" si="14"/>
        <v>0</v>
      </c>
    </row>
    <row r="134" spans="1:7" s="92" customFormat="1" ht="60" x14ac:dyDescent="0.25">
      <c r="A134" s="163" t="s">
        <v>547</v>
      </c>
      <c r="B134" s="204" t="s">
        <v>548</v>
      </c>
      <c r="C134" s="7">
        <f>C135</f>
        <v>1010987</v>
      </c>
      <c r="D134" s="7">
        <f t="shared" ref="D134:F134" si="31">D135</f>
        <v>0</v>
      </c>
      <c r="E134" s="7">
        <f t="shared" si="31"/>
        <v>1010987</v>
      </c>
      <c r="F134" s="7">
        <f t="shared" si="31"/>
        <v>499217.23</v>
      </c>
      <c r="G134" s="168">
        <f t="shared" si="14"/>
        <v>49.379193797744179</v>
      </c>
    </row>
    <row r="135" spans="1:7" s="92" customFormat="1" ht="60" x14ac:dyDescent="0.25">
      <c r="A135" s="163" t="s">
        <v>549</v>
      </c>
      <c r="B135" s="204" t="s">
        <v>550</v>
      </c>
      <c r="C135" s="7">
        <v>1010987</v>
      </c>
      <c r="D135" s="7"/>
      <c r="E135" s="7">
        <f>C135+D135</f>
        <v>1010987</v>
      </c>
      <c r="F135" s="7">
        <v>499217.23</v>
      </c>
      <c r="G135" s="168">
        <f t="shared" si="14"/>
        <v>49.379193797744179</v>
      </c>
    </row>
    <row r="136" spans="1:7" s="92" customFormat="1" ht="90" x14ac:dyDescent="0.25">
      <c r="A136" s="163" t="s">
        <v>551</v>
      </c>
      <c r="B136" s="93" t="s">
        <v>552</v>
      </c>
      <c r="C136" s="7">
        <f>C137</f>
        <v>6640</v>
      </c>
      <c r="D136" s="7">
        <f t="shared" ref="D136:F136" si="32">D137</f>
        <v>0</v>
      </c>
      <c r="E136" s="7">
        <f t="shared" si="32"/>
        <v>6640</v>
      </c>
      <c r="F136" s="7">
        <f t="shared" si="32"/>
        <v>0</v>
      </c>
      <c r="G136" s="168">
        <f t="shared" si="14"/>
        <v>0</v>
      </c>
    </row>
    <row r="137" spans="1:7" s="92" customFormat="1" ht="89.25" customHeight="1" x14ac:dyDescent="0.25">
      <c r="A137" s="163" t="s">
        <v>553</v>
      </c>
      <c r="B137" s="93" t="s">
        <v>554</v>
      </c>
      <c r="C137" s="7">
        <v>6640</v>
      </c>
      <c r="D137" s="7"/>
      <c r="E137" s="7">
        <f>C137+D137</f>
        <v>6640</v>
      </c>
      <c r="F137" s="7"/>
      <c r="G137" s="168">
        <f t="shared" si="14"/>
        <v>0</v>
      </c>
    </row>
    <row r="138" spans="1:7" s="91" customFormat="1" ht="60" x14ac:dyDescent="0.25">
      <c r="A138" s="163" t="s">
        <v>555</v>
      </c>
      <c r="B138" s="204" t="s">
        <v>556</v>
      </c>
      <c r="C138" s="7">
        <f>C139</f>
        <v>108024.78</v>
      </c>
      <c r="D138" s="7">
        <f t="shared" ref="D138:F138" si="33">D139</f>
        <v>0</v>
      </c>
      <c r="E138" s="7">
        <f t="shared" si="33"/>
        <v>108024.78</v>
      </c>
      <c r="F138" s="7">
        <f t="shared" si="33"/>
        <v>52963.58</v>
      </c>
      <c r="G138" s="168">
        <f t="shared" si="14"/>
        <v>49.029102396690838</v>
      </c>
    </row>
    <row r="139" spans="1:7" s="92" customFormat="1" ht="75" x14ac:dyDescent="0.25">
      <c r="A139" s="163" t="s">
        <v>557</v>
      </c>
      <c r="B139" s="204" t="s">
        <v>558</v>
      </c>
      <c r="C139" s="7">
        <v>108024.78</v>
      </c>
      <c r="D139" s="7"/>
      <c r="E139" s="7">
        <f>C139+D139</f>
        <v>108024.78</v>
      </c>
      <c r="F139" s="7">
        <v>52963.58</v>
      </c>
      <c r="G139" s="168">
        <f t="shared" si="14"/>
        <v>49.029102396690838</v>
      </c>
    </row>
    <row r="140" spans="1:7" s="92" customFormat="1" ht="45" x14ac:dyDescent="0.25">
      <c r="A140" s="163" t="s">
        <v>729</v>
      </c>
      <c r="B140" s="169" t="s">
        <v>731</v>
      </c>
      <c r="C140" s="7"/>
      <c r="D140" s="7"/>
      <c r="E140" s="7">
        <f>E141</f>
        <v>271654</v>
      </c>
      <c r="F140" s="7">
        <f>F141</f>
        <v>0</v>
      </c>
      <c r="G140" s="168"/>
    </row>
    <row r="141" spans="1:7" s="92" customFormat="1" ht="45" x14ac:dyDescent="0.25">
      <c r="A141" s="163" t="s">
        <v>730</v>
      </c>
      <c r="B141" s="169" t="s">
        <v>732</v>
      </c>
      <c r="C141" s="7"/>
      <c r="D141" s="7"/>
      <c r="E141" s="7">
        <v>271654</v>
      </c>
      <c r="F141" s="7"/>
      <c r="G141" s="168"/>
    </row>
    <row r="142" spans="1:7" s="92" customFormat="1" x14ac:dyDescent="0.25">
      <c r="A142" s="163" t="s">
        <v>559</v>
      </c>
      <c r="B142" s="6" t="s">
        <v>79</v>
      </c>
      <c r="C142" s="84" t="e">
        <f>C143+C145</f>
        <v>#REF!</v>
      </c>
      <c r="D142" s="84" t="e">
        <f t="shared" ref="D142:F142" si="34">D143+D145</f>
        <v>#REF!</v>
      </c>
      <c r="E142" s="84">
        <f t="shared" si="34"/>
        <v>6497492</v>
      </c>
      <c r="F142" s="84">
        <f t="shared" si="34"/>
        <v>3127626.71</v>
      </c>
      <c r="G142" s="168">
        <f t="shared" si="14"/>
        <v>48.135907054598917</v>
      </c>
    </row>
    <row r="143" spans="1:7" s="92" customFormat="1" ht="105" x14ac:dyDescent="0.25">
      <c r="A143" s="163" t="s">
        <v>560</v>
      </c>
      <c r="B143" s="93" t="s">
        <v>561</v>
      </c>
      <c r="C143" s="7">
        <f t="shared" ref="C143:F143" si="35">C144</f>
        <v>5890900</v>
      </c>
      <c r="D143" s="7">
        <f t="shared" si="35"/>
        <v>0</v>
      </c>
      <c r="E143" s="7">
        <f t="shared" si="35"/>
        <v>5890900</v>
      </c>
      <c r="F143" s="7">
        <f t="shared" si="35"/>
        <v>2824330.71</v>
      </c>
      <c r="G143" s="168">
        <f t="shared" si="14"/>
        <v>47.943959496851072</v>
      </c>
    </row>
    <row r="144" spans="1:7" s="92" customFormat="1" ht="90.75" customHeight="1" x14ac:dyDescent="0.25">
      <c r="A144" s="163" t="s">
        <v>562</v>
      </c>
      <c r="B144" s="93" t="s">
        <v>563</v>
      </c>
      <c r="C144" s="7">
        <v>5890900</v>
      </c>
      <c r="D144" s="7"/>
      <c r="E144" s="7">
        <f>C144+D144</f>
        <v>5890900</v>
      </c>
      <c r="F144" s="7">
        <v>2824330.71</v>
      </c>
      <c r="G144" s="168">
        <f t="shared" ref="G144:G151" si="36">F144/E144*100</f>
        <v>47.943959496851072</v>
      </c>
    </row>
    <row r="145" spans="1:7" s="92" customFormat="1" ht="30" x14ac:dyDescent="0.25">
      <c r="A145" s="163" t="s">
        <v>564</v>
      </c>
      <c r="B145" s="204" t="s">
        <v>565</v>
      </c>
      <c r="C145" s="7" t="e">
        <f>C146</f>
        <v>#REF!</v>
      </c>
      <c r="D145" s="7" t="e">
        <f t="shared" ref="D145:F145" si="37">D146</f>
        <v>#REF!</v>
      </c>
      <c r="E145" s="7">
        <f t="shared" si="37"/>
        <v>606592</v>
      </c>
      <c r="F145" s="7">
        <f t="shared" si="37"/>
        <v>303296</v>
      </c>
      <c r="G145" s="168">
        <f t="shared" si="36"/>
        <v>50</v>
      </c>
    </row>
    <row r="146" spans="1:7" s="92" customFormat="1" ht="45" x14ac:dyDescent="0.25">
      <c r="A146" s="163" t="s">
        <v>566</v>
      </c>
      <c r="B146" s="204" t="s">
        <v>567</v>
      </c>
      <c r="C146" s="7" t="e">
        <f>C147+#REF!</f>
        <v>#REF!</v>
      </c>
      <c r="D146" s="7" t="e">
        <f>D147+#REF!</f>
        <v>#REF!</v>
      </c>
      <c r="E146" s="7">
        <f>E147</f>
        <v>606592</v>
      </c>
      <c r="F146" s="7">
        <f>F147</f>
        <v>303296</v>
      </c>
      <c r="G146" s="168">
        <f t="shared" si="36"/>
        <v>50</v>
      </c>
    </row>
    <row r="147" spans="1:7" s="92" customFormat="1" x14ac:dyDescent="0.25">
      <c r="A147" s="163"/>
      <c r="B147" s="204" t="s">
        <v>692</v>
      </c>
      <c r="C147" s="7">
        <v>606592</v>
      </c>
      <c r="D147" s="7"/>
      <c r="E147" s="7">
        <f>C147+D147</f>
        <v>606592</v>
      </c>
      <c r="F147" s="7">
        <v>303296</v>
      </c>
      <c r="G147" s="168">
        <f t="shared" si="36"/>
        <v>50</v>
      </c>
    </row>
    <row r="148" spans="1:7" s="91" customFormat="1" ht="28.5" x14ac:dyDescent="0.25">
      <c r="A148" s="163" t="s">
        <v>568</v>
      </c>
      <c r="B148" s="6" t="s">
        <v>569</v>
      </c>
      <c r="C148" s="84">
        <f t="shared" ref="C148:F148" si="38">C150</f>
        <v>18811</v>
      </c>
      <c r="D148" s="84">
        <f t="shared" si="38"/>
        <v>0</v>
      </c>
      <c r="E148" s="84">
        <f t="shared" si="38"/>
        <v>18811</v>
      </c>
      <c r="F148" s="84">
        <f t="shared" si="38"/>
        <v>0</v>
      </c>
      <c r="G148" s="168">
        <f t="shared" si="36"/>
        <v>0</v>
      </c>
    </row>
    <row r="149" spans="1:7" s="91" customFormat="1" ht="30" x14ac:dyDescent="0.25">
      <c r="A149" s="163" t="s">
        <v>619</v>
      </c>
      <c r="B149" s="204" t="s">
        <v>570</v>
      </c>
      <c r="C149" s="84">
        <f>C150</f>
        <v>18811</v>
      </c>
      <c r="D149" s="84">
        <f t="shared" ref="D149:F149" si="39">D150</f>
        <v>0</v>
      </c>
      <c r="E149" s="84">
        <f t="shared" si="39"/>
        <v>18811</v>
      </c>
      <c r="F149" s="84">
        <f t="shared" si="39"/>
        <v>0</v>
      </c>
      <c r="G149" s="168">
        <f t="shared" si="36"/>
        <v>0</v>
      </c>
    </row>
    <row r="150" spans="1:7" s="92" customFormat="1" ht="30" x14ac:dyDescent="0.25">
      <c r="A150" s="163" t="s">
        <v>575</v>
      </c>
      <c r="B150" s="204" t="s">
        <v>570</v>
      </c>
      <c r="C150" s="7">
        <f>90320-71509</f>
        <v>18811</v>
      </c>
      <c r="D150" s="7"/>
      <c r="E150" s="7">
        <f>C150+D150</f>
        <v>18811</v>
      </c>
      <c r="F150" s="7"/>
      <c r="G150" s="168">
        <f t="shared" si="36"/>
        <v>0</v>
      </c>
    </row>
    <row r="151" spans="1:7" s="92" customFormat="1" x14ac:dyDescent="0.25">
      <c r="A151" s="10"/>
      <c r="B151" s="6" t="s">
        <v>571</v>
      </c>
      <c r="C151" s="84" t="e">
        <f>C7+C91</f>
        <v>#REF!</v>
      </c>
      <c r="D151" s="84" t="e">
        <f>D7+D91</f>
        <v>#REF!</v>
      </c>
      <c r="E151" s="84">
        <f>E7+E91</f>
        <v>264291271.65000001</v>
      </c>
      <c r="F151" s="84">
        <f>F7+F91</f>
        <v>124521937.71999998</v>
      </c>
      <c r="G151" s="168">
        <f t="shared" si="36"/>
        <v>47.115418130381521</v>
      </c>
    </row>
    <row r="152" spans="1:7" s="92" customFormat="1" ht="16.5" hidden="1" customHeight="1" x14ac:dyDescent="0.25">
      <c r="A152" s="203"/>
      <c r="B152" s="105"/>
      <c r="C152" s="106" t="e">
        <f>C151-C153</f>
        <v>#REF!</v>
      </c>
      <c r="D152" s="106"/>
      <c r="E152" s="106"/>
      <c r="F152" s="106"/>
    </row>
    <row r="153" spans="1:7" s="92" customFormat="1" ht="14.25" hidden="1" customHeight="1" x14ac:dyDescent="0.25">
      <c r="A153" s="11"/>
      <c r="B153" s="12"/>
      <c r="C153" s="35" t="e">
        <f>C155+C154</f>
        <v>#REF!</v>
      </c>
      <c r="D153" s="35"/>
      <c r="E153" s="35"/>
      <c r="F153" s="35"/>
    </row>
    <row r="154" spans="1:7" s="92" customFormat="1" ht="14.25" hidden="1" customHeight="1" x14ac:dyDescent="0.25">
      <c r="A154" s="96"/>
      <c r="B154" s="92" t="s">
        <v>620</v>
      </c>
      <c r="C154" s="97" t="e">
        <f>C7</f>
        <v>#REF!</v>
      </c>
      <c r="D154" s="97"/>
      <c r="E154" s="97"/>
      <c r="F154" s="97"/>
    </row>
    <row r="155" spans="1:7" s="92" customFormat="1" ht="14.25" hidden="1" customHeight="1" x14ac:dyDescent="0.25">
      <c r="A155" s="96"/>
      <c r="B155" s="92" t="s">
        <v>621</v>
      </c>
      <c r="C155" s="97" t="e">
        <f>C157+C161+C164</f>
        <v>#REF!</v>
      </c>
      <c r="D155" s="97"/>
      <c r="E155" s="97"/>
      <c r="F155" s="97"/>
    </row>
    <row r="156" spans="1:7" s="92" customFormat="1" ht="14.25" hidden="1" customHeight="1" x14ac:dyDescent="0.25">
      <c r="A156" s="96"/>
      <c r="B156" s="92" t="s">
        <v>622</v>
      </c>
      <c r="C156" s="97" t="e">
        <f>C161+C157</f>
        <v>#REF!</v>
      </c>
      <c r="D156" s="97"/>
      <c r="E156" s="97"/>
      <c r="F156" s="97"/>
    </row>
    <row r="157" spans="1:7" s="92" customFormat="1" ht="14.25" hidden="1" customHeight="1" x14ac:dyDescent="0.25">
      <c r="A157" s="96"/>
      <c r="B157" s="92" t="s">
        <v>623</v>
      </c>
      <c r="C157" s="97" t="e">
        <f>SUM(C158:C160)</f>
        <v>#REF!</v>
      </c>
      <c r="D157" s="97"/>
      <c r="E157" s="97"/>
      <c r="F157" s="97"/>
    </row>
    <row r="158" spans="1:7" s="92" customFormat="1" ht="14.25" hidden="1" customHeight="1" x14ac:dyDescent="0.25">
      <c r="A158" s="96"/>
      <c r="B158" s="92" t="s">
        <v>624</v>
      </c>
      <c r="C158" s="97">
        <f>C93</f>
        <v>63136000</v>
      </c>
      <c r="D158" s="97"/>
      <c r="E158" s="97"/>
      <c r="F158" s="97"/>
    </row>
    <row r="159" spans="1:7" s="92" customFormat="1" ht="14.25" hidden="1" customHeight="1" x14ac:dyDescent="0.25">
      <c r="A159" s="96"/>
      <c r="B159" s="92" t="s">
        <v>625</v>
      </c>
      <c r="C159" s="97" t="e">
        <f>C100</f>
        <v>#REF!</v>
      </c>
      <c r="D159" s="97"/>
      <c r="E159" s="97"/>
      <c r="F159" s="97"/>
    </row>
    <row r="160" spans="1:7" s="92" customFormat="1" ht="14.25" hidden="1" customHeight="1" x14ac:dyDescent="0.25">
      <c r="A160" s="96"/>
      <c r="B160" s="92" t="s">
        <v>626</v>
      </c>
      <c r="C160" s="97">
        <f>C119</f>
        <v>117519641.98</v>
      </c>
      <c r="D160" s="97"/>
      <c r="E160" s="97"/>
      <c r="F160" s="97"/>
    </row>
    <row r="161" spans="1:6" s="92" customFormat="1" ht="14.25" hidden="1" customHeight="1" x14ac:dyDescent="0.25">
      <c r="A161" s="96"/>
      <c r="B161" s="92" t="s">
        <v>627</v>
      </c>
      <c r="C161" s="97" t="e">
        <f>C163+C162</f>
        <v>#REF!</v>
      </c>
      <c r="D161" s="97"/>
      <c r="E161" s="97"/>
      <c r="F161" s="97"/>
    </row>
    <row r="162" spans="1:6" s="92" customFormat="1" ht="14.25" hidden="1" customHeight="1" x14ac:dyDescent="0.25">
      <c r="A162" s="96"/>
      <c r="B162" s="92" t="s">
        <v>628</v>
      </c>
      <c r="C162" s="97">
        <f>C143</f>
        <v>5890900</v>
      </c>
      <c r="D162" s="97"/>
      <c r="E162" s="97"/>
      <c r="F162" s="97"/>
    </row>
    <row r="163" spans="1:6" s="92" customFormat="1" ht="14.25" hidden="1" customHeight="1" x14ac:dyDescent="0.25">
      <c r="A163" s="96"/>
      <c r="B163" s="92" t="s">
        <v>629</v>
      </c>
      <c r="C163" s="97" t="e">
        <f>C145</f>
        <v>#REF!</v>
      </c>
      <c r="D163" s="97"/>
      <c r="E163" s="97"/>
      <c r="F163" s="97"/>
    </row>
    <row r="164" spans="1:6" s="92" customFormat="1" ht="14.25" hidden="1" customHeight="1" x14ac:dyDescent="0.25">
      <c r="A164" s="96"/>
      <c r="B164" s="92" t="s">
        <v>630</v>
      </c>
      <c r="C164" s="97">
        <f>C150</f>
        <v>18811</v>
      </c>
      <c r="D164" s="97"/>
      <c r="E164" s="97"/>
      <c r="F164" s="97"/>
    </row>
    <row r="165" spans="1:6" s="92" customFormat="1" ht="14.25" hidden="1" customHeight="1" x14ac:dyDescent="0.25">
      <c r="A165" s="96"/>
      <c r="E165" s="97"/>
      <c r="F165" s="97"/>
    </row>
    <row r="166" spans="1:6" s="92" customFormat="1" ht="14.25" hidden="1" customHeight="1" x14ac:dyDescent="0.25">
      <c r="A166" s="96"/>
      <c r="B166" s="92" t="s">
        <v>685</v>
      </c>
      <c r="C166" s="97" t="e">
        <f>C167+C176</f>
        <v>#REF!</v>
      </c>
      <c r="D166" s="97" t="e">
        <f t="shared" ref="D166:F166" si="40">D167+D176</f>
        <v>#REF!</v>
      </c>
      <c r="E166" s="97">
        <f t="shared" si="40"/>
        <v>203907271.65000001</v>
      </c>
      <c r="F166" s="97">
        <f t="shared" si="40"/>
        <v>96643594.149999991</v>
      </c>
    </row>
    <row r="167" spans="1:6" s="92" customFormat="1" ht="14.25" hidden="1" customHeight="1" x14ac:dyDescent="0.25">
      <c r="A167" s="96"/>
      <c r="B167" s="92" t="s">
        <v>686</v>
      </c>
      <c r="C167" s="97" t="e">
        <f>C173+C168</f>
        <v>#REF!</v>
      </c>
      <c r="D167" s="97" t="e">
        <f t="shared" ref="D167:F167" si="41">D173+D168</f>
        <v>#REF!</v>
      </c>
      <c r="E167" s="97">
        <f t="shared" si="41"/>
        <v>203888460.65000001</v>
      </c>
      <c r="F167" s="97">
        <f t="shared" si="41"/>
        <v>96643594.149999991</v>
      </c>
    </row>
    <row r="168" spans="1:6" s="92" customFormat="1" ht="14.25" hidden="1" customHeight="1" x14ac:dyDescent="0.25">
      <c r="A168" s="96"/>
      <c r="B168" s="92" t="s">
        <v>687</v>
      </c>
      <c r="C168" s="97" t="e">
        <f>C169+C170+C171</f>
        <v>#REF!</v>
      </c>
      <c r="D168" s="97" t="e">
        <f t="shared" ref="D168:F168" si="42">D169+D170+D171</f>
        <v>#REF!</v>
      </c>
      <c r="E168" s="97">
        <f t="shared" si="42"/>
        <v>197390968.65000001</v>
      </c>
      <c r="F168" s="97">
        <f t="shared" si="42"/>
        <v>93515967.439999998</v>
      </c>
    </row>
    <row r="169" spans="1:6" s="92" customFormat="1" ht="14.25" hidden="1" customHeight="1" x14ac:dyDescent="0.25">
      <c r="A169" s="96"/>
      <c r="B169" s="92" t="s">
        <v>624</v>
      </c>
      <c r="C169" s="97">
        <f>C93</f>
        <v>63136000</v>
      </c>
      <c r="D169" s="97">
        <f>D93</f>
        <v>0</v>
      </c>
      <c r="E169" s="97">
        <f>E93</f>
        <v>63305620</v>
      </c>
      <c r="F169" s="97">
        <f>F93</f>
        <v>31737618</v>
      </c>
    </row>
    <row r="170" spans="1:6" s="92" customFormat="1" ht="14.25" hidden="1" customHeight="1" x14ac:dyDescent="0.25">
      <c r="A170" s="96"/>
      <c r="B170" s="92" t="s">
        <v>625</v>
      </c>
      <c r="C170" s="97" t="e">
        <f>C100</f>
        <v>#REF!</v>
      </c>
      <c r="D170" s="97" t="e">
        <f>D100</f>
        <v>#REF!</v>
      </c>
      <c r="E170" s="97">
        <f>E100</f>
        <v>16294052.67</v>
      </c>
      <c r="F170" s="97">
        <f>F100</f>
        <v>3195530.7199999997</v>
      </c>
    </row>
    <row r="171" spans="1:6" s="92" customFormat="1" ht="14.25" hidden="1" customHeight="1" x14ac:dyDescent="0.25">
      <c r="A171" s="96"/>
      <c r="B171" s="92" t="s">
        <v>626</v>
      </c>
      <c r="C171" s="97">
        <f>C119</f>
        <v>117519641.98</v>
      </c>
      <c r="D171" s="97">
        <f>D119</f>
        <v>0</v>
      </c>
      <c r="E171" s="97">
        <f>E119</f>
        <v>117791295.98</v>
      </c>
      <c r="F171" s="97">
        <f>F119</f>
        <v>58582818.719999999</v>
      </c>
    </row>
    <row r="172" spans="1:6" s="92" customFormat="1" ht="14.25" hidden="1" customHeight="1" x14ac:dyDescent="0.25">
      <c r="A172" s="96"/>
      <c r="B172" s="92" t="s">
        <v>688</v>
      </c>
      <c r="C172" s="97" t="e">
        <f>#REF!</f>
        <v>#REF!</v>
      </c>
      <c r="D172" s="97" t="e">
        <f>#REF!</f>
        <v>#REF!</v>
      </c>
      <c r="E172" s="97"/>
      <c r="F172" s="97"/>
    </row>
    <row r="173" spans="1:6" s="92" customFormat="1" ht="14.25" hidden="1" customHeight="1" x14ac:dyDescent="0.25">
      <c r="A173" s="96"/>
      <c r="B173" s="92" t="s">
        <v>689</v>
      </c>
      <c r="C173" s="97">
        <f>C175+C174</f>
        <v>6497492</v>
      </c>
      <c r="D173" s="97">
        <f t="shared" ref="D173:F173" si="43">D175+D174</f>
        <v>0</v>
      </c>
      <c r="E173" s="97">
        <f t="shared" si="43"/>
        <v>6497492</v>
      </c>
      <c r="F173" s="97">
        <f t="shared" si="43"/>
        <v>3127626.71</v>
      </c>
    </row>
    <row r="174" spans="1:6" s="92" customFormat="1" ht="14.25" hidden="1" customHeight="1" x14ac:dyDescent="0.25">
      <c r="A174" s="96"/>
      <c r="B174" s="92" t="s">
        <v>690</v>
      </c>
      <c r="C174" s="97">
        <f>C143</f>
        <v>5890900</v>
      </c>
      <c r="D174" s="97">
        <f>D143</f>
        <v>0</v>
      </c>
      <c r="E174" s="97">
        <f>E143</f>
        <v>5890900</v>
      </c>
      <c r="F174" s="97">
        <f>F143</f>
        <v>2824330.71</v>
      </c>
    </row>
    <row r="175" spans="1:6" s="92" customFormat="1" ht="14.25" hidden="1" customHeight="1" x14ac:dyDescent="0.25">
      <c r="A175" s="96"/>
      <c r="B175" s="92" t="s">
        <v>688</v>
      </c>
      <c r="C175" s="97">
        <f>C147</f>
        <v>606592</v>
      </c>
      <c r="D175" s="97">
        <f>D147</f>
        <v>0</v>
      </c>
      <c r="E175" s="97">
        <f>E147</f>
        <v>606592</v>
      </c>
      <c r="F175" s="97">
        <f>F147</f>
        <v>303296</v>
      </c>
    </row>
    <row r="176" spans="1:6" ht="14.25" hidden="1" customHeight="1" x14ac:dyDescent="0.25">
      <c r="B176" s="162" t="s">
        <v>691</v>
      </c>
      <c r="C176" s="152">
        <f>C148</f>
        <v>18811</v>
      </c>
      <c r="D176" s="97">
        <f t="shared" ref="D176:F176" si="44">D148</f>
        <v>0</v>
      </c>
      <c r="E176" s="152">
        <f t="shared" si="44"/>
        <v>18811</v>
      </c>
      <c r="F176" s="152">
        <f t="shared" si="44"/>
        <v>0</v>
      </c>
    </row>
    <row r="177" spans="1:6" ht="14.25" hidden="1" customHeight="1" x14ac:dyDescent="0.25"/>
    <row r="178" spans="1:6" ht="14.25" hidden="1" customHeight="1" x14ac:dyDescent="0.25">
      <c r="A178" s="162"/>
      <c r="B178" s="162" t="s">
        <v>693</v>
      </c>
      <c r="C178" s="153" t="e">
        <f>C151-C7-C166</f>
        <v>#REF!</v>
      </c>
      <c r="D178" s="151" t="e">
        <f>D151-D7-D166</f>
        <v>#REF!</v>
      </c>
      <c r="E178" s="153">
        <f>E151-E7-E166</f>
        <v>0</v>
      </c>
      <c r="F178" s="153">
        <f>F151-F7-F166</f>
        <v>0</v>
      </c>
    </row>
    <row r="179" spans="1:6" ht="14.25" hidden="1" customHeight="1" x14ac:dyDescent="0.25">
      <c r="A179" s="162"/>
    </row>
  </sheetData>
  <mergeCells count="3">
    <mergeCell ref="A3:G3"/>
    <mergeCell ref="E2:G2"/>
    <mergeCell ref="E1:G1"/>
  </mergeCells>
  <pageMargins left="0.70866141732283472" right="0.55118110236220474" top="0.43307086614173229" bottom="0.5118110236220472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912"/>
  <sheetViews>
    <sheetView tabSelected="1" zoomScale="90" zoomScaleNormal="90" workbookViewId="0">
      <pane xSplit="9" ySplit="6" topLeftCell="R377" activePane="bottomRight" state="frozen"/>
      <selection activeCell="J408" sqref="J408"/>
      <selection pane="topRight" activeCell="J408" sqref="J408"/>
      <selection pane="bottomLeft" activeCell="J408" sqref="J408"/>
      <selection pane="bottomRight" activeCell="V380" sqref="V380"/>
    </sheetView>
  </sheetViews>
  <sheetFormatPr defaultRowHeight="15" x14ac:dyDescent="0.25"/>
  <cols>
    <col min="1" max="1" width="37.7109375" style="2" customWidth="1"/>
    <col min="2" max="4" width="4" style="12" hidden="1" customWidth="1"/>
    <col min="5" max="5" width="4" style="11" customWidth="1"/>
    <col min="6" max="7" width="3.7109375" style="11" customWidth="1"/>
    <col min="8" max="8" width="12.28515625" style="2" customWidth="1"/>
    <col min="9" max="9" width="3.85546875" style="11" customWidth="1"/>
    <col min="10" max="10" width="13" style="12" hidden="1" customWidth="1"/>
    <col min="11" max="11" width="13.28515625" style="12" hidden="1" customWidth="1"/>
    <col min="12" max="12" width="13.42578125" style="12" hidden="1" customWidth="1"/>
    <col min="13" max="14" width="11.85546875" style="12" hidden="1" customWidth="1"/>
    <col min="15" max="15" width="10.7109375" style="116" hidden="1" customWidth="1"/>
    <col min="16" max="16" width="10.28515625" style="116" hidden="1" customWidth="1"/>
    <col min="17" max="17" width="5.5703125" style="12" hidden="1" customWidth="1"/>
    <col min="18" max="18" width="14.5703125" style="12" customWidth="1"/>
    <col min="19" max="19" width="11.140625" style="116" hidden="1" customWidth="1"/>
    <col min="20" max="20" width="11.42578125" style="116" hidden="1" customWidth="1"/>
    <col min="21" max="21" width="9.5703125" style="116" hidden="1" customWidth="1"/>
    <col min="22" max="22" width="14.7109375" style="12" customWidth="1"/>
    <col min="23" max="23" width="14.42578125" style="12" customWidth="1"/>
    <col min="24" max="24" width="6.28515625" style="11" customWidth="1"/>
    <col min="25" max="129" width="9.140625" style="12"/>
    <col min="130" max="130" width="1.42578125" style="12" customWidth="1"/>
    <col min="131" max="131" width="59.5703125" style="12" customWidth="1"/>
    <col min="132" max="132" width="9.140625" style="12" customWidth="1"/>
    <col min="133" max="134" width="3.85546875" style="12" customWidth="1"/>
    <col min="135" max="135" width="10.5703125" style="12" customWidth="1"/>
    <col min="136" max="136" width="3.85546875" style="12" customWidth="1"/>
    <col min="137" max="139" width="14.42578125" style="12" customWidth="1"/>
    <col min="140" max="140" width="4.140625" style="12" customWidth="1"/>
    <col min="141" max="141" width="15" style="12" customWidth="1"/>
    <col min="142" max="143" width="9.140625" style="12" customWidth="1"/>
    <col min="144" max="144" width="11.5703125" style="12" customWidth="1"/>
    <col min="145" max="145" width="18.140625" style="12" customWidth="1"/>
    <col min="146" max="146" width="13.140625" style="12" customWidth="1"/>
    <col min="147" max="147" width="12.28515625" style="12" customWidth="1"/>
    <col min="148" max="385" width="9.140625" style="12"/>
    <col min="386" max="386" width="1.42578125" style="12" customWidth="1"/>
    <col min="387" max="387" width="59.5703125" style="12" customWidth="1"/>
    <col min="388" max="388" width="9.140625" style="12" customWidth="1"/>
    <col min="389" max="390" width="3.85546875" style="12" customWidth="1"/>
    <col min="391" max="391" width="10.5703125" style="12" customWidth="1"/>
    <col min="392" max="392" width="3.85546875" style="12" customWidth="1"/>
    <col min="393" max="395" width="14.42578125" style="12" customWidth="1"/>
    <col min="396" max="396" width="4.140625" style="12" customWidth="1"/>
    <col min="397" max="397" width="15" style="12" customWidth="1"/>
    <col min="398" max="399" width="9.140625" style="12" customWidth="1"/>
    <col min="400" max="400" width="11.5703125" style="12" customWidth="1"/>
    <col min="401" max="401" width="18.140625" style="12" customWidth="1"/>
    <col min="402" max="402" width="13.140625" style="12" customWidth="1"/>
    <col min="403" max="403" width="12.28515625" style="12" customWidth="1"/>
    <col min="404" max="641" width="9.140625" style="12"/>
    <col min="642" max="642" width="1.42578125" style="12" customWidth="1"/>
    <col min="643" max="643" width="59.5703125" style="12" customWidth="1"/>
    <col min="644" max="644" width="9.140625" style="12" customWidth="1"/>
    <col min="645" max="646" width="3.85546875" style="12" customWidth="1"/>
    <col min="647" max="647" width="10.5703125" style="12" customWidth="1"/>
    <col min="648" max="648" width="3.85546875" style="12" customWidth="1"/>
    <col min="649" max="651" width="14.42578125" style="12" customWidth="1"/>
    <col min="652" max="652" width="4.140625" style="12" customWidth="1"/>
    <col min="653" max="653" width="15" style="12" customWidth="1"/>
    <col min="654" max="655" width="9.140625" style="12" customWidth="1"/>
    <col min="656" max="656" width="11.5703125" style="12" customWidth="1"/>
    <col min="657" max="657" width="18.140625" style="12" customWidth="1"/>
    <col min="658" max="658" width="13.140625" style="12" customWidth="1"/>
    <col min="659" max="659" width="12.28515625" style="12" customWidth="1"/>
    <col min="660" max="897" width="9.140625" style="12"/>
    <col min="898" max="898" width="1.42578125" style="12" customWidth="1"/>
    <col min="899" max="899" width="59.5703125" style="12" customWidth="1"/>
    <col min="900" max="900" width="9.140625" style="12" customWidth="1"/>
    <col min="901" max="902" width="3.85546875" style="12" customWidth="1"/>
    <col min="903" max="903" width="10.5703125" style="12" customWidth="1"/>
    <col min="904" max="904" width="3.85546875" style="12" customWidth="1"/>
    <col min="905" max="907" width="14.42578125" style="12" customWidth="1"/>
    <col min="908" max="908" width="4.140625" style="12" customWidth="1"/>
    <col min="909" max="909" width="15" style="12" customWidth="1"/>
    <col min="910" max="911" width="9.140625" style="12" customWidth="1"/>
    <col min="912" max="912" width="11.5703125" style="12" customWidth="1"/>
    <col min="913" max="913" width="18.140625" style="12" customWidth="1"/>
    <col min="914" max="914" width="13.140625" style="12" customWidth="1"/>
    <col min="915" max="915" width="12.28515625" style="12" customWidth="1"/>
    <col min="916" max="1153" width="9.140625" style="12"/>
    <col min="1154" max="1154" width="1.42578125" style="12" customWidth="1"/>
    <col min="1155" max="1155" width="59.5703125" style="12" customWidth="1"/>
    <col min="1156" max="1156" width="9.140625" style="12" customWidth="1"/>
    <col min="1157" max="1158" width="3.85546875" style="12" customWidth="1"/>
    <col min="1159" max="1159" width="10.5703125" style="12" customWidth="1"/>
    <col min="1160" max="1160" width="3.85546875" style="12" customWidth="1"/>
    <col min="1161" max="1163" width="14.42578125" style="12" customWidth="1"/>
    <col min="1164" max="1164" width="4.140625" style="12" customWidth="1"/>
    <col min="1165" max="1165" width="15" style="12" customWidth="1"/>
    <col min="1166" max="1167" width="9.140625" style="12" customWidth="1"/>
    <col min="1168" max="1168" width="11.5703125" style="12" customWidth="1"/>
    <col min="1169" max="1169" width="18.140625" style="12" customWidth="1"/>
    <col min="1170" max="1170" width="13.140625" style="12" customWidth="1"/>
    <col min="1171" max="1171" width="12.28515625" style="12" customWidth="1"/>
    <col min="1172" max="1409" width="9.140625" style="12"/>
    <col min="1410" max="1410" width="1.42578125" style="12" customWidth="1"/>
    <col min="1411" max="1411" width="59.5703125" style="12" customWidth="1"/>
    <col min="1412" max="1412" width="9.140625" style="12" customWidth="1"/>
    <col min="1413" max="1414" width="3.85546875" style="12" customWidth="1"/>
    <col min="1415" max="1415" width="10.5703125" style="12" customWidth="1"/>
    <col min="1416" max="1416" width="3.85546875" style="12" customWidth="1"/>
    <col min="1417" max="1419" width="14.42578125" style="12" customWidth="1"/>
    <col min="1420" max="1420" width="4.140625" style="12" customWidth="1"/>
    <col min="1421" max="1421" width="15" style="12" customWidth="1"/>
    <col min="1422" max="1423" width="9.140625" style="12" customWidth="1"/>
    <col min="1424" max="1424" width="11.5703125" style="12" customWidth="1"/>
    <col min="1425" max="1425" width="18.140625" style="12" customWidth="1"/>
    <col min="1426" max="1426" width="13.140625" style="12" customWidth="1"/>
    <col min="1427" max="1427" width="12.28515625" style="12" customWidth="1"/>
    <col min="1428" max="1665" width="9.140625" style="12"/>
    <col min="1666" max="1666" width="1.42578125" style="12" customWidth="1"/>
    <col min="1667" max="1667" width="59.5703125" style="12" customWidth="1"/>
    <col min="1668" max="1668" width="9.140625" style="12" customWidth="1"/>
    <col min="1669" max="1670" width="3.85546875" style="12" customWidth="1"/>
    <col min="1671" max="1671" width="10.5703125" style="12" customWidth="1"/>
    <col min="1672" max="1672" width="3.85546875" style="12" customWidth="1"/>
    <col min="1673" max="1675" width="14.42578125" style="12" customWidth="1"/>
    <col min="1676" max="1676" width="4.140625" style="12" customWidth="1"/>
    <col min="1677" max="1677" width="15" style="12" customWidth="1"/>
    <col min="1678" max="1679" width="9.140625" style="12" customWidth="1"/>
    <col min="1680" max="1680" width="11.5703125" style="12" customWidth="1"/>
    <col min="1681" max="1681" width="18.140625" style="12" customWidth="1"/>
    <col min="1682" max="1682" width="13.140625" style="12" customWidth="1"/>
    <col min="1683" max="1683" width="12.28515625" style="12" customWidth="1"/>
    <col min="1684" max="1921" width="9.140625" style="12"/>
    <col min="1922" max="1922" width="1.42578125" style="12" customWidth="1"/>
    <col min="1923" max="1923" width="59.5703125" style="12" customWidth="1"/>
    <col min="1924" max="1924" width="9.140625" style="12" customWidth="1"/>
    <col min="1925" max="1926" width="3.85546875" style="12" customWidth="1"/>
    <col min="1927" max="1927" width="10.5703125" style="12" customWidth="1"/>
    <col min="1928" max="1928" width="3.85546875" style="12" customWidth="1"/>
    <col min="1929" max="1931" width="14.42578125" style="12" customWidth="1"/>
    <col min="1932" max="1932" width="4.140625" style="12" customWidth="1"/>
    <col min="1933" max="1933" width="15" style="12" customWidth="1"/>
    <col min="1934" max="1935" width="9.140625" style="12" customWidth="1"/>
    <col min="1936" max="1936" width="11.5703125" style="12" customWidth="1"/>
    <col min="1937" max="1937" width="18.140625" style="12" customWidth="1"/>
    <col min="1938" max="1938" width="13.140625" style="12" customWidth="1"/>
    <col min="1939" max="1939" width="12.28515625" style="12" customWidth="1"/>
    <col min="1940" max="2177" width="9.140625" style="12"/>
    <col min="2178" max="2178" width="1.42578125" style="12" customWidth="1"/>
    <col min="2179" max="2179" width="59.5703125" style="12" customWidth="1"/>
    <col min="2180" max="2180" width="9.140625" style="12" customWidth="1"/>
    <col min="2181" max="2182" width="3.85546875" style="12" customWidth="1"/>
    <col min="2183" max="2183" width="10.5703125" style="12" customWidth="1"/>
    <col min="2184" max="2184" width="3.85546875" style="12" customWidth="1"/>
    <col min="2185" max="2187" width="14.42578125" style="12" customWidth="1"/>
    <col min="2188" max="2188" width="4.140625" style="12" customWidth="1"/>
    <col min="2189" max="2189" width="15" style="12" customWidth="1"/>
    <col min="2190" max="2191" width="9.140625" style="12" customWidth="1"/>
    <col min="2192" max="2192" width="11.5703125" style="12" customWidth="1"/>
    <col min="2193" max="2193" width="18.140625" style="12" customWidth="1"/>
    <col min="2194" max="2194" width="13.140625" style="12" customWidth="1"/>
    <col min="2195" max="2195" width="12.28515625" style="12" customWidth="1"/>
    <col min="2196" max="2433" width="9.140625" style="12"/>
    <col min="2434" max="2434" width="1.42578125" style="12" customWidth="1"/>
    <col min="2435" max="2435" width="59.5703125" style="12" customWidth="1"/>
    <col min="2436" max="2436" width="9.140625" style="12" customWidth="1"/>
    <col min="2437" max="2438" width="3.85546875" style="12" customWidth="1"/>
    <col min="2439" max="2439" width="10.5703125" style="12" customWidth="1"/>
    <col min="2440" max="2440" width="3.85546875" style="12" customWidth="1"/>
    <col min="2441" max="2443" width="14.42578125" style="12" customWidth="1"/>
    <col min="2444" max="2444" width="4.140625" style="12" customWidth="1"/>
    <col min="2445" max="2445" width="15" style="12" customWidth="1"/>
    <col min="2446" max="2447" width="9.140625" style="12" customWidth="1"/>
    <col min="2448" max="2448" width="11.5703125" style="12" customWidth="1"/>
    <col min="2449" max="2449" width="18.140625" style="12" customWidth="1"/>
    <col min="2450" max="2450" width="13.140625" style="12" customWidth="1"/>
    <col min="2451" max="2451" width="12.28515625" style="12" customWidth="1"/>
    <col min="2452" max="2689" width="9.140625" style="12"/>
    <col min="2690" max="2690" width="1.42578125" style="12" customWidth="1"/>
    <col min="2691" max="2691" width="59.5703125" style="12" customWidth="1"/>
    <col min="2692" max="2692" width="9.140625" style="12" customWidth="1"/>
    <col min="2693" max="2694" width="3.85546875" style="12" customWidth="1"/>
    <col min="2695" max="2695" width="10.5703125" style="12" customWidth="1"/>
    <col min="2696" max="2696" width="3.85546875" style="12" customWidth="1"/>
    <col min="2697" max="2699" width="14.42578125" style="12" customWidth="1"/>
    <col min="2700" max="2700" width="4.140625" style="12" customWidth="1"/>
    <col min="2701" max="2701" width="15" style="12" customWidth="1"/>
    <col min="2702" max="2703" width="9.140625" style="12" customWidth="1"/>
    <col min="2704" max="2704" width="11.5703125" style="12" customWidth="1"/>
    <col min="2705" max="2705" width="18.140625" style="12" customWidth="1"/>
    <col min="2706" max="2706" width="13.140625" style="12" customWidth="1"/>
    <col min="2707" max="2707" width="12.28515625" style="12" customWidth="1"/>
    <col min="2708" max="2945" width="9.140625" style="12"/>
    <col min="2946" max="2946" width="1.42578125" style="12" customWidth="1"/>
    <col min="2947" max="2947" width="59.5703125" style="12" customWidth="1"/>
    <col min="2948" max="2948" width="9.140625" style="12" customWidth="1"/>
    <col min="2949" max="2950" width="3.85546875" style="12" customWidth="1"/>
    <col min="2951" max="2951" width="10.5703125" style="12" customWidth="1"/>
    <col min="2952" max="2952" width="3.85546875" style="12" customWidth="1"/>
    <col min="2953" max="2955" width="14.42578125" style="12" customWidth="1"/>
    <col min="2956" max="2956" width="4.140625" style="12" customWidth="1"/>
    <col min="2957" max="2957" width="15" style="12" customWidth="1"/>
    <col min="2958" max="2959" width="9.140625" style="12" customWidth="1"/>
    <col min="2960" max="2960" width="11.5703125" style="12" customWidth="1"/>
    <col min="2961" max="2961" width="18.140625" style="12" customWidth="1"/>
    <col min="2962" max="2962" width="13.140625" style="12" customWidth="1"/>
    <col min="2963" max="2963" width="12.28515625" style="12" customWidth="1"/>
    <col min="2964" max="3201" width="9.140625" style="12"/>
    <col min="3202" max="3202" width="1.42578125" style="12" customWidth="1"/>
    <col min="3203" max="3203" width="59.5703125" style="12" customWidth="1"/>
    <col min="3204" max="3204" width="9.140625" style="12" customWidth="1"/>
    <col min="3205" max="3206" width="3.85546875" style="12" customWidth="1"/>
    <col min="3207" max="3207" width="10.5703125" style="12" customWidth="1"/>
    <col min="3208" max="3208" width="3.85546875" style="12" customWidth="1"/>
    <col min="3209" max="3211" width="14.42578125" style="12" customWidth="1"/>
    <col min="3212" max="3212" width="4.140625" style="12" customWidth="1"/>
    <col min="3213" max="3213" width="15" style="12" customWidth="1"/>
    <col min="3214" max="3215" width="9.140625" style="12" customWidth="1"/>
    <col min="3216" max="3216" width="11.5703125" style="12" customWidth="1"/>
    <col min="3217" max="3217" width="18.140625" style="12" customWidth="1"/>
    <col min="3218" max="3218" width="13.140625" style="12" customWidth="1"/>
    <col min="3219" max="3219" width="12.28515625" style="12" customWidth="1"/>
    <col min="3220" max="3457" width="9.140625" style="12"/>
    <col min="3458" max="3458" width="1.42578125" style="12" customWidth="1"/>
    <col min="3459" max="3459" width="59.5703125" style="12" customWidth="1"/>
    <col min="3460" max="3460" width="9.140625" style="12" customWidth="1"/>
    <col min="3461" max="3462" width="3.85546875" style="12" customWidth="1"/>
    <col min="3463" max="3463" width="10.5703125" style="12" customWidth="1"/>
    <col min="3464" max="3464" width="3.85546875" style="12" customWidth="1"/>
    <col min="3465" max="3467" width="14.42578125" style="12" customWidth="1"/>
    <col min="3468" max="3468" width="4.140625" style="12" customWidth="1"/>
    <col min="3469" max="3469" width="15" style="12" customWidth="1"/>
    <col min="3470" max="3471" width="9.140625" style="12" customWidth="1"/>
    <col min="3472" max="3472" width="11.5703125" style="12" customWidth="1"/>
    <col min="3473" max="3473" width="18.140625" style="12" customWidth="1"/>
    <col min="3474" max="3474" width="13.140625" style="12" customWidth="1"/>
    <col min="3475" max="3475" width="12.28515625" style="12" customWidth="1"/>
    <col min="3476" max="3713" width="9.140625" style="12"/>
    <col min="3714" max="3714" width="1.42578125" style="12" customWidth="1"/>
    <col min="3715" max="3715" width="59.5703125" style="12" customWidth="1"/>
    <col min="3716" max="3716" width="9.140625" style="12" customWidth="1"/>
    <col min="3717" max="3718" width="3.85546875" style="12" customWidth="1"/>
    <col min="3719" max="3719" width="10.5703125" style="12" customWidth="1"/>
    <col min="3720" max="3720" width="3.85546875" style="12" customWidth="1"/>
    <col min="3721" max="3723" width="14.42578125" style="12" customWidth="1"/>
    <col min="3724" max="3724" width="4.140625" style="12" customWidth="1"/>
    <col min="3725" max="3725" width="15" style="12" customWidth="1"/>
    <col min="3726" max="3727" width="9.140625" style="12" customWidth="1"/>
    <col min="3728" max="3728" width="11.5703125" style="12" customWidth="1"/>
    <col min="3729" max="3729" width="18.140625" style="12" customWidth="1"/>
    <col min="3730" max="3730" width="13.140625" style="12" customWidth="1"/>
    <col min="3731" max="3731" width="12.28515625" style="12" customWidth="1"/>
    <col min="3732" max="3969" width="9.140625" style="12"/>
    <col min="3970" max="3970" width="1.42578125" style="12" customWidth="1"/>
    <col min="3971" max="3971" width="59.5703125" style="12" customWidth="1"/>
    <col min="3972" max="3972" width="9.140625" style="12" customWidth="1"/>
    <col min="3973" max="3974" width="3.85546875" style="12" customWidth="1"/>
    <col min="3975" max="3975" width="10.5703125" style="12" customWidth="1"/>
    <col min="3976" max="3976" width="3.85546875" style="12" customWidth="1"/>
    <col min="3977" max="3979" width="14.42578125" style="12" customWidth="1"/>
    <col min="3980" max="3980" width="4.140625" style="12" customWidth="1"/>
    <col min="3981" max="3981" width="15" style="12" customWidth="1"/>
    <col min="3982" max="3983" width="9.140625" style="12" customWidth="1"/>
    <col min="3984" max="3984" width="11.5703125" style="12" customWidth="1"/>
    <col min="3985" max="3985" width="18.140625" style="12" customWidth="1"/>
    <col min="3986" max="3986" width="13.140625" style="12" customWidth="1"/>
    <col min="3987" max="3987" width="12.28515625" style="12" customWidth="1"/>
    <col min="3988" max="4225" width="9.140625" style="12"/>
    <col min="4226" max="4226" width="1.42578125" style="12" customWidth="1"/>
    <col min="4227" max="4227" width="59.5703125" style="12" customWidth="1"/>
    <col min="4228" max="4228" width="9.140625" style="12" customWidth="1"/>
    <col min="4229" max="4230" width="3.85546875" style="12" customWidth="1"/>
    <col min="4231" max="4231" width="10.5703125" style="12" customWidth="1"/>
    <col min="4232" max="4232" width="3.85546875" style="12" customWidth="1"/>
    <col min="4233" max="4235" width="14.42578125" style="12" customWidth="1"/>
    <col min="4236" max="4236" width="4.140625" style="12" customWidth="1"/>
    <col min="4237" max="4237" width="15" style="12" customWidth="1"/>
    <col min="4238" max="4239" width="9.140625" style="12" customWidth="1"/>
    <col min="4240" max="4240" width="11.5703125" style="12" customWidth="1"/>
    <col min="4241" max="4241" width="18.140625" style="12" customWidth="1"/>
    <col min="4242" max="4242" width="13.140625" style="12" customWidth="1"/>
    <col min="4243" max="4243" width="12.28515625" style="12" customWidth="1"/>
    <col min="4244" max="4481" width="9.140625" style="12"/>
    <col min="4482" max="4482" width="1.42578125" style="12" customWidth="1"/>
    <col min="4483" max="4483" width="59.5703125" style="12" customWidth="1"/>
    <col min="4484" max="4484" width="9.140625" style="12" customWidth="1"/>
    <col min="4485" max="4486" width="3.85546875" style="12" customWidth="1"/>
    <col min="4487" max="4487" width="10.5703125" style="12" customWidth="1"/>
    <col min="4488" max="4488" width="3.85546875" style="12" customWidth="1"/>
    <col min="4489" max="4491" width="14.42578125" style="12" customWidth="1"/>
    <col min="4492" max="4492" width="4.140625" style="12" customWidth="1"/>
    <col min="4493" max="4493" width="15" style="12" customWidth="1"/>
    <col min="4494" max="4495" width="9.140625" style="12" customWidth="1"/>
    <col min="4496" max="4496" width="11.5703125" style="12" customWidth="1"/>
    <col min="4497" max="4497" width="18.140625" style="12" customWidth="1"/>
    <col min="4498" max="4498" width="13.140625" style="12" customWidth="1"/>
    <col min="4499" max="4499" width="12.28515625" style="12" customWidth="1"/>
    <col min="4500" max="4737" width="9.140625" style="12"/>
    <col min="4738" max="4738" width="1.42578125" style="12" customWidth="1"/>
    <col min="4739" max="4739" width="59.5703125" style="12" customWidth="1"/>
    <col min="4740" max="4740" width="9.140625" style="12" customWidth="1"/>
    <col min="4741" max="4742" width="3.85546875" style="12" customWidth="1"/>
    <col min="4743" max="4743" width="10.5703125" style="12" customWidth="1"/>
    <col min="4744" max="4744" width="3.85546875" style="12" customWidth="1"/>
    <col min="4745" max="4747" width="14.42578125" style="12" customWidth="1"/>
    <col min="4748" max="4748" width="4.140625" style="12" customWidth="1"/>
    <col min="4749" max="4749" width="15" style="12" customWidth="1"/>
    <col min="4750" max="4751" width="9.140625" style="12" customWidth="1"/>
    <col min="4752" max="4752" width="11.5703125" style="12" customWidth="1"/>
    <col min="4753" max="4753" width="18.140625" style="12" customWidth="1"/>
    <col min="4754" max="4754" width="13.140625" style="12" customWidth="1"/>
    <col min="4755" max="4755" width="12.28515625" style="12" customWidth="1"/>
    <col min="4756" max="4993" width="9.140625" style="12"/>
    <col min="4994" max="4994" width="1.42578125" style="12" customWidth="1"/>
    <col min="4995" max="4995" width="59.5703125" style="12" customWidth="1"/>
    <col min="4996" max="4996" width="9.140625" style="12" customWidth="1"/>
    <col min="4997" max="4998" width="3.85546875" style="12" customWidth="1"/>
    <col min="4999" max="4999" width="10.5703125" style="12" customWidth="1"/>
    <col min="5000" max="5000" width="3.85546875" style="12" customWidth="1"/>
    <col min="5001" max="5003" width="14.42578125" style="12" customWidth="1"/>
    <col min="5004" max="5004" width="4.140625" style="12" customWidth="1"/>
    <col min="5005" max="5005" width="15" style="12" customWidth="1"/>
    <col min="5006" max="5007" width="9.140625" style="12" customWidth="1"/>
    <col min="5008" max="5008" width="11.5703125" style="12" customWidth="1"/>
    <col min="5009" max="5009" width="18.140625" style="12" customWidth="1"/>
    <col min="5010" max="5010" width="13.140625" style="12" customWidth="1"/>
    <col min="5011" max="5011" width="12.28515625" style="12" customWidth="1"/>
    <col min="5012" max="5249" width="9.140625" style="12"/>
    <col min="5250" max="5250" width="1.42578125" style="12" customWidth="1"/>
    <col min="5251" max="5251" width="59.5703125" style="12" customWidth="1"/>
    <col min="5252" max="5252" width="9.140625" style="12" customWidth="1"/>
    <col min="5253" max="5254" width="3.85546875" style="12" customWidth="1"/>
    <col min="5255" max="5255" width="10.5703125" style="12" customWidth="1"/>
    <col min="5256" max="5256" width="3.85546875" style="12" customWidth="1"/>
    <col min="5257" max="5259" width="14.42578125" style="12" customWidth="1"/>
    <col min="5260" max="5260" width="4.140625" style="12" customWidth="1"/>
    <col min="5261" max="5261" width="15" style="12" customWidth="1"/>
    <col min="5262" max="5263" width="9.140625" style="12" customWidth="1"/>
    <col min="5264" max="5264" width="11.5703125" style="12" customWidth="1"/>
    <col min="5265" max="5265" width="18.140625" style="12" customWidth="1"/>
    <col min="5266" max="5266" width="13.140625" style="12" customWidth="1"/>
    <col min="5267" max="5267" width="12.28515625" style="12" customWidth="1"/>
    <col min="5268" max="5505" width="9.140625" style="12"/>
    <col min="5506" max="5506" width="1.42578125" style="12" customWidth="1"/>
    <col min="5507" max="5507" width="59.5703125" style="12" customWidth="1"/>
    <col min="5508" max="5508" width="9.140625" style="12" customWidth="1"/>
    <col min="5509" max="5510" width="3.85546875" style="12" customWidth="1"/>
    <col min="5511" max="5511" width="10.5703125" style="12" customWidth="1"/>
    <col min="5512" max="5512" width="3.85546875" style="12" customWidth="1"/>
    <col min="5513" max="5515" width="14.42578125" style="12" customWidth="1"/>
    <col min="5516" max="5516" width="4.140625" style="12" customWidth="1"/>
    <col min="5517" max="5517" width="15" style="12" customWidth="1"/>
    <col min="5518" max="5519" width="9.140625" style="12" customWidth="1"/>
    <col min="5520" max="5520" width="11.5703125" style="12" customWidth="1"/>
    <col min="5521" max="5521" width="18.140625" style="12" customWidth="1"/>
    <col min="5522" max="5522" width="13.140625" style="12" customWidth="1"/>
    <col min="5523" max="5523" width="12.28515625" style="12" customWidth="1"/>
    <col min="5524" max="5761" width="9.140625" style="12"/>
    <col min="5762" max="5762" width="1.42578125" style="12" customWidth="1"/>
    <col min="5763" max="5763" width="59.5703125" style="12" customWidth="1"/>
    <col min="5764" max="5764" width="9.140625" style="12" customWidth="1"/>
    <col min="5765" max="5766" width="3.85546875" style="12" customWidth="1"/>
    <col min="5767" max="5767" width="10.5703125" style="12" customWidth="1"/>
    <col min="5768" max="5768" width="3.85546875" style="12" customWidth="1"/>
    <col min="5769" max="5771" width="14.42578125" style="12" customWidth="1"/>
    <col min="5772" max="5772" width="4.140625" style="12" customWidth="1"/>
    <col min="5773" max="5773" width="15" style="12" customWidth="1"/>
    <col min="5774" max="5775" width="9.140625" style="12" customWidth="1"/>
    <col min="5776" max="5776" width="11.5703125" style="12" customWidth="1"/>
    <col min="5777" max="5777" width="18.140625" style="12" customWidth="1"/>
    <col min="5778" max="5778" width="13.140625" style="12" customWidth="1"/>
    <col min="5779" max="5779" width="12.28515625" style="12" customWidth="1"/>
    <col min="5780" max="6017" width="9.140625" style="12"/>
    <col min="6018" max="6018" width="1.42578125" style="12" customWidth="1"/>
    <col min="6019" max="6019" width="59.5703125" style="12" customWidth="1"/>
    <col min="6020" max="6020" width="9.140625" style="12" customWidth="1"/>
    <col min="6021" max="6022" width="3.85546875" style="12" customWidth="1"/>
    <col min="6023" max="6023" width="10.5703125" style="12" customWidth="1"/>
    <col min="6024" max="6024" width="3.85546875" style="12" customWidth="1"/>
    <col min="6025" max="6027" width="14.42578125" style="12" customWidth="1"/>
    <col min="6028" max="6028" width="4.140625" style="12" customWidth="1"/>
    <col min="6029" max="6029" width="15" style="12" customWidth="1"/>
    <col min="6030" max="6031" width="9.140625" style="12" customWidth="1"/>
    <col min="6032" max="6032" width="11.5703125" style="12" customWidth="1"/>
    <col min="6033" max="6033" width="18.140625" style="12" customWidth="1"/>
    <col min="6034" max="6034" width="13.140625" style="12" customWidth="1"/>
    <col min="6035" max="6035" width="12.28515625" style="12" customWidth="1"/>
    <col min="6036" max="6273" width="9.140625" style="12"/>
    <col min="6274" max="6274" width="1.42578125" style="12" customWidth="1"/>
    <col min="6275" max="6275" width="59.5703125" style="12" customWidth="1"/>
    <col min="6276" max="6276" width="9.140625" style="12" customWidth="1"/>
    <col min="6277" max="6278" width="3.85546875" style="12" customWidth="1"/>
    <col min="6279" max="6279" width="10.5703125" style="12" customWidth="1"/>
    <col min="6280" max="6280" width="3.85546875" style="12" customWidth="1"/>
    <col min="6281" max="6283" width="14.42578125" style="12" customWidth="1"/>
    <col min="6284" max="6284" width="4.140625" style="12" customWidth="1"/>
    <col min="6285" max="6285" width="15" style="12" customWidth="1"/>
    <col min="6286" max="6287" width="9.140625" style="12" customWidth="1"/>
    <col min="6288" max="6288" width="11.5703125" style="12" customWidth="1"/>
    <col min="6289" max="6289" width="18.140625" style="12" customWidth="1"/>
    <col min="6290" max="6290" width="13.140625" style="12" customWidth="1"/>
    <col min="6291" max="6291" width="12.28515625" style="12" customWidth="1"/>
    <col min="6292" max="6529" width="9.140625" style="12"/>
    <col min="6530" max="6530" width="1.42578125" style="12" customWidth="1"/>
    <col min="6531" max="6531" width="59.5703125" style="12" customWidth="1"/>
    <col min="6532" max="6532" width="9.140625" style="12" customWidth="1"/>
    <col min="6533" max="6534" width="3.85546875" style="12" customWidth="1"/>
    <col min="6535" max="6535" width="10.5703125" style="12" customWidth="1"/>
    <col min="6536" max="6536" width="3.85546875" style="12" customWidth="1"/>
    <col min="6537" max="6539" width="14.42578125" style="12" customWidth="1"/>
    <col min="6540" max="6540" width="4.140625" style="12" customWidth="1"/>
    <col min="6541" max="6541" width="15" style="12" customWidth="1"/>
    <col min="6542" max="6543" width="9.140625" style="12" customWidth="1"/>
    <col min="6544" max="6544" width="11.5703125" style="12" customWidth="1"/>
    <col min="6545" max="6545" width="18.140625" style="12" customWidth="1"/>
    <col min="6546" max="6546" width="13.140625" style="12" customWidth="1"/>
    <col min="6547" max="6547" width="12.28515625" style="12" customWidth="1"/>
    <col min="6548" max="6785" width="9.140625" style="12"/>
    <col min="6786" max="6786" width="1.42578125" style="12" customWidth="1"/>
    <col min="6787" max="6787" width="59.5703125" style="12" customWidth="1"/>
    <col min="6788" max="6788" width="9.140625" style="12" customWidth="1"/>
    <col min="6789" max="6790" width="3.85546875" style="12" customWidth="1"/>
    <col min="6791" max="6791" width="10.5703125" style="12" customWidth="1"/>
    <col min="6792" max="6792" width="3.85546875" style="12" customWidth="1"/>
    <col min="6793" max="6795" width="14.42578125" style="12" customWidth="1"/>
    <col min="6796" max="6796" width="4.140625" style="12" customWidth="1"/>
    <col min="6797" max="6797" width="15" style="12" customWidth="1"/>
    <col min="6798" max="6799" width="9.140625" style="12" customWidth="1"/>
    <col min="6800" max="6800" width="11.5703125" style="12" customWidth="1"/>
    <col min="6801" max="6801" width="18.140625" style="12" customWidth="1"/>
    <col min="6802" max="6802" width="13.140625" style="12" customWidth="1"/>
    <col min="6803" max="6803" width="12.28515625" style="12" customWidth="1"/>
    <col min="6804" max="7041" width="9.140625" style="12"/>
    <col min="7042" max="7042" width="1.42578125" style="12" customWidth="1"/>
    <col min="7043" max="7043" width="59.5703125" style="12" customWidth="1"/>
    <col min="7044" max="7044" width="9.140625" style="12" customWidth="1"/>
    <col min="7045" max="7046" width="3.85546875" style="12" customWidth="1"/>
    <col min="7047" max="7047" width="10.5703125" style="12" customWidth="1"/>
    <col min="7048" max="7048" width="3.85546875" style="12" customWidth="1"/>
    <col min="7049" max="7051" width="14.42578125" style="12" customWidth="1"/>
    <col min="7052" max="7052" width="4.140625" style="12" customWidth="1"/>
    <col min="7053" max="7053" width="15" style="12" customWidth="1"/>
    <col min="7054" max="7055" width="9.140625" style="12" customWidth="1"/>
    <col min="7056" max="7056" width="11.5703125" style="12" customWidth="1"/>
    <col min="7057" max="7057" width="18.140625" style="12" customWidth="1"/>
    <col min="7058" max="7058" width="13.140625" style="12" customWidth="1"/>
    <col min="7059" max="7059" width="12.28515625" style="12" customWidth="1"/>
    <col min="7060" max="7297" width="9.140625" style="12"/>
    <col min="7298" max="7298" width="1.42578125" style="12" customWidth="1"/>
    <col min="7299" max="7299" width="59.5703125" style="12" customWidth="1"/>
    <col min="7300" max="7300" width="9.140625" style="12" customWidth="1"/>
    <col min="7301" max="7302" width="3.85546875" style="12" customWidth="1"/>
    <col min="7303" max="7303" width="10.5703125" style="12" customWidth="1"/>
    <col min="7304" max="7304" width="3.85546875" style="12" customWidth="1"/>
    <col min="7305" max="7307" width="14.42578125" style="12" customWidth="1"/>
    <col min="7308" max="7308" width="4.140625" style="12" customWidth="1"/>
    <col min="7309" max="7309" width="15" style="12" customWidth="1"/>
    <col min="7310" max="7311" width="9.140625" style="12" customWidth="1"/>
    <col min="7312" max="7312" width="11.5703125" style="12" customWidth="1"/>
    <col min="7313" max="7313" width="18.140625" style="12" customWidth="1"/>
    <col min="7314" max="7314" width="13.140625" style="12" customWidth="1"/>
    <col min="7315" max="7315" width="12.28515625" style="12" customWidth="1"/>
    <col min="7316" max="7553" width="9.140625" style="12"/>
    <col min="7554" max="7554" width="1.42578125" style="12" customWidth="1"/>
    <col min="7555" max="7555" width="59.5703125" style="12" customWidth="1"/>
    <col min="7556" max="7556" width="9.140625" style="12" customWidth="1"/>
    <col min="7557" max="7558" width="3.85546875" style="12" customWidth="1"/>
    <col min="7559" max="7559" width="10.5703125" style="12" customWidth="1"/>
    <col min="7560" max="7560" width="3.85546875" style="12" customWidth="1"/>
    <col min="7561" max="7563" width="14.42578125" style="12" customWidth="1"/>
    <col min="7564" max="7564" width="4.140625" style="12" customWidth="1"/>
    <col min="7565" max="7565" width="15" style="12" customWidth="1"/>
    <col min="7566" max="7567" width="9.140625" style="12" customWidth="1"/>
    <col min="7568" max="7568" width="11.5703125" style="12" customWidth="1"/>
    <col min="7569" max="7569" width="18.140625" style="12" customWidth="1"/>
    <col min="7570" max="7570" width="13.140625" style="12" customWidth="1"/>
    <col min="7571" max="7571" width="12.28515625" style="12" customWidth="1"/>
    <col min="7572" max="7809" width="9.140625" style="12"/>
    <col min="7810" max="7810" width="1.42578125" style="12" customWidth="1"/>
    <col min="7811" max="7811" width="59.5703125" style="12" customWidth="1"/>
    <col min="7812" max="7812" width="9.140625" style="12" customWidth="1"/>
    <col min="7813" max="7814" width="3.85546875" style="12" customWidth="1"/>
    <col min="7815" max="7815" width="10.5703125" style="12" customWidth="1"/>
    <col min="7816" max="7816" width="3.85546875" style="12" customWidth="1"/>
    <col min="7817" max="7819" width="14.42578125" style="12" customWidth="1"/>
    <col min="7820" max="7820" width="4.140625" style="12" customWidth="1"/>
    <col min="7821" max="7821" width="15" style="12" customWidth="1"/>
    <col min="7822" max="7823" width="9.140625" style="12" customWidth="1"/>
    <col min="7824" max="7824" width="11.5703125" style="12" customWidth="1"/>
    <col min="7825" max="7825" width="18.140625" style="12" customWidth="1"/>
    <col min="7826" max="7826" width="13.140625" style="12" customWidth="1"/>
    <col min="7827" max="7827" width="12.28515625" style="12" customWidth="1"/>
    <col min="7828" max="8065" width="9.140625" style="12"/>
    <col min="8066" max="8066" width="1.42578125" style="12" customWidth="1"/>
    <col min="8067" max="8067" width="59.5703125" style="12" customWidth="1"/>
    <col min="8068" max="8068" width="9.140625" style="12" customWidth="1"/>
    <col min="8069" max="8070" width="3.85546875" style="12" customWidth="1"/>
    <col min="8071" max="8071" width="10.5703125" style="12" customWidth="1"/>
    <col min="8072" max="8072" width="3.85546875" style="12" customWidth="1"/>
    <col min="8073" max="8075" width="14.42578125" style="12" customWidth="1"/>
    <col min="8076" max="8076" width="4.140625" style="12" customWidth="1"/>
    <col min="8077" max="8077" width="15" style="12" customWidth="1"/>
    <col min="8078" max="8079" width="9.140625" style="12" customWidth="1"/>
    <col min="8080" max="8080" width="11.5703125" style="12" customWidth="1"/>
    <col min="8081" max="8081" width="18.140625" style="12" customWidth="1"/>
    <col min="8082" max="8082" width="13.140625" style="12" customWidth="1"/>
    <col min="8083" max="8083" width="12.28515625" style="12" customWidth="1"/>
    <col min="8084" max="8321" width="9.140625" style="12"/>
    <col min="8322" max="8322" width="1.42578125" style="12" customWidth="1"/>
    <col min="8323" max="8323" width="59.5703125" style="12" customWidth="1"/>
    <col min="8324" max="8324" width="9.140625" style="12" customWidth="1"/>
    <col min="8325" max="8326" width="3.85546875" style="12" customWidth="1"/>
    <col min="8327" max="8327" width="10.5703125" style="12" customWidth="1"/>
    <col min="8328" max="8328" width="3.85546875" style="12" customWidth="1"/>
    <col min="8329" max="8331" width="14.42578125" style="12" customWidth="1"/>
    <col min="8332" max="8332" width="4.140625" style="12" customWidth="1"/>
    <col min="8333" max="8333" width="15" style="12" customWidth="1"/>
    <col min="8334" max="8335" width="9.140625" style="12" customWidth="1"/>
    <col min="8336" max="8336" width="11.5703125" style="12" customWidth="1"/>
    <col min="8337" max="8337" width="18.140625" style="12" customWidth="1"/>
    <col min="8338" max="8338" width="13.140625" style="12" customWidth="1"/>
    <col min="8339" max="8339" width="12.28515625" style="12" customWidth="1"/>
    <col min="8340" max="8577" width="9.140625" style="12"/>
    <col min="8578" max="8578" width="1.42578125" style="12" customWidth="1"/>
    <col min="8579" max="8579" width="59.5703125" style="12" customWidth="1"/>
    <col min="8580" max="8580" width="9.140625" style="12" customWidth="1"/>
    <col min="8581" max="8582" width="3.85546875" style="12" customWidth="1"/>
    <col min="8583" max="8583" width="10.5703125" style="12" customWidth="1"/>
    <col min="8584" max="8584" width="3.85546875" style="12" customWidth="1"/>
    <col min="8585" max="8587" width="14.42578125" style="12" customWidth="1"/>
    <col min="8588" max="8588" width="4.140625" style="12" customWidth="1"/>
    <col min="8589" max="8589" width="15" style="12" customWidth="1"/>
    <col min="8590" max="8591" width="9.140625" style="12" customWidth="1"/>
    <col min="8592" max="8592" width="11.5703125" style="12" customWidth="1"/>
    <col min="8593" max="8593" width="18.140625" style="12" customWidth="1"/>
    <col min="8594" max="8594" width="13.140625" style="12" customWidth="1"/>
    <col min="8595" max="8595" width="12.28515625" style="12" customWidth="1"/>
    <col min="8596" max="8833" width="9.140625" style="12"/>
    <col min="8834" max="8834" width="1.42578125" style="12" customWidth="1"/>
    <col min="8835" max="8835" width="59.5703125" style="12" customWidth="1"/>
    <col min="8836" max="8836" width="9.140625" style="12" customWidth="1"/>
    <col min="8837" max="8838" width="3.85546875" style="12" customWidth="1"/>
    <col min="8839" max="8839" width="10.5703125" style="12" customWidth="1"/>
    <col min="8840" max="8840" width="3.85546875" style="12" customWidth="1"/>
    <col min="8841" max="8843" width="14.42578125" style="12" customWidth="1"/>
    <col min="8844" max="8844" width="4.140625" style="12" customWidth="1"/>
    <col min="8845" max="8845" width="15" style="12" customWidth="1"/>
    <col min="8846" max="8847" width="9.140625" style="12" customWidth="1"/>
    <col min="8848" max="8848" width="11.5703125" style="12" customWidth="1"/>
    <col min="8849" max="8849" width="18.140625" style="12" customWidth="1"/>
    <col min="8850" max="8850" width="13.140625" style="12" customWidth="1"/>
    <col min="8851" max="8851" width="12.28515625" style="12" customWidth="1"/>
    <col min="8852" max="9089" width="9.140625" style="12"/>
    <col min="9090" max="9090" width="1.42578125" style="12" customWidth="1"/>
    <col min="9091" max="9091" width="59.5703125" style="12" customWidth="1"/>
    <col min="9092" max="9092" width="9.140625" style="12" customWidth="1"/>
    <col min="9093" max="9094" width="3.85546875" style="12" customWidth="1"/>
    <col min="9095" max="9095" width="10.5703125" style="12" customWidth="1"/>
    <col min="9096" max="9096" width="3.85546875" style="12" customWidth="1"/>
    <col min="9097" max="9099" width="14.42578125" style="12" customWidth="1"/>
    <col min="9100" max="9100" width="4.140625" style="12" customWidth="1"/>
    <col min="9101" max="9101" width="15" style="12" customWidth="1"/>
    <col min="9102" max="9103" width="9.140625" style="12" customWidth="1"/>
    <col min="9104" max="9104" width="11.5703125" style="12" customWidth="1"/>
    <col min="9105" max="9105" width="18.140625" style="12" customWidth="1"/>
    <col min="9106" max="9106" width="13.140625" style="12" customWidth="1"/>
    <col min="9107" max="9107" width="12.28515625" style="12" customWidth="1"/>
    <col min="9108" max="9345" width="9.140625" style="12"/>
    <col min="9346" max="9346" width="1.42578125" style="12" customWidth="1"/>
    <col min="9347" max="9347" width="59.5703125" style="12" customWidth="1"/>
    <col min="9348" max="9348" width="9.140625" style="12" customWidth="1"/>
    <col min="9349" max="9350" width="3.85546875" style="12" customWidth="1"/>
    <col min="9351" max="9351" width="10.5703125" style="12" customWidth="1"/>
    <col min="9352" max="9352" width="3.85546875" style="12" customWidth="1"/>
    <col min="9353" max="9355" width="14.42578125" style="12" customWidth="1"/>
    <col min="9356" max="9356" width="4.140625" style="12" customWidth="1"/>
    <col min="9357" max="9357" width="15" style="12" customWidth="1"/>
    <col min="9358" max="9359" width="9.140625" style="12" customWidth="1"/>
    <col min="9360" max="9360" width="11.5703125" style="12" customWidth="1"/>
    <col min="9361" max="9361" width="18.140625" style="12" customWidth="1"/>
    <col min="9362" max="9362" width="13.140625" style="12" customWidth="1"/>
    <col min="9363" max="9363" width="12.28515625" style="12" customWidth="1"/>
    <col min="9364" max="9601" width="9.140625" style="12"/>
    <col min="9602" max="9602" width="1.42578125" style="12" customWidth="1"/>
    <col min="9603" max="9603" width="59.5703125" style="12" customWidth="1"/>
    <col min="9604" max="9604" width="9.140625" style="12" customWidth="1"/>
    <col min="9605" max="9606" width="3.85546875" style="12" customWidth="1"/>
    <col min="9607" max="9607" width="10.5703125" style="12" customWidth="1"/>
    <col min="9608" max="9608" width="3.85546875" style="12" customWidth="1"/>
    <col min="9609" max="9611" width="14.42578125" style="12" customWidth="1"/>
    <col min="9612" max="9612" width="4.140625" style="12" customWidth="1"/>
    <col min="9613" max="9613" width="15" style="12" customWidth="1"/>
    <col min="9614" max="9615" width="9.140625" style="12" customWidth="1"/>
    <col min="9616" max="9616" width="11.5703125" style="12" customWidth="1"/>
    <col min="9617" max="9617" width="18.140625" style="12" customWidth="1"/>
    <col min="9618" max="9618" width="13.140625" style="12" customWidth="1"/>
    <col min="9619" max="9619" width="12.28515625" style="12" customWidth="1"/>
    <col min="9620" max="9857" width="9.140625" style="12"/>
    <col min="9858" max="9858" width="1.42578125" style="12" customWidth="1"/>
    <col min="9859" max="9859" width="59.5703125" style="12" customWidth="1"/>
    <col min="9860" max="9860" width="9.140625" style="12" customWidth="1"/>
    <col min="9861" max="9862" width="3.85546875" style="12" customWidth="1"/>
    <col min="9863" max="9863" width="10.5703125" style="12" customWidth="1"/>
    <col min="9864" max="9864" width="3.85546875" style="12" customWidth="1"/>
    <col min="9865" max="9867" width="14.42578125" style="12" customWidth="1"/>
    <col min="9868" max="9868" width="4.140625" style="12" customWidth="1"/>
    <col min="9869" max="9869" width="15" style="12" customWidth="1"/>
    <col min="9870" max="9871" width="9.140625" style="12" customWidth="1"/>
    <col min="9872" max="9872" width="11.5703125" style="12" customWidth="1"/>
    <col min="9873" max="9873" width="18.140625" style="12" customWidth="1"/>
    <col min="9874" max="9874" width="13.140625" style="12" customWidth="1"/>
    <col min="9875" max="9875" width="12.28515625" style="12" customWidth="1"/>
    <col min="9876" max="10113" width="9.140625" style="12"/>
    <col min="10114" max="10114" width="1.42578125" style="12" customWidth="1"/>
    <col min="10115" max="10115" width="59.5703125" style="12" customWidth="1"/>
    <col min="10116" max="10116" width="9.140625" style="12" customWidth="1"/>
    <col min="10117" max="10118" width="3.85546875" style="12" customWidth="1"/>
    <col min="10119" max="10119" width="10.5703125" style="12" customWidth="1"/>
    <col min="10120" max="10120" width="3.85546875" style="12" customWidth="1"/>
    <col min="10121" max="10123" width="14.42578125" style="12" customWidth="1"/>
    <col min="10124" max="10124" width="4.140625" style="12" customWidth="1"/>
    <col min="10125" max="10125" width="15" style="12" customWidth="1"/>
    <col min="10126" max="10127" width="9.140625" style="12" customWidth="1"/>
    <col min="10128" max="10128" width="11.5703125" style="12" customWidth="1"/>
    <col min="10129" max="10129" width="18.140625" style="12" customWidth="1"/>
    <col min="10130" max="10130" width="13.140625" style="12" customWidth="1"/>
    <col min="10131" max="10131" width="12.28515625" style="12" customWidth="1"/>
    <col min="10132" max="10369" width="9.140625" style="12"/>
    <col min="10370" max="10370" width="1.42578125" style="12" customWidth="1"/>
    <col min="10371" max="10371" width="59.5703125" style="12" customWidth="1"/>
    <col min="10372" max="10372" width="9.140625" style="12" customWidth="1"/>
    <col min="10373" max="10374" width="3.85546875" style="12" customWidth="1"/>
    <col min="10375" max="10375" width="10.5703125" style="12" customWidth="1"/>
    <col min="10376" max="10376" width="3.85546875" style="12" customWidth="1"/>
    <col min="10377" max="10379" width="14.42578125" style="12" customWidth="1"/>
    <col min="10380" max="10380" width="4.140625" style="12" customWidth="1"/>
    <col min="10381" max="10381" width="15" style="12" customWidth="1"/>
    <col min="10382" max="10383" width="9.140625" style="12" customWidth="1"/>
    <col min="10384" max="10384" width="11.5703125" style="12" customWidth="1"/>
    <col min="10385" max="10385" width="18.140625" style="12" customWidth="1"/>
    <col min="10386" max="10386" width="13.140625" style="12" customWidth="1"/>
    <col min="10387" max="10387" width="12.28515625" style="12" customWidth="1"/>
    <col min="10388" max="10625" width="9.140625" style="12"/>
    <col min="10626" max="10626" width="1.42578125" style="12" customWidth="1"/>
    <col min="10627" max="10627" width="59.5703125" style="12" customWidth="1"/>
    <col min="10628" max="10628" width="9.140625" style="12" customWidth="1"/>
    <col min="10629" max="10630" width="3.85546875" style="12" customWidth="1"/>
    <col min="10631" max="10631" width="10.5703125" style="12" customWidth="1"/>
    <col min="10632" max="10632" width="3.85546875" style="12" customWidth="1"/>
    <col min="10633" max="10635" width="14.42578125" style="12" customWidth="1"/>
    <col min="10636" max="10636" width="4.140625" style="12" customWidth="1"/>
    <col min="10637" max="10637" width="15" style="12" customWidth="1"/>
    <col min="10638" max="10639" width="9.140625" style="12" customWidth="1"/>
    <col min="10640" max="10640" width="11.5703125" style="12" customWidth="1"/>
    <col min="10641" max="10641" width="18.140625" style="12" customWidth="1"/>
    <col min="10642" max="10642" width="13.140625" style="12" customWidth="1"/>
    <col min="10643" max="10643" width="12.28515625" style="12" customWidth="1"/>
    <col min="10644" max="10881" width="9.140625" style="12"/>
    <col min="10882" max="10882" width="1.42578125" style="12" customWidth="1"/>
    <col min="10883" max="10883" width="59.5703125" style="12" customWidth="1"/>
    <col min="10884" max="10884" width="9.140625" style="12" customWidth="1"/>
    <col min="10885" max="10886" width="3.85546875" style="12" customWidth="1"/>
    <col min="10887" max="10887" width="10.5703125" style="12" customWidth="1"/>
    <col min="10888" max="10888" width="3.85546875" style="12" customWidth="1"/>
    <col min="10889" max="10891" width="14.42578125" style="12" customWidth="1"/>
    <col min="10892" max="10892" width="4.140625" style="12" customWidth="1"/>
    <col min="10893" max="10893" width="15" style="12" customWidth="1"/>
    <col min="10894" max="10895" width="9.140625" style="12" customWidth="1"/>
    <col min="10896" max="10896" width="11.5703125" style="12" customWidth="1"/>
    <col min="10897" max="10897" width="18.140625" style="12" customWidth="1"/>
    <col min="10898" max="10898" width="13.140625" style="12" customWidth="1"/>
    <col min="10899" max="10899" width="12.28515625" style="12" customWidth="1"/>
    <col min="10900" max="11137" width="9.140625" style="12"/>
    <col min="11138" max="11138" width="1.42578125" style="12" customWidth="1"/>
    <col min="11139" max="11139" width="59.5703125" style="12" customWidth="1"/>
    <col min="11140" max="11140" width="9.140625" style="12" customWidth="1"/>
    <col min="11141" max="11142" width="3.85546875" style="12" customWidth="1"/>
    <col min="11143" max="11143" width="10.5703125" style="12" customWidth="1"/>
    <col min="11144" max="11144" width="3.85546875" style="12" customWidth="1"/>
    <col min="11145" max="11147" width="14.42578125" style="12" customWidth="1"/>
    <col min="11148" max="11148" width="4.140625" style="12" customWidth="1"/>
    <col min="11149" max="11149" width="15" style="12" customWidth="1"/>
    <col min="11150" max="11151" width="9.140625" style="12" customWidth="1"/>
    <col min="11152" max="11152" width="11.5703125" style="12" customWidth="1"/>
    <col min="11153" max="11153" width="18.140625" style="12" customWidth="1"/>
    <col min="11154" max="11154" width="13.140625" style="12" customWidth="1"/>
    <col min="11155" max="11155" width="12.28515625" style="12" customWidth="1"/>
    <col min="11156" max="11393" width="9.140625" style="12"/>
    <col min="11394" max="11394" width="1.42578125" style="12" customWidth="1"/>
    <col min="11395" max="11395" width="59.5703125" style="12" customWidth="1"/>
    <col min="11396" max="11396" width="9.140625" style="12" customWidth="1"/>
    <col min="11397" max="11398" width="3.85546875" style="12" customWidth="1"/>
    <col min="11399" max="11399" width="10.5703125" style="12" customWidth="1"/>
    <col min="11400" max="11400" width="3.85546875" style="12" customWidth="1"/>
    <col min="11401" max="11403" width="14.42578125" style="12" customWidth="1"/>
    <col min="11404" max="11404" width="4.140625" style="12" customWidth="1"/>
    <col min="11405" max="11405" width="15" style="12" customWidth="1"/>
    <col min="11406" max="11407" width="9.140625" style="12" customWidth="1"/>
    <col min="11408" max="11408" width="11.5703125" style="12" customWidth="1"/>
    <col min="11409" max="11409" width="18.140625" style="12" customWidth="1"/>
    <col min="11410" max="11410" width="13.140625" style="12" customWidth="1"/>
    <col min="11411" max="11411" width="12.28515625" style="12" customWidth="1"/>
    <col min="11412" max="11649" width="9.140625" style="12"/>
    <col min="11650" max="11650" width="1.42578125" style="12" customWidth="1"/>
    <col min="11651" max="11651" width="59.5703125" style="12" customWidth="1"/>
    <col min="11652" max="11652" width="9.140625" style="12" customWidth="1"/>
    <col min="11653" max="11654" width="3.85546875" style="12" customWidth="1"/>
    <col min="11655" max="11655" width="10.5703125" style="12" customWidth="1"/>
    <col min="11656" max="11656" width="3.85546875" style="12" customWidth="1"/>
    <col min="11657" max="11659" width="14.42578125" style="12" customWidth="1"/>
    <col min="11660" max="11660" width="4.140625" style="12" customWidth="1"/>
    <col min="11661" max="11661" width="15" style="12" customWidth="1"/>
    <col min="11662" max="11663" width="9.140625" style="12" customWidth="1"/>
    <col min="11664" max="11664" width="11.5703125" style="12" customWidth="1"/>
    <col min="11665" max="11665" width="18.140625" style="12" customWidth="1"/>
    <col min="11666" max="11666" width="13.140625" style="12" customWidth="1"/>
    <col min="11667" max="11667" width="12.28515625" style="12" customWidth="1"/>
    <col min="11668" max="11905" width="9.140625" style="12"/>
    <col min="11906" max="11906" width="1.42578125" style="12" customWidth="1"/>
    <col min="11907" max="11907" width="59.5703125" style="12" customWidth="1"/>
    <col min="11908" max="11908" width="9.140625" style="12" customWidth="1"/>
    <col min="11909" max="11910" width="3.85546875" style="12" customWidth="1"/>
    <col min="11911" max="11911" width="10.5703125" style="12" customWidth="1"/>
    <col min="11912" max="11912" width="3.85546875" style="12" customWidth="1"/>
    <col min="11913" max="11915" width="14.42578125" style="12" customWidth="1"/>
    <col min="11916" max="11916" width="4.140625" style="12" customWidth="1"/>
    <col min="11917" max="11917" width="15" style="12" customWidth="1"/>
    <col min="11918" max="11919" width="9.140625" style="12" customWidth="1"/>
    <col min="11920" max="11920" width="11.5703125" style="12" customWidth="1"/>
    <col min="11921" max="11921" width="18.140625" style="12" customWidth="1"/>
    <col min="11922" max="11922" width="13.140625" style="12" customWidth="1"/>
    <col min="11923" max="11923" width="12.28515625" style="12" customWidth="1"/>
    <col min="11924" max="12161" width="9.140625" style="12"/>
    <col min="12162" max="12162" width="1.42578125" style="12" customWidth="1"/>
    <col min="12163" max="12163" width="59.5703125" style="12" customWidth="1"/>
    <col min="12164" max="12164" width="9.140625" style="12" customWidth="1"/>
    <col min="12165" max="12166" width="3.85546875" style="12" customWidth="1"/>
    <col min="12167" max="12167" width="10.5703125" style="12" customWidth="1"/>
    <col min="12168" max="12168" width="3.85546875" style="12" customWidth="1"/>
    <col min="12169" max="12171" width="14.42578125" style="12" customWidth="1"/>
    <col min="12172" max="12172" width="4.140625" style="12" customWidth="1"/>
    <col min="12173" max="12173" width="15" style="12" customWidth="1"/>
    <col min="12174" max="12175" width="9.140625" style="12" customWidth="1"/>
    <col min="12176" max="12176" width="11.5703125" style="12" customWidth="1"/>
    <col min="12177" max="12177" width="18.140625" style="12" customWidth="1"/>
    <col min="12178" max="12178" width="13.140625" style="12" customWidth="1"/>
    <col min="12179" max="12179" width="12.28515625" style="12" customWidth="1"/>
    <col min="12180" max="12417" width="9.140625" style="12"/>
    <col min="12418" max="12418" width="1.42578125" style="12" customWidth="1"/>
    <col min="12419" max="12419" width="59.5703125" style="12" customWidth="1"/>
    <col min="12420" max="12420" width="9.140625" style="12" customWidth="1"/>
    <col min="12421" max="12422" width="3.85546875" style="12" customWidth="1"/>
    <col min="12423" max="12423" width="10.5703125" style="12" customWidth="1"/>
    <col min="12424" max="12424" width="3.85546875" style="12" customWidth="1"/>
    <col min="12425" max="12427" width="14.42578125" style="12" customWidth="1"/>
    <col min="12428" max="12428" width="4.140625" style="12" customWidth="1"/>
    <col min="12429" max="12429" width="15" style="12" customWidth="1"/>
    <col min="12430" max="12431" width="9.140625" style="12" customWidth="1"/>
    <col min="12432" max="12432" width="11.5703125" style="12" customWidth="1"/>
    <col min="12433" max="12433" width="18.140625" style="12" customWidth="1"/>
    <col min="12434" max="12434" width="13.140625" style="12" customWidth="1"/>
    <col min="12435" max="12435" width="12.28515625" style="12" customWidth="1"/>
    <col min="12436" max="12673" width="9.140625" style="12"/>
    <col min="12674" max="12674" width="1.42578125" style="12" customWidth="1"/>
    <col min="12675" max="12675" width="59.5703125" style="12" customWidth="1"/>
    <col min="12676" max="12676" width="9.140625" style="12" customWidth="1"/>
    <col min="12677" max="12678" width="3.85546875" style="12" customWidth="1"/>
    <col min="12679" max="12679" width="10.5703125" style="12" customWidth="1"/>
    <col min="12680" max="12680" width="3.85546875" style="12" customWidth="1"/>
    <col min="12681" max="12683" width="14.42578125" style="12" customWidth="1"/>
    <col min="12684" max="12684" width="4.140625" style="12" customWidth="1"/>
    <col min="12685" max="12685" width="15" style="12" customWidth="1"/>
    <col min="12686" max="12687" width="9.140625" style="12" customWidth="1"/>
    <col min="12688" max="12688" width="11.5703125" style="12" customWidth="1"/>
    <col min="12689" max="12689" width="18.140625" style="12" customWidth="1"/>
    <col min="12690" max="12690" width="13.140625" style="12" customWidth="1"/>
    <col min="12691" max="12691" width="12.28515625" style="12" customWidth="1"/>
    <col min="12692" max="12929" width="9.140625" style="12"/>
    <col min="12930" max="12930" width="1.42578125" style="12" customWidth="1"/>
    <col min="12931" max="12931" width="59.5703125" style="12" customWidth="1"/>
    <col min="12932" max="12932" width="9.140625" style="12" customWidth="1"/>
    <col min="12933" max="12934" width="3.85546875" style="12" customWidth="1"/>
    <col min="12935" max="12935" width="10.5703125" style="12" customWidth="1"/>
    <col min="12936" max="12936" width="3.85546875" style="12" customWidth="1"/>
    <col min="12937" max="12939" width="14.42578125" style="12" customWidth="1"/>
    <col min="12940" max="12940" width="4.140625" style="12" customWidth="1"/>
    <col min="12941" max="12941" width="15" style="12" customWidth="1"/>
    <col min="12942" max="12943" width="9.140625" style="12" customWidth="1"/>
    <col min="12944" max="12944" width="11.5703125" style="12" customWidth="1"/>
    <col min="12945" max="12945" width="18.140625" style="12" customWidth="1"/>
    <col min="12946" max="12946" width="13.140625" style="12" customWidth="1"/>
    <col min="12947" max="12947" width="12.28515625" style="12" customWidth="1"/>
    <col min="12948" max="13185" width="9.140625" style="12"/>
    <col min="13186" max="13186" width="1.42578125" style="12" customWidth="1"/>
    <col min="13187" max="13187" width="59.5703125" style="12" customWidth="1"/>
    <col min="13188" max="13188" width="9.140625" style="12" customWidth="1"/>
    <col min="13189" max="13190" width="3.85546875" style="12" customWidth="1"/>
    <col min="13191" max="13191" width="10.5703125" style="12" customWidth="1"/>
    <col min="13192" max="13192" width="3.85546875" style="12" customWidth="1"/>
    <col min="13193" max="13195" width="14.42578125" style="12" customWidth="1"/>
    <col min="13196" max="13196" width="4.140625" style="12" customWidth="1"/>
    <col min="13197" max="13197" width="15" style="12" customWidth="1"/>
    <col min="13198" max="13199" width="9.140625" style="12" customWidth="1"/>
    <col min="13200" max="13200" width="11.5703125" style="12" customWidth="1"/>
    <col min="13201" max="13201" width="18.140625" style="12" customWidth="1"/>
    <col min="13202" max="13202" width="13.140625" style="12" customWidth="1"/>
    <col min="13203" max="13203" width="12.28515625" style="12" customWidth="1"/>
    <col min="13204" max="13441" width="9.140625" style="12"/>
    <col min="13442" max="13442" width="1.42578125" style="12" customWidth="1"/>
    <col min="13443" max="13443" width="59.5703125" style="12" customWidth="1"/>
    <col min="13444" max="13444" width="9.140625" style="12" customWidth="1"/>
    <col min="13445" max="13446" width="3.85546875" style="12" customWidth="1"/>
    <col min="13447" max="13447" width="10.5703125" style="12" customWidth="1"/>
    <col min="13448" max="13448" width="3.85546875" style="12" customWidth="1"/>
    <col min="13449" max="13451" width="14.42578125" style="12" customWidth="1"/>
    <col min="13452" max="13452" width="4.140625" style="12" customWidth="1"/>
    <col min="13453" max="13453" width="15" style="12" customWidth="1"/>
    <col min="13454" max="13455" width="9.140625" style="12" customWidth="1"/>
    <col min="13456" max="13456" width="11.5703125" style="12" customWidth="1"/>
    <col min="13457" max="13457" width="18.140625" style="12" customWidth="1"/>
    <col min="13458" max="13458" width="13.140625" style="12" customWidth="1"/>
    <col min="13459" max="13459" width="12.28515625" style="12" customWidth="1"/>
    <col min="13460" max="13697" width="9.140625" style="12"/>
    <col min="13698" max="13698" width="1.42578125" style="12" customWidth="1"/>
    <col min="13699" max="13699" width="59.5703125" style="12" customWidth="1"/>
    <col min="13700" max="13700" width="9.140625" style="12" customWidth="1"/>
    <col min="13701" max="13702" width="3.85546875" style="12" customWidth="1"/>
    <col min="13703" max="13703" width="10.5703125" style="12" customWidth="1"/>
    <col min="13704" max="13704" width="3.85546875" style="12" customWidth="1"/>
    <col min="13705" max="13707" width="14.42578125" style="12" customWidth="1"/>
    <col min="13708" max="13708" width="4.140625" style="12" customWidth="1"/>
    <col min="13709" max="13709" width="15" style="12" customWidth="1"/>
    <col min="13710" max="13711" width="9.140625" style="12" customWidth="1"/>
    <col min="13712" max="13712" width="11.5703125" style="12" customWidth="1"/>
    <col min="13713" max="13713" width="18.140625" style="12" customWidth="1"/>
    <col min="13714" max="13714" width="13.140625" style="12" customWidth="1"/>
    <col min="13715" max="13715" width="12.28515625" style="12" customWidth="1"/>
    <col min="13716" max="13953" width="9.140625" style="12"/>
    <col min="13954" max="13954" width="1.42578125" style="12" customWidth="1"/>
    <col min="13955" max="13955" width="59.5703125" style="12" customWidth="1"/>
    <col min="13956" max="13956" width="9.140625" style="12" customWidth="1"/>
    <col min="13957" max="13958" width="3.85546875" style="12" customWidth="1"/>
    <col min="13959" max="13959" width="10.5703125" style="12" customWidth="1"/>
    <col min="13960" max="13960" width="3.85546875" style="12" customWidth="1"/>
    <col min="13961" max="13963" width="14.42578125" style="12" customWidth="1"/>
    <col min="13964" max="13964" width="4.140625" style="12" customWidth="1"/>
    <col min="13965" max="13965" width="15" style="12" customWidth="1"/>
    <col min="13966" max="13967" width="9.140625" style="12" customWidth="1"/>
    <col min="13968" max="13968" width="11.5703125" style="12" customWidth="1"/>
    <col min="13969" max="13969" width="18.140625" style="12" customWidth="1"/>
    <col min="13970" max="13970" width="13.140625" style="12" customWidth="1"/>
    <col min="13971" max="13971" width="12.28515625" style="12" customWidth="1"/>
    <col min="13972" max="14209" width="9.140625" style="12"/>
    <col min="14210" max="14210" width="1.42578125" style="12" customWidth="1"/>
    <col min="14211" max="14211" width="59.5703125" style="12" customWidth="1"/>
    <col min="14212" max="14212" width="9.140625" style="12" customWidth="1"/>
    <col min="14213" max="14214" width="3.85546875" style="12" customWidth="1"/>
    <col min="14215" max="14215" width="10.5703125" style="12" customWidth="1"/>
    <col min="14216" max="14216" width="3.85546875" style="12" customWidth="1"/>
    <col min="14217" max="14219" width="14.42578125" style="12" customWidth="1"/>
    <col min="14220" max="14220" width="4.140625" style="12" customWidth="1"/>
    <col min="14221" max="14221" width="15" style="12" customWidth="1"/>
    <col min="14222" max="14223" width="9.140625" style="12" customWidth="1"/>
    <col min="14224" max="14224" width="11.5703125" style="12" customWidth="1"/>
    <col min="14225" max="14225" width="18.140625" style="12" customWidth="1"/>
    <col min="14226" max="14226" width="13.140625" style="12" customWidth="1"/>
    <col min="14227" max="14227" width="12.28515625" style="12" customWidth="1"/>
    <col min="14228" max="14465" width="9.140625" style="12"/>
    <col min="14466" max="14466" width="1.42578125" style="12" customWidth="1"/>
    <col min="14467" max="14467" width="59.5703125" style="12" customWidth="1"/>
    <col min="14468" max="14468" width="9.140625" style="12" customWidth="1"/>
    <col min="14469" max="14470" width="3.85546875" style="12" customWidth="1"/>
    <col min="14471" max="14471" width="10.5703125" style="12" customWidth="1"/>
    <col min="14472" max="14472" width="3.85546875" style="12" customWidth="1"/>
    <col min="14473" max="14475" width="14.42578125" style="12" customWidth="1"/>
    <col min="14476" max="14476" width="4.140625" style="12" customWidth="1"/>
    <col min="14477" max="14477" width="15" style="12" customWidth="1"/>
    <col min="14478" max="14479" width="9.140625" style="12" customWidth="1"/>
    <col min="14480" max="14480" width="11.5703125" style="12" customWidth="1"/>
    <col min="14481" max="14481" width="18.140625" style="12" customWidth="1"/>
    <col min="14482" max="14482" width="13.140625" style="12" customWidth="1"/>
    <col min="14483" max="14483" width="12.28515625" style="12" customWidth="1"/>
    <col min="14484" max="14721" width="9.140625" style="12"/>
    <col min="14722" max="14722" width="1.42578125" style="12" customWidth="1"/>
    <col min="14723" max="14723" width="59.5703125" style="12" customWidth="1"/>
    <col min="14724" max="14724" width="9.140625" style="12" customWidth="1"/>
    <col min="14725" max="14726" width="3.85546875" style="12" customWidth="1"/>
    <col min="14727" max="14727" width="10.5703125" style="12" customWidth="1"/>
    <col min="14728" max="14728" width="3.85546875" style="12" customWidth="1"/>
    <col min="14729" max="14731" width="14.42578125" style="12" customWidth="1"/>
    <col min="14732" max="14732" width="4.140625" style="12" customWidth="1"/>
    <col min="14733" max="14733" width="15" style="12" customWidth="1"/>
    <col min="14734" max="14735" width="9.140625" style="12" customWidth="1"/>
    <col min="14736" max="14736" width="11.5703125" style="12" customWidth="1"/>
    <col min="14737" max="14737" width="18.140625" style="12" customWidth="1"/>
    <col min="14738" max="14738" width="13.140625" style="12" customWidth="1"/>
    <col min="14739" max="14739" width="12.28515625" style="12" customWidth="1"/>
    <col min="14740" max="14977" width="9.140625" style="12"/>
    <col min="14978" max="14978" width="1.42578125" style="12" customWidth="1"/>
    <col min="14979" max="14979" width="59.5703125" style="12" customWidth="1"/>
    <col min="14980" max="14980" width="9.140625" style="12" customWidth="1"/>
    <col min="14981" max="14982" width="3.85546875" style="12" customWidth="1"/>
    <col min="14983" max="14983" width="10.5703125" style="12" customWidth="1"/>
    <col min="14984" max="14984" width="3.85546875" style="12" customWidth="1"/>
    <col min="14985" max="14987" width="14.42578125" style="12" customWidth="1"/>
    <col min="14988" max="14988" width="4.140625" style="12" customWidth="1"/>
    <col min="14989" max="14989" width="15" style="12" customWidth="1"/>
    <col min="14990" max="14991" width="9.140625" style="12" customWidth="1"/>
    <col min="14992" max="14992" width="11.5703125" style="12" customWidth="1"/>
    <col min="14993" max="14993" width="18.140625" style="12" customWidth="1"/>
    <col min="14994" max="14994" width="13.140625" style="12" customWidth="1"/>
    <col min="14995" max="14995" width="12.28515625" style="12" customWidth="1"/>
    <col min="14996" max="15233" width="9.140625" style="12"/>
    <col min="15234" max="15234" width="1.42578125" style="12" customWidth="1"/>
    <col min="15235" max="15235" width="59.5703125" style="12" customWidth="1"/>
    <col min="15236" max="15236" width="9.140625" style="12" customWidth="1"/>
    <col min="15237" max="15238" width="3.85546875" style="12" customWidth="1"/>
    <col min="15239" max="15239" width="10.5703125" style="12" customWidth="1"/>
    <col min="15240" max="15240" width="3.85546875" style="12" customWidth="1"/>
    <col min="15241" max="15243" width="14.42578125" style="12" customWidth="1"/>
    <col min="15244" max="15244" width="4.140625" style="12" customWidth="1"/>
    <col min="15245" max="15245" width="15" style="12" customWidth="1"/>
    <col min="15246" max="15247" width="9.140625" style="12" customWidth="1"/>
    <col min="15248" max="15248" width="11.5703125" style="12" customWidth="1"/>
    <col min="15249" max="15249" width="18.140625" style="12" customWidth="1"/>
    <col min="15250" max="15250" width="13.140625" style="12" customWidth="1"/>
    <col min="15251" max="15251" width="12.28515625" style="12" customWidth="1"/>
    <col min="15252" max="15489" width="9.140625" style="12"/>
    <col min="15490" max="15490" width="1.42578125" style="12" customWidth="1"/>
    <col min="15491" max="15491" width="59.5703125" style="12" customWidth="1"/>
    <col min="15492" max="15492" width="9.140625" style="12" customWidth="1"/>
    <col min="15493" max="15494" width="3.85546875" style="12" customWidth="1"/>
    <col min="15495" max="15495" width="10.5703125" style="12" customWidth="1"/>
    <col min="15496" max="15496" width="3.85546875" style="12" customWidth="1"/>
    <col min="15497" max="15499" width="14.42578125" style="12" customWidth="1"/>
    <col min="15500" max="15500" width="4.140625" style="12" customWidth="1"/>
    <col min="15501" max="15501" width="15" style="12" customWidth="1"/>
    <col min="15502" max="15503" width="9.140625" style="12" customWidth="1"/>
    <col min="15504" max="15504" width="11.5703125" style="12" customWidth="1"/>
    <col min="15505" max="15505" width="18.140625" style="12" customWidth="1"/>
    <col min="15506" max="15506" width="13.140625" style="12" customWidth="1"/>
    <col min="15507" max="15507" width="12.28515625" style="12" customWidth="1"/>
    <col min="15508" max="15745" width="9.140625" style="12"/>
    <col min="15746" max="15746" width="1.42578125" style="12" customWidth="1"/>
    <col min="15747" max="15747" width="59.5703125" style="12" customWidth="1"/>
    <col min="15748" max="15748" width="9.140625" style="12" customWidth="1"/>
    <col min="15749" max="15750" width="3.85546875" style="12" customWidth="1"/>
    <col min="15751" max="15751" width="10.5703125" style="12" customWidth="1"/>
    <col min="15752" max="15752" width="3.85546875" style="12" customWidth="1"/>
    <col min="15753" max="15755" width="14.42578125" style="12" customWidth="1"/>
    <col min="15756" max="15756" width="4.140625" style="12" customWidth="1"/>
    <col min="15757" max="15757" width="15" style="12" customWidth="1"/>
    <col min="15758" max="15759" width="9.140625" style="12" customWidth="1"/>
    <col min="15760" max="15760" width="11.5703125" style="12" customWidth="1"/>
    <col min="15761" max="15761" width="18.140625" style="12" customWidth="1"/>
    <col min="15762" max="15762" width="13.140625" style="12" customWidth="1"/>
    <col min="15763" max="15763" width="12.28515625" style="12" customWidth="1"/>
    <col min="15764" max="16001" width="9.140625" style="12"/>
    <col min="16002" max="16002" width="1.42578125" style="12" customWidth="1"/>
    <col min="16003" max="16003" width="59.5703125" style="12" customWidth="1"/>
    <col min="16004" max="16004" width="9.140625" style="12" customWidth="1"/>
    <col min="16005" max="16006" width="3.85546875" style="12" customWidth="1"/>
    <col min="16007" max="16007" width="10.5703125" style="12" customWidth="1"/>
    <col min="16008" max="16008" width="3.85546875" style="12" customWidth="1"/>
    <col min="16009" max="16011" width="14.42578125" style="12" customWidth="1"/>
    <col min="16012" max="16012" width="4.140625" style="12" customWidth="1"/>
    <col min="16013" max="16013" width="15" style="12" customWidth="1"/>
    <col min="16014" max="16015" width="9.140625" style="12" customWidth="1"/>
    <col min="16016" max="16016" width="11.5703125" style="12" customWidth="1"/>
    <col min="16017" max="16017" width="18.140625" style="12" customWidth="1"/>
    <col min="16018" max="16018" width="13.140625" style="12" customWidth="1"/>
    <col min="16019" max="16019" width="12.28515625" style="12" customWidth="1"/>
    <col min="16020" max="16384" width="9.140625" style="12"/>
  </cols>
  <sheetData>
    <row r="1" spans="1:24" ht="15.75" customHeight="1" x14ac:dyDescent="0.25">
      <c r="A1" s="161"/>
      <c r="E1" s="12"/>
      <c r="F1" s="12"/>
      <c r="G1" s="12"/>
      <c r="I1" s="12"/>
      <c r="J1" s="218" t="s">
        <v>576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4" ht="37.5" customHeight="1" x14ac:dyDescent="0.25">
      <c r="E2" s="12"/>
      <c r="F2" s="19"/>
      <c r="G2" s="19"/>
      <c r="H2" s="19"/>
      <c r="I2" s="19"/>
      <c r="J2" s="218" t="s">
        <v>773</v>
      </c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30" customHeight="1" x14ac:dyDescent="0.25">
      <c r="A3" s="217" t="s">
        <v>762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4" s="38" customFormat="1" x14ac:dyDescent="0.25">
      <c r="A4" s="51"/>
      <c r="B4" s="36"/>
      <c r="C4" s="36"/>
      <c r="D4" s="36"/>
      <c r="E4" s="37"/>
      <c r="F4" s="37"/>
      <c r="G4" s="37"/>
      <c r="H4" s="51"/>
      <c r="I4" s="37"/>
      <c r="J4" s="56"/>
      <c r="K4" s="56"/>
      <c r="L4" s="56"/>
      <c r="M4" s="56"/>
      <c r="N4" s="56"/>
      <c r="O4" s="159"/>
      <c r="P4" s="159"/>
      <c r="Q4" s="56"/>
      <c r="R4" s="56"/>
      <c r="S4" s="159"/>
      <c r="T4" s="159"/>
      <c r="U4" s="159"/>
      <c r="V4" s="56"/>
      <c r="W4" s="56" t="s">
        <v>303</v>
      </c>
      <c r="X4" s="56"/>
    </row>
    <row r="5" spans="1:24" ht="60.75" customHeight="1" x14ac:dyDescent="0.25">
      <c r="A5" s="107" t="s">
        <v>0</v>
      </c>
      <c r="B5" s="108"/>
      <c r="C5" s="108"/>
      <c r="D5" s="108"/>
      <c r="E5" s="108" t="s">
        <v>1</v>
      </c>
      <c r="F5" s="109" t="s">
        <v>2</v>
      </c>
      <c r="G5" s="109" t="s">
        <v>3</v>
      </c>
      <c r="H5" s="113" t="s">
        <v>4</v>
      </c>
      <c r="I5" s="109" t="s">
        <v>5</v>
      </c>
      <c r="J5" s="108" t="s">
        <v>583</v>
      </c>
      <c r="K5" s="108" t="s">
        <v>656</v>
      </c>
      <c r="L5" s="108" t="s">
        <v>657</v>
      </c>
      <c r="M5" s="108" t="s">
        <v>658</v>
      </c>
      <c r="N5" s="108" t="s">
        <v>670</v>
      </c>
      <c r="O5" s="160" t="s">
        <v>656</v>
      </c>
      <c r="P5" s="160" t="s">
        <v>657</v>
      </c>
      <c r="Q5" s="108" t="s">
        <v>658</v>
      </c>
      <c r="R5" s="165" t="s">
        <v>723</v>
      </c>
      <c r="S5" s="160" t="s">
        <v>656</v>
      </c>
      <c r="T5" s="160" t="s">
        <v>657</v>
      </c>
      <c r="U5" s="160" t="s">
        <v>658</v>
      </c>
      <c r="V5" s="165" t="s">
        <v>724</v>
      </c>
      <c r="W5" s="165" t="s">
        <v>763</v>
      </c>
      <c r="X5" s="108" t="s">
        <v>722</v>
      </c>
    </row>
    <row r="6" spans="1:24" ht="28.5" x14ac:dyDescent="0.25">
      <c r="A6" s="175" t="s">
        <v>6</v>
      </c>
      <c r="B6" s="176"/>
      <c r="C6" s="176"/>
      <c r="D6" s="176"/>
      <c r="E6" s="5">
        <v>851</v>
      </c>
      <c r="F6" s="3"/>
      <c r="G6" s="3"/>
      <c r="H6" s="177" t="s">
        <v>61</v>
      </c>
      <c r="I6" s="3"/>
      <c r="J6" s="178" t="e">
        <f t="shared" ref="J6:W6" si="0">J7+J61+J70+J82+J104+J128+J165+J190</f>
        <v>#REF!</v>
      </c>
      <c r="K6" s="178" t="e">
        <f t="shared" si="0"/>
        <v>#REF!</v>
      </c>
      <c r="L6" s="178" t="e">
        <f t="shared" si="0"/>
        <v>#REF!</v>
      </c>
      <c r="M6" s="178" t="e">
        <f t="shared" si="0"/>
        <v>#REF!</v>
      </c>
      <c r="N6" s="178" t="e">
        <f t="shared" si="0"/>
        <v>#REF!</v>
      </c>
      <c r="O6" s="178" t="e">
        <f t="shared" si="0"/>
        <v>#REF!</v>
      </c>
      <c r="P6" s="178" t="e">
        <f t="shared" si="0"/>
        <v>#REF!</v>
      </c>
      <c r="Q6" s="178" t="e">
        <f t="shared" si="0"/>
        <v>#REF!</v>
      </c>
      <c r="R6" s="178">
        <f t="shared" si="0"/>
        <v>86259108.910000011</v>
      </c>
      <c r="S6" s="178">
        <f t="shared" si="0"/>
        <v>16260963.199999999</v>
      </c>
      <c r="T6" s="178">
        <f t="shared" si="0"/>
        <v>63546053.710000001</v>
      </c>
      <c r="U6" s="178">
        <f t="shared" si="0"/>
        <v>6477092</v>
      </c>
      <c r="V6" s="178">
        <f t="shared" si="0"/>
        <v>86785382.910000011</v>
      </c>
      <c r="W6" s="178">
        <f t="shared" si="0"/>
        <v>30621307.939999998</v>
      </c>
      <c r="X6" s="174">
        <f t="shared" ref="X6:X49" si="1">W6/V6*100</f>
        <v>35.283946343539839</v>
      </c>
    </row>
    <row r="7" spans="1:24" s="39" customFormat="1" x14ac:dyDescent="0.25">
      <c r="A7" s="177" t="s">
        <v>10</v>
      </c>
      <c r="B7" s="40"/>
      <c r="C7" s="40"/>
      <c r="D7" s="40"/>
      <c r="E7" s="163">
        <v>851</v>
      </c>
      <c r="F7" s="22" t="s">
        <v>11</v>
      </c>
      <c r="G7" s="22"/>
      <c r="H7" s="171" t="s">
        <v>61</v>
      </c>
      <c r="I7" s="22"/>
      <c r="J7" s="32">
        <f>J8+J28+J32</f>
        <v>24516992</v>
      </c>
      <c r="K7" s="32">
        <f t="shared" ref="K7:U7" si="2">K8+K28+K32</f>
        <v>440892</v>
      </c>
      <c r="L7" s="32">
        <f t="shared" si="2"/>
        <v>24073600</v>
      </c>
      <c r="M7" s="32">
        <f t="shared" si="2"/>
        <v>2500</v>
      </c>
      <c r="N7" s="32">
        <f t="shared" si="2"/>
        <v>2383836</v>
      </c>
      <c r="O7" s="32">
        <f t="shared" si="2"/>
        <v>0</v>
      </c>
      <c r="P7" s="32">
        <f t="shared" si="2"/>
        <v>2383836</v>
      </c>
      <c r="Q7" s="32">
        <f t="shared" si="2"/>
        <v>0</v>
      </c>
      <c r="R7" s="32">
        <f t="shared" si="2"/>
        <v>26900828</v>
      </c>
      <c r="S7" s="32">
        <f t="shared" si="2"/>
        <v>440892</v>
      </c>
      <c r="T7" s="32">
        <f t="shared" si="2"/>
        <v>26457436</v>
      </c>
      <c r="U7" s="32">
        <f t="shared" si="2"/>
        <v>2500</v>
      </c>
      <c r="V7" s="32">
        <f t="shared" ref="V7:W7" si="3">V8+V28+V32</f>
        <v>27342102</v>
      </c>
      <c r="W7" s="32">
        <f t="shared" si="3"/>
        <v>11020988.18</v>
      </c>
      <c r="X7" s="174">
        <f t="shared" si="1"/>
        <v>40.307757538173178</v>
      </c>
    </row>
    <row r="8" spans="1:24" s="29" customFormat="1" ht="85.5" x14ac:dyDescent="0.25">
      <c r="A8" s="177" t="s">
        <v>12</v>
      </c>
      <c r="B8" s="69"/>
      <c r="C8" s="69"/>
      <c r="D8" s="69"/>
      <c r="E8" s="163">
        <v>851</v>
      </c>
      <c r="F8" s="24" t="s">
        <v>11</v>
      </c>
      <c r="G8" s="24" t="s">
        <v>13</v>
      </c>
      <c r="H8" s="171" t="s">
        <v>61</v>
      </c>
      <c r="I8" s="24"/>
      <c r="J8" s="28">
        <f t="shared" ref="J8" si="4">J9+J12+J25+J19+J22</f>
        <v>20961800</v>
      </c>
      <c r="K8" s="28">
        <f t="shared" ref="K8:U8" si="5">K9+K12+K25+K19+K22</f>
        <v>0</v>
      </c>
      <c r="L8" s="28">
        <f t="shared" si="5"/>
        <v>20959300</v>
      </c>
      <c r="M8" s="28">
        <f t="shared" si="5"/>
        <v>2500</v>
      </c>
      <c r="N8" s="28">
        <f t="shared" si="5"/>
        <v>1838852</v>
      </c>
      <c r="O8" s="28">
        <f t="shared" si="5"/>
        <v>0</v>
      </c>
      <c r="P8" s="28">
        <f t="shared" si="5"/>
        <v>1838852</v>
      </c>
      <c r="Q8" s="28">
        <f t="shared" si="5"/>
        <v>0</v>
      </c>
      <c r="R8" s="28">
        <f t="shared" si="5"/>
        <v>22800652</v>
      </c>
      <c r="S8" s="28">
        <f t="shared" si="5"/>
        <v>0</v>
      </c>
      <c r="T8" s="28">
        <f t="shared" si="5"/>
        <v>22798152</v>
      </c>
      <c r="U8" s="28">
        <f t="shared" si="5"/>
        <v>2500</v>
      </c>
      <c r="V8" s="28">
        <f t="shared" ref="V8:W8" si="6">V9+V12+V25+V19+V22</f>
        <v>22800652</v>
      </c>
      <c r="W8" s="28">
        <f t="shared" si="6"/>
        <v>9274009.9399999995</v>
      </c>
      <c r="X8" s="174">
        <f t="shared" si="1"/>
        <v>40.674319050174532</v>
      </c>
    </row>
    <row r="9" spans="1:24" ht="60" x14ac:dyDescent="0.25">
      <c r="A9" s="77" t="s">
        <v>631</v>
      </c>
      <c r="B9" s="166"/>
      <c r="C9" s="166"/>
      <c r="D9" s="166"/>
      <c r="E9" s="163">
        <v>851</v>
      </c>
      <c r="F9" s="3" t="s">
        <v>11</v>
      </c>
      <c r="G9" s="3" t="s">
        <v>13</v>
      </c>
      <c r="H9" s="171" t="s">
        <v>15</v>
      </c>
      <c r="I9" s="3"/>
      <c r="J9" s="27">
        <f t="shared" ref="J9:W10" si="7">J10</f>
        <v>1446800</v>
      </c>
      <c r="K9" s="27">
        <f t="shared" si="7"/>
        <v>0</v>
      </c>
      <c r="L9" s="27">
        <f t="shared" si="7"/>
        <v>1446800</v>
      </c>
      <c r="M9" s="27">
        <f t="shared" si="7"/>
        <v>0</v>
      </c>
      <c r="N9" s="27">
        <f t="shared" si="7"/>
        <v>0</v>
      </c>
      <c r="O9" s="27">
        <f t="shared" si="7"/>
        <v>0</v>
      </c>
      <c r="P9" s="27">
        <f t="shared" si="7"/>
        <v>0</v>
      </c>
      <c r="Q9" s="27">
        <f t="shared" si="7"/>
        <v>0</v>
      </c>
      <c r="R9" s="27">
        <f t="shared" si="7"/>
        <v>1446800</v>
      </c>
      <c r="S9" s="27">
        <f t="shared" si="7"/>
        <v>0</v>
      </c>
      <c r="T9" s="27">
        <f t="shared" si="7"/>
        <v>1446800</v>
      </c>
      <c r="U9" s="27">
        <f t="shared" si="7"/>
        <v>0</v>
      </c>
      <c r="V9" s="27">
        <f t="shared" si="7"/>
        <v>1446800</v>
      </c>
      <c r="W9" s="27">
        <f t="shared" si="7"/>
        <v>544361.01</v>
      </c>
      <c r="X9" s="174">
        <f t="shared" si="1"/>
        <v>37.62517348631463</v>
      </c>
    </row>
    <row r="10" spans="1:24" ht="105" x14ac:dyDescent="0.25">
      <c r="A10" s="77" t="s">
        <v>16</v>
      </c>
      <c r="B10" s="166"/>
      <c r="C10" s="166"/>
      <c r="D10" s="166"/>
      <c r="E10" s="163">
        <v>851</v>
      </c>
      <c r="F10" s="3" t="s">
        <v>17</v>
      </c>
      <c r="G10" s="3" t="s">
        <v>13</v>
      </c>
      <c r="H10" s="171" t="s">
        <v>15</v>
      </c>
      <c r="I10" s="3" t="s">
        <v>18</v>
      </c>
      <c r="J10" s="27">
        <f t="shared" si="7"/>
        <v>1446800</v>
      </c>
      <c r="K10" s="27">
        <f t="shared" si="7"/>
        <v>0</v>
      </c>
      <c r="L10" s="27">
        <f t="shared" si="7"/>
        <v>1446800</v>
      </c>
      <c r="M10" s="27">
        <f t="shared" si="7"/>
        <v>0</v>
      </c>
      <c r="N10" s="27">
        <f t="shared" si="7"/>
        <v>0</v>
      </c>
      <c r="O10" s="27">
        <f t="shared" si="7"/>
        <v>0</v>
      </c>
      <c r="P10" s="27">
        <f t="shared" si="7"/>
        <v>0</v>
      </c>
      <c r="Q10" s="27">
        <f t="shared" si="7"/>
        <v>0</v>
      </c>
      <c r="R10" s="27">
        <f t="shared" si="7"/>
        <v>1446800</v>
      </c>
      <c r="S10" s="27">
        <f t="shared" si="7"/>
        <v>0</v>
      </c>
      <c r="T10" s="27">
        <f t="shared" si="7"/>
        <v>1446800</v>
      </c>
      <c r="U10" s="27">
        <f t="shared" si="7"/>
        <v>0</v>
      </c>
      <c r="V10" s="27">
        <f t="shared" si="7"/>
        <v>1446800</v>
      </c>
      <c r="W10" s="27">
        <f t="shared" si="7"/>
        <v>544361.01</v>
      </c>
      <c r="X10" s="174">
        <f t="shared" si="1"/>
        <v>37.62517348631463</v>
      </c>
    </row>
    <row r="11" spans="1:24" ht="45" x14ac:dyDescent="0.25">
      <c r="A11" s="77" t="s">
        <v>632</v>
      </c>
      <c r="B11" s="164"/>
      <c r="C11" s="164"/>
      <c r="D11" s="164"/>
      <c r="E11" s="163">
        <v>851</v>
      </c>
      <c r="F11" s="3" t="s">
        <v>11</v>
      </c>
      <c r="G11" s="3" t="s">
        <v>13</v>
      </c>
      <c r="H11" s="171" t="s">
        <v>15</v>
      </c>
      <c r="I11" s="3" t="s">
        <v>19</v>
      </c>
      <c r="J11" s="27">
        <v>1446800</v>
      </c>
      <c r="K11" s="27"/>
      <c r="L11" s="27">
        <f>J11</f>
        <v>1446800</v>
      </c>
      <c r="M11" s="27"/>
      <c r="N11" s="27"/>
      <c r="O11" s="27"/>
      <c r="P11" s="27">
        <f>N11</f>
        <v>0</v>
      </c>
      <c r="Q11" s="27"/>
      <c r="R11" s="27">
        <f>1111200+335600</f>
        <v>1446800</v>
      </c>
      <c r="S11" s="27">
        <f t="shared" ref="S11" si="8">K11+O11</f>
        <v>0</v>
      </c>
      <c r="T11" s="27">
        <f t="shared" ref="T11" si="9">L11+P11</f>
        <v>1446800</v>
      </c>
      <c r="U11" s="27">
        <f t="shared" ref="U11" si="10">M11+Q11</f>
        <v>0</v>
      </c>
      <c r="V11" s="27">
        <f>1111200+335600</f>
        <v>1446800</v>
      </c>
      <c r="W11" s="27">
        <f>431628.61+112732.4</f>
        <v>544361.01</v>
      </c>
      <c r="X11" s="174">
        <f t="shared" si="1"/>
        <v>37.62517348631463</v>
      </c>
    </row>
    <row r="12" spans="1:24" ht="45" x14ac:dyDescent="0.25">
      <c r="A12" s="77" t="s">
        <v>20</v>
      </c>
      <c r="B12" s="41"/>
      <c r="C12" s="163"/>
      <c r="D12" s="163"/>
      <c r="E12" s="163">
        <v>851</v>
      </c>
      <c r="F12" s="3" t="s">
        <v>17</v>
      </c>
      <c r="G12" s="3" t="s">
        <v>13</v>
      </c>
      <c r="H12" s="171" t="s">
        <v>21</v>
      </c>
      <c r="I12" s="3"/>
      <c r="J12" s="27">
        <f t="shared" ref="J12" si="11">J13+J15+J17</f>
        <v>19247500</v>
      </c>
      <c r="K12" s="27">
        <f t="shared" ref="K12:U12" si="12">K13+K15+K17</f>
        <v>0</v>
      </c>
      <c r="L12" s="27">
        <f t="shared" si="12"/>
        <v>19247500</v>
      </c>
      <c r="M12" s="27">
        <f t="shared" si="12"/>
        <v>0</v>
      </c>
      <c r="N12" s="27">
        <f t="shared" si="12"/>
        <v>1838852</v>
      </c>
      <c r="O12" s="27">
        <f t="shared" ref="O12:R12" si="13">O13+O15+O17</f>
        <v>0</v>
      </c>
      <c r="P12" s="27">
        <f t="shared" si="13"/>
        <v>1838852</v>
      </c>
      <c r="Q12" s="27">
        <f t="shared" si="13"/>
        <v>0</v>
      </c>
      <c r="R12" s="27">
        <f t="shared" si="13"/>
        <v>21086352</v>
      </c>
      <c r="S12" s="27">
        <f t="shared" si="12"/>
        <v>0</v>
      </c>
      <c r="T12" s="27">
        <f t="shared" si="12"/>
        <v>21086352</v>
      </c>
      <c r="U12" s="27">
        <f t="shared" si="12"/>
        <v>0</v>
      </c>
      <c r="V12" s="27">
        <f t="shared" ref="V12:W12" si="14">V13+V15+V17</f>
        <v>21086352</v>
      </c>
      <c r="W12" s="27">
        <f t="shared" si="14"/>
        <v>8580914.0399999991</v>
      </c>
      <c r="X12" s="174">
        <f t="shared" si="1"/>
        <v>40.694161038381601</v>
      </c>
    </row>
    <row r="13" spans="1:24" ht="105" x14ac:dyDescent="0.25">
      <c r="A13" s="77" t="s">
        <v>16</v>
      </c>
      <c r="B13" s="163"/>
      <c r="C13" s="163"/>
      <c r="D13" s="163"/>
      <c r="E13" s="163">
        <v>851</v>
      </c>
      <c r="F13" s="3" t="s">
        <v>11</v>
      </c>
      <c r="G13" s="3" t="s">
        <v>13</v>
      </c>
      <c r="H13" s="171" t="s">
        <v>21</v>
      </c>
      <c r="I13" s="3" t="s">
        <v>18</v>
      </c>
      <c r="J13" s="27">
        <f t="shared" ref="J13:W13" si="15">J14</f>
        <v>15115700</v>
      </c>
      <c r="K13" s="27">
        <f t="shared" si="15"/>
        <v>0</v>
      </c>
      <c r="L13" s="27">
        <f t="shared" si="15"/>
        <v>15115700</v>
      </c>
      <c r="M13" s="27">
        <f t="shared" si="15"/>
        <v>0</v>
      </c>
      <c r="N13" s="27">
        <f t="shared" si="15"/>
        <v>0</v>
      </c>
      <c r="O13" s="27">
        <f t="shared" si="15"/>
        <v>0</v>
      </c>
      <c r="P13" s="27">
        <f t="shared" si="15"/>
        <v>0</v>
      </c>
      <c r="Q13" s="27">
        <f t="shared" si="15"/>
        <v>0</v>
      </c>
      <c r="R13" s="27">
        <f t="shared" si="15"/>
        <v>15115700</v>
      </c>
      <c r="S13" s="27">
        <f t="shared" si="15"/>
        <v>0</v>
      </c>
      <c r="T13" s="27">
        <f t="shared" si="15"/>
        <v>15115700</v>
      </c>
      <c r="U13" s="27">
        <f t="shared" si="15"/>
        <v>0</v>
      </c>
      <c r="V13" s="27">
        <f t="shared" si="15"/>
        <v>15115700</v>
      </c>
      <c r="W13" s="27">
        <f t="shared" si="15"/>
        <v>6260766.7599999998</v>
      </c>
      <c r="X13" s="174">
        <f t="shared" si="1"/>
        <v>41.418966769650098</v>
      </c>
    </row>
    <row r="14" spans="1:24" ht="45" x14ac:dyDescent="0.25">
      <c r="A14" s="77" t="s">
        <v>632</v>
      </c>
      <c r="B14" s="163"/>
      <c r="C14" s="163"/>
      <c r="D14" s="163"/>
      <c r="E14" s="163">
        <v>851</v>
      </c>
      <c r="F14" s="3" t="s">
        <v>11</v>
      </c>
      <c r="G14" s="3" t="s">
        <v>13</v>
      </c>
      <c r="H14" s="171" t="s">
        <v>21</v>
      </c>
      <c r="I14" s="3" t="s">
        <v>19</v>
      </c>
      <c r="J14" s="27">
        <v>15115700</v>
      </c>
      <c r="K14" s="27"/>
      <c r="L14" s="27">
        <f>J14</f>
        <v>15115700</v>
      </c>
      <c r="M14" s="27"/>
      <c r="N14" s="27"/>
      <c r="O14" s="27"/>
      <c r="P14" s="27">
        <f>N14</f>
        <v>0</v>
      </c>
      <c r="Q14" s="27"/>
      <c r="R14" s="27">
        <f>11525600+109400+3480700</f>
        <v>15115700</v>
      </c>
      <c r="S14" s="27">
        <f t="shared" ref="S14" si="16">K14+O14</f>
        <v>0</v>
      </c>
      <c r="T14" s="27">
        <f t="shared" ref="T14" si="17">L14+P14</f>
        <v>15115700</v>
      </c>
      <c r="U14" s="27">
        <f t="shared" ref="U14" si="18">M14+Q14</f>
        <v>0</v>
      </c>
      <c r="V14" s="27">
        <f>11525600+109400+3480700</f>
        <v>15115700</v>
      </c>
      <c r="W14" s="27">
        <f>4948963.78+1750+1310052.98</f>
        <v>6260766.7599999998</v>
      </c>
      <c r="X14" s="174">
        <f t="shared" si="1"/>
        <v>41.418966769650098</v>
      </c>
    </row>
    <row r="15" spans="1:24" ht="45" x14ac:dyDescent="0.25">
      <c r="A15" s="77" t="s">
        <v>22</v>
      </c>
      <c r="B15" s="163"/>
      <c r="C15" s="163"/>
      <c r="D15" s="163"/>
      <c r="E15" s="163">
        <v>851</v>
      </c>
      <c r="F15" s="3" t="s">
        <v>11</v>
      </c>
      <c r="G15" s="3" t="s">
        <v>13</v>
      </c>
      <c r="H15" s="171" t="s">
        <v>21</v>
      </c>
      <c r="I15" s="3" t="s">
        <v>23</v>
      </c>
      <c r="J15" s="27">
        <f t="shared" ref="J15:W15" si="19">J16</f>
        <v>3979100</v>
      </c>
      <c r="K15" s="27">
        <f t="shared" si="19"/>
        <v>0</v>
      </c>
      <c r="L15" s="27">
        <f t="shared" si="19"/>
        <v>3979100</v>
      </c>
      <c r="M15" s="27">
        <f t="shared" si="19"/>
        <v>0</v>
      </c>
      <c r="N15" s="27">
        <f t="shared" si="19"/>
        <v>1838852</v>
      </c>
      <c r="O15" s="27">
        <f t="shared" si="19"/>
        <v>0</v>
      </c>
      <c r="P15" s="27">
        <f t="shared" si="19"/>
        <v>1838852</v>
      </c>
      <c r="Q15" s="27">
        <f t="shared" si="19"/>
        <v>0</v>
      </c>
      <c r="R15" s="27">
        <f t="shared" si="19"/>
        <v>5817952</v>
      </c>
      <c r="S15" s="27">
        <f t="shared" si="19"/>
        <v>0</v>
      </c>
      <c r="T15" s="27">
        <f t="shared" si="19"/>
        <v>5817952</v>
      </c>
      <c r="U15" s="27">
        <f t="shared" si="19"/>
        <v>0</v>
      </c>
      <c r="V15" s="27">
        <f t="shared" si="19"/>
        <v>5817952</v>
      </c>
      <c r="W15" s="27">
        <f t="shared" si="19"/>
        <v>2245421.2799999998</v>
      </c>
      <c r="X15" s="174">
        <f t="shared" si="1"/>
        <v>38.594702740758258</v>
      </c>
    </row>
    <row r="16" spans="1:24" ht="45" x14ac:dyDescent="0.25">
      <c r="A16" s="77" t="s">
        <v>9</v>
      </c>
      <c r="B16" s="163"/>
      <c r="C16" s="163"/>
      <c r="D16" s="163"/>
      <c r="E16" s="163">
        <v>851</v>
      </c>
      <c r="F16" s="3" t="s">
        <v>11</v>
      </c>
      <c r="G16" s="3" t="s">
        <v>13</v>
      </c>
      <c r="H16" s="171" t="s">
        <v>21</v>
      </c>
      <c r="I16" s="3" t="s">
        <v>24</v>
      </c>
      <c r="J16" s="27">
        <v>3979100</v>
      </c>
      <c r="K16" s="27"/>
      <c r="L16" s="27">
        <f>J16</f>
        <v>3979100</v>
      </c>
      <c r="M16" s="27"/>
      <c r="N16" s="27">
        <f>144998+206750+124188+1362916</f>
        <v>1838852</v>
      </c>
      <c r="O16" s="27"/>
      <c r="P16" s="27">
        <f>N16</f>
        <v>1838852</v>
      </c>
      <c r="Q16" s="27"/>
      <c r="R16" s="27">
        <v>5817952</v>
      </c>
      <c r="S16" s="27">
        <f t="shared" ref="S16" si="20">K16+O16</f>
        <v>0</v>
      </c>
      <c r="T16" s="27">
        <f t="shared" ref="T16" si="21">L16+P16</f>
        <v>5817952</v>
      </c>
      <c r="U16" s="27">
        <f t="shared" ref="U16" si="22">M16+Q16</f>
        <v>0</v>
      </c>
      <c r="V16" s="27">
        <v>5817952</v>
      </c>
      <c r="W16" s="27">
        <v>2245421.2799999998</v>
      </c>
      <c r="X16" s="174">
        <f t="shared" si="1"/>
        <v>38.594702740758258</v>
      </c>
    </row>
    <row r="17" spans="1:24" ht="17.25" customHeight="1" x14ac:dyDescent="0.25">
      <c r="A17" s="77" t="s">
        <v>25</v>
      </c>
      <c r="B17" s="163"/>
      <c r="C17" s="163"/>
      <c r="D17" s="163"/>
      <c r="E17" s="163">
        <v>851</v>
      </c>
      <c r="F17" s="3" t="s">
        <v>11</v>
      </c>
      <c r="G17" s="3" t="s">
        <v>13</v>
      </c>
      <c r="H17" s="171" t="s">
        <v>21</v>
      </c>
      <c r="I17" s="3" t="s">
        <v>26</v>
      </c>
      <c r="J17" s="27">
        <f t="shared" ref="J17:W17" si="23">J18</f>
        <v>152700</v>
      </c>
      <c r="K17" s="27">
        <f t="shared" si="23"/>
        <v>0</v>
      </c>
      <c r="L17" s="27">
        <f t="shared" si="23"/>
        <v>152700</v>
      </c>
      <c r="M17" s="27">
        <f t="shared" si="23"/>
        <v>0</v>
      </c>
      <c r="N17" s="27">
        <f t="shared" si="23"/>
        <v>0</v>
      </c>
      <c r="O17" s="27">
        <f t="shared" si="23"/>
        <v>0</v>
      </c>
      <c r="P17" s="27">
        <f t="shared" si="23"/>
        <v>0</v>
      </c>
      <c r="Q17" s="27">
        <f t="shared" si="23"/>
        <v>0</v>
      </c>
      <c r="R17" s="27">
        <f t="shared" si="23"/>
        <v>152700</v>
      </c>
      <c r="S17" s="27">
        <f t="shared" si="23"/>
        <v>0</v>
      </c>
      <c r="T17" s="27">
        <f t="shared" si="23"/>
        <v>152700</v>
      </c>
      <c r="U17" s="27">
        <f t="shared" si="23"/>
        <v>0</v>
      </c>
      <c r="V17" s="27">
        <f t="shared" si="23"/>
        <v>152700</v>
      </c>
      <c r="W17" s="27">
        <f t="shared" si="23"/>
        <v>74726</v>
      </c>
      <c r="X17" s="174">
        <f t="shared" si="1"/>
        <v>48.936476751800917</v>
      </c>
    </row>
    <row r="18" spans="1:24" ht="17.25" customHeight="1" x14ac:dyDescent="0.25">
      <c r="A18" s="77" t="s">
        <v>27</v>
      </c>
      <c r="B18" s="163"/>
      <c r="C18" s="163"/>
      <c r="D18" s="163"/>
      <c r="E18" s="163">
        <v>851</v>
      </c>
      <c r="F18" s="3" t="s">
        <v>11</v>
      </c>
      <c r="G18" s="3" t="s">
        <v>13</v>
      </c>
      <c r="H18" s="171" t="s">
        <v>21</v>
      </c>
      <c r="I18" s="3" t="s">
        <v>28</v>
      </c>
      <c r="J18" s="27">
        <v>152700</v>
      </c>
      <c r="K18" s="27"/>
      <c r="L18" s="27">
        <f>J18</f>
        <v>152700</v>
      </c>
      <c r="M18" s="27"/>
      <c r="N18" s="27"/>
      <c r="O18" s="27"/>
      <c r="P18" s="27">
        <f>N18</f>
        <v>0</v>
      </c>
      <c r="Q18" s="27"/>
      <c r="R18" s="27">
        <f>129520+14950+8230</f>
        <v>152700</v>
      </c>
      <c r="S18" s="27">
        <f t="shared" ref="S18" si="24">K18+O18</f>
        <v>0</v>
      </c>
      <c r="T18" s="27">
        <f t="shared" ref="T18" si="25">L18+P18</f>
        <v>152700</v>
      </c>
      <c r="U18" s="27">
        <f t="shared" ref="U18" si="26">M18+Q18</f>
        <v>0</v>
      </c>
      <c r="V18" s="27">
        <f>129520+14950+8230</f>
        <v>152700</v>
      </c>
      <c r="W18" s="27">
        <f>68245+6481</f>
        <v>74726</v>
      </c>
      <c r="X18" s="174">
        <f t="shared" si="1"/>
        <v>48.936476751800917</v>
      </c>
    </row>
    <row r="19" spans="1:24" ht="45" x14ac:dyDescent="0.25">
      <c r="A19" s="77" t="s">
        <v>633</v>
      </c>
      <c r="B19" s="41"/>
      <c r="C19" s="166"/>
      <c r="D19" s="166"/>
      <c r="E19" s="163">
        <v>851</v>
      </c>
      <c r="F19" s="3" t="s">
        <v>11</v>
      </c>
      <c r="G19" s="3" t="s">
        <v>13</v>
      </c>
      <c r="H19" s="171" t="s">
        <v>31</v>
      </c>
      <c r="I19" s="3"/>
      <c r="J19" s="27">
        <f t="shared" ref="J19:W20" si="27">J20</f>
        <v>200000</v>
      </c>
      <c r="K19" s="27">
        <f t="shared" si="27"/>
        <v>0</v>
      </c>
      <c r="L19" s="27">
        <f t="shared" si="27"/>
        <v>200000</v>
      </c>
      <c r="M19" s="27">
        <f t="shared" si="27"/>
        <v>0</v>
      </c>
      <c r="N19" s="27">
        <f t="shared" si="27"/>
        <v>0</v>
      </c>
      <c r="O19" s="27">
        <f t="shared" si="27"/>
        <v>0</v>
      </c>
      <c r="P19" s="27">
        <f t="shared" si="27"/>
        <v>0</v>
      </c>
      <c r="Q19" s="27">
        <f t="shared" si="27"/>
        <v>0</v>
      </c>
      <c r="R19" s="27">
        <f t="shared" si="27"/>
        <v>200000</v>
      </c>
      <c r="S19" s="27">
        <f t="shared" si="27"/>
        <v>0</v>
      </c>
      <c r="T19" s="27">
        <f t="shared" si="27"/>
        <v>200000</v>
      </c>
      <c r="U19" s="27">
        <f t="shared" si="27"/>
        <v>0</v>
      </c>
      <c r="V19" s="27">
        <f t="shared" si="27"/>
        <v>200000</v>
      </c>
      <c r="W19" s="27">
        <f t="shared" si="27"/>
        <v>83734.89</v>
      </c>
      <c r="X19" s="174">
        <f t="shared" si="1"/>
        <v>41.867444999999996</v>
      </c>
    </row>
    <row r="20" spans="1:24" ht="45" x14ac:dyDescent="0.25">
      <c r="A20" s="77" t="s">
        <v>22</v>
      </c>
      <c r="B20" s="166"/>
      <c r="C20" s="166"/>
      <c r="D20" s="166"/>
      <c r="E20" s="163">
        <v>851</v>
      </c>
      <c r="F20" s="3" t="s">
        <v>11</v>
      </c>
      <c r="G20" s="3" t="s">
        <v>13</v>
      </c>
      <c r="H20" s="171" t="s">
        <v>31</v>
      </c>
      <c r="I20" s="3" t="s">
        <v>23</v>
      </c>
      <c r="J20" s="27">
        <f t="shared" si="27"/>
        <v>200000</v>
      </c>
      <c r="K20" s="27">
        <f t="shared" si="27"/>
        <v>0</v>
      </c>
      <c r="L20" s="27">
        <f t="shared" si="27"/>
        <v>200000</v>
      </c>
      <c r="M20" s="27">
        <f t="shared" si="27"/>
        <v>0</v>
      </c>
      <c r="N20" s="27">
        <f t="shared" si="27"/>
        <v>0</v>
      </c>
      <c r="O20" s="27">
        <f t="shared" si="27"/>
        <v>0</v>
      </c>
      <c r="P20" s="27">
        <f t="shared" si="27"/>
        <v>0</v>
      </c>
      <c r="Q20" s="27">
        <f t="shared" si="27"/>
        <v>0</v>
      </c>
      <c r="R20" s="27">
        <f t="shared" si="27"/>
        <v>200000</v>
      </c>
      <c r="S20" s="27">
        <f t="shared" si="27"/>
        <v>0</v>
      </c>
      <c r="T20" s="27">
        <f t="shared" si="27"/>
        <v>200000</v>
      </c>
      <c r="U20" s="27">
        <f t="shared" si="27"/>
        <v>0</v>
      </c>
      <c r="V20" s="27">
        <f t="shared" si="27"/>
        <v>200000</v>
      </c>
      <c r="W20" s="27">
        <f t="shared" si="27"/>
        <v>83734.89</v>
      </c>
      <c r="X20" s="174">
        <f t="shared" si="1"/>
        <v>41.867444999999996</v>
      </c>
    </row>
    <row r="21" spans="1:24" ht="45" x14ac:dyDescent="0.25">
      <c r="A21" s="77" t="s">
        <v>9</v>
      </c>
      <c r="B21" s="166"/>
      <c r="C21" s="166"/>
      <c r="D21" s="166"/>
      <c r="E21" s="163">
        <v>851</v>
      </c>
      <c r="F21" s="3" t="s">
        <v>11</v>
      </c>
      <c r="G21" s="3" t="s">
        <v>13</v>
      </c>
      <c r="H21" s="171" t="s">
        <v>31</v>
      </c>
      <c r="I21" s="3" t="s">
        <v>24</v>
      </c>
      <c r="J21" s="27">
        <v>200000</v>
      </c>
      <c r="K21" s="27"/>
      <c r="L21" s="27">
        <f>J21</f>
        <v>200000</v>
      </c>
      <c r="M21" s="27"/>
      <c r="N21" s="27"/>
      <c r="O21" s="27"/>
      <c r="P21" s="27">
        <f>N21</f>
        <v>0</v>
      </c>
      <c r="Q21" s="27"/>
      <c r="R21" s="27">
        <v>200000</v>
      </c>
      <c r="S21" s="27">
        <f t="shared" ref="S21" si="28">K21+O21</f>
        <v>0</v>
      </c>
      <c r="T21" s="27">
        <f t="shared" ref="T21" si="29">L21+P21</f>
        <v>200000</v>
      </c>
      <c r="U21" s="27">
        <f t="shared" ref="U21" si="30">M21+Q21</f>
        <v>0</v>
      </c>
      <c r="V21" s="27">
        <v>200000</v>
      </c>
      <c r="W21" s="27">
        <v>83734.89</v>
      </c>
      <c r="X21" s="174">
        <f t="shared" si="1"/>
        <v>41.867444999999996</v>
      </c>
    </row>
    <row r="22" spans="1:24" ht="30" x14ac:dyDescent="0.25">
      <c r="A22" s="77" t="s">
        <v>32</v>
      </c>
      <c r="B22" s="41"/>
      <c r="C22" s="166"/>
      <c r="D22" s="166"/>
      <c r="E22" s="163">
        <v>851</v>
      </c>
      <c r="F22" s="3" t="s">
        <v>11</v>
      </c>
      <c r="G22" s="3" t="s">
        <v>13</v>
      </c>
      <c r="H22" s="171" t="s">
        <v>33</v>
      </c>
      <c r="I22" s="3"/>
      <c r="J22" s="27">
        <f t="shared" ref="J22:W23" si="31">J23</f>
        <v>65000</v>
      </c>
      <c r="K22" s="27">
        <f t="shared" si="31"/>
        <v>0</v>
      </c>
      <c r="L22" s="27">
        <f t="shared" si="31"/>
        <v>65000</v>
      </c>
      <c r="M22" s="27">
        <f t="shared" si="31"/>
        <v>0</v>
      </c>
      <c r="N22" s="27">
        <f t="shared" si="31"/>
        <v>0</v>
      </c>
      <c r="O22" s="27">
        <f t="shared" si="31"/>
        <v>0</v>
      </c>
      <c r="P22" s="27">
        <f t="shared" si="31"/>
        <v>0</v>
      </c>
      <c r="Q22" s="27">
        <f t="shared" si="31"/>
        <v>0</v>
      </c>
      <c r="R22" s="27">
        <f t="shared" si="31"/>
        <v>65000</v>
      </c>
      <c r="S22" s="27">
        <f t="shared" si="31"/>
        <v>0</v>
      </c>
      <c r="T22" s="27">
        <f t="shared" si="31"/>
        <v>65000</v>
      </c>
      <c r="U22" s="27">
        <f t="shared" si="31"/>
        <v>0</v>
      </c>
      <c r="V22" s="27">
        <f t="shared" si="31"/>
        <v>65000</v>
      </c>
      <c r="W22" s="27">
        <f t="shared" si="31"/>
        <v>65000</v>
      </c>
      <c r="X22" s="174">
        <f t="shared" si="1"/>
        <v>100</v>
      </c>
    </row>
    <row r="23" spans="1:24" ht="30" x14ac:dyDescent="0.25">
      <c r="A23" s="77" t="s">
        <v>25</v>
      </c>
      <c r="B23" s="166"/>
      <c r="C23" s="166"/>
      <c r="D23" s="166"/>
      <c r="E23" s="163">
        <v>851</v>
      </c>
      <c r="F23" s="3" t="s">
        <v>11</v>
      </c>
      <c r="G23" s="3" t="s">
        <v>13</v>
      </c>
      <c r="H23" s="171" t="s">
        <v>33</v>
      </c>
      <c r="I23" s="3" t="s">
        <v>26</v>
      </c>
      <c r="J23" s="27">
        <f t="shared" si="31"/>
        <v>65000</v>
      </c>
      <c r="K23" s="27">
        <f t="shared" si="31"/>
        <v>0</v>
      </c>
      <c r="L23" s="27">
        <f t="shared" si="31"/>
        <v>65000</v>
      </c>
      <c r="M23" s="27">
        <f t="shared" si="31"/>
        <v>0</v>
      </c>
      <c r="N23" s="27">
        <f t="shared" si="31"/>
        <v>0</v>
      </c>
      <c r="O23" s="27">
        <f t="shared" si="31"/>
        <v>0</v>
      </c>
      <c r="P23" s="27">
        <f t="shared" si="31"/>
        <v>0</v>
      </c>
      <c r="Q23" s="27">
        <f t="shared" si="31"/>
        <v>0</v>
      </c>
      <c r="R23" s="27">
        <f t="shared" si="31"/>
        <v>65000</v>
      </c>
      <c r="S23" s="27">
        <f t="shared" si="31"/>
        <v>0</v>
      </c>
      <c r="T23" s="27">
        <f t="shared" si="31"/>
        <v>65000</v>
      </c>
      <c r="U23" s="27">
        <f t="shared" si="31"/>
        <v>0</v>
      </c>
      <c r="V23" s="27">
        <f t="shared" si="31"/>
        <v>65000</v>
      </c>
      <c r="W23" s="27">
        <f t="shared" si="31"/>
        <v>65000</v>
      </c>
      <c r="X23" s="174">
        <f t="shared" si="1"/>
        <v>100</v>
      </c>
    </row>
    <row r="24" spans="1:24" ht="30" x14ac:dyDescent="0.25">
      <c r="A24" s="77" t="s">
        <v>27</v>
      </c>
      <c r="B24" s="166"/>
      <c r="C24" s="166"/>
      <c r="D24" s="166"/>
      <c r="E24" s="163">
        <v>851</v>
      </c>
      <c r="F24" s="3" t="s">
        <v>11</v>
      </c>
      <c r="G24" s="3" t="s">
        <v>13</v>
      </c>
      <c r="H24" s="171" t="s">
        <v>33</v>
      </c>
      <c r="I24" s="3" t="s">
        <v>28</v>
      </c>
      <c r="J24" s="27">
        <v>65000</v>
      </c>
      <c r="K24" s="27"/>
      <c r="L24" s="27">
        <f>J24</f>
        <v>65000</v>
      </c>
      <c r="M24" s="27"/>
      <c r="N24" s="27"/>
      <c r="O24" s="27"/>
      <c r="P24" s="27">
        <f>N24</f>
        <v>0</v>
      </c>
      <c r="Q24" s="27"/>
      <c r="R24" s="27">
        <v>65000</v>
      </c>
      <c r="S24" s="27">
        <f t="shared" ref="S24" si="32">K24+O24</f>
        <v>0</v>
      </c>
      <c r="T24" s="27">
        <f t="shared" ref="T24" si="33">L24+P24</f>
        <v>65000</v>
      </c>
      <c r="U24" s="27">
        <f t="shared" ref="U24" si="34">M24+Q24</f>
        <v>0</v>
      </c>
      <c r="V24" s="27">
        <v>65000</v>
      </c>
      <c r="W24" s="27">
        <v>65000</v>
      </c>
      <c r="X24" s="174">
        <f t="shared" si="1"/>
        <v>100</v>
      </c>
    </row>
    <row r="25" spans="1:24" ht="90" x14ac:dyDescent="0.25">
      <c r="A25" s="77" t="s">
        <v>29</v>
      </c>
      <c r="B25" s="41"/>
      <c r="C25" s="166"/>
      <c r="D25" s="166"/>
      <c r="E25" s="163">
        <v>851</v>
      </c>
      <c r="F25" s="3" t="s">
        <v>11</v>
      </c>
      <c r="G25" s="3" t="s">
        <v>13</v>
      </c>
      <c r="H25" s="171" t="s">
        <v>30</v>
      </c>
      <c r="I25" s="3"/>
      <c r="J25" s="27">
        <f t="shared" ref="J25:W26" si="35">J26</f>
        <v>2500</v>
      </c>
      <c r="K25" s="27">
        <f t="shared" si="35"/>
        <v>0</v>
      </c>
      <c r="L25" s="27">
        <f t="shared" si="35"/>
        <v>0</v>
      </c>
      <c r="M25" s="27">
        <f t="shared" si="35"/>
        <v>2500</v>
      </c>
      <c r="N25" s="27">
        <f t="shared" si="35"/>
        <v>0</v>
      </c>
      <c r="O25" s="27">
        <f t="shared" si="35"/>
        <v>0</v>
      </c>
      <c r="P25" s="27">
        <f t="shared" si="35"/>
        <v>0</v>
      </c>
      <c r="Q25" s="27">
        <f t="shared" si="35"/>
        <v>0</v>
      </c>
      <c r="R25" s="27">
        <f t="shared" si="35"/>
        <v>2500</v>
      </c>
      <c r="S25" s="27">
        <f t="shared" si="35"/>
        <v>0</v>
      </c>
      <c r="T25" s="27">
        <f t="shared" si="35"/>
        <v>0</v>
      </c>
      <c r="U25" s="27">
        <f t="shared" si="35"/>
        <v>2500</v>
      </c>
      <c r="V25" s="27">
        <f t="shared" si="35"/>
        <v>2500</v>
      </c>
      <c r="W25" s="27">
        <f t="shared" si="35"/>
        <v>0</v>
      </c>
      <c r="X25" s="174">
        <f t="shared" si="1"/>
        <v>0</v>
      </c>
    </row>
    <row r="26" spans="1:24" ht="45" x14ac:dyDescent="0.25">
      <c r="A26" s="77" t="s">
        <v>22</v>
      </c>
      <c r="B26" s="164"/>
      <c r="C26" s="164"/>
      <c r="D26" s="164"/>
      <c r="E26" s="163">
        <v>851</v>
      </c>
      <c r="F26" s="3" t="s">
        <v>11</v>
      </c>
      <c r="G26" s="3" t="s">
        <v>13</v>
      </c>
      <c r="H26" s="171" t="s">
        <v>30</v>
      </c>
      <c r="I26" s="3" t="s">
        <v>23</v>
      </c>
      <c r="J26" s="27">
        <f t="shared" si="35"/>
        <v>2500</v>
      </c>
      <c r="K26" s="27">
        <f t="shared" si="35"/>
        <v>0</v>
      </c>
      <c r="L26" s="27">
        <f t="shared" si="35"/>
        <v>0</v>
      </c>
      <c r="M26" s="27">
        <f t="shared" si="35"/>
        <v>2500</v>
      </c>
      <c r="N26" s="27">
        <f t="shared" si="35"/>
        <v>0</v>
      </c>
      <c r="O26" s="27">
        <f t="shared" si="35"/>
        <v>0</v>
      </c>
      <c r="P26" s="27">
        <f t="shared" si="35"/>
        <v>0</v>
      </c>
      <c r="Q26" s="27">
        <f t="shared" si="35"/>
        <v>0</v>
      </c>
      <c r="R26" s="27">
        <f t="shared" si="35"/>
        <v>2500</v>
      </c>
      <c r="S26" s="27">
        <f t="shared" si="35"/>
        <v>0</v>
      </c>
      <c r="T26" s="27">
        <f t="shared" si="35"/>
        <v>0</v>
      </c>
      <c r="U26" s="27">
        <f t="shared" si="35"/>
        <v>2500</v>
      </c>
      <c r="V26" s="27">
        <f t="shared" si="35"/>
        <v>2500</v>
      </c>
      <c r="W26" s="27">
        <f t="shared" si="35"/>
        <v>0</v>
      </c>
      <c r="X26" s="174">
        <f t="shared" si="1"/>
        <v>0</v>
      </c>
    </row>
    <row r="27" spans="1:24" ht="45" x14ac:dyDescent="0.25">
      <c r="A27" s="77" t="s">
        <v>9</v>
      </c>
      <c r="B27" s="166"/>
      <c r="C27" s="166"/>
      <c r="D27" s="166"/>
      <c r="E27" s="163">
        <v>851</v>
      </c>
      <c r="F27" s="3" t="s">
        <v>11</v>
      </c>
      <c r="G27" s="3" t="s">
        <v>13</v>
      </c>
      <c r="H27" s="171" t="s">
        <v>30</v>
      </c>
      <c r="I27" s="3" t="s">
        <v>24</v>
      </c>
      <c r="J27" s="27">
        <v>2500</v>
      </c>
      <c r="K27" s="27"/>
      <c r="L27" s="27"/>
      <c r="M27" s="27">
        <f>J27</f>
        <v>2500</v>
      </c>
      <c r="N27" s="27"/>
      <c r="O27" s="27"/>
      <c r="P27" s="27"/>
      <c r="Q27" s="27">
        <f>N27</f>
        <v>0</v>
      </c>
      <c r="R27" s="27">
        <v>2500</v>
      </c>
      <c r="S27" s="27">
        <f t="shared" ref="S27" si="36">K27+O27</f>
        <v>0</v>
      </c>
      <c r="T27" s="27">
        <f t="shared" ref="T27" si="37">L27+P27</f>
        <v>0</v>
      </c>
      <c r="U27" s="27">
        <f t="shared" ref="U27" si="38">M27+Q27</f>
        <v>2500</v>
      </c>
      <c r="V27" s="27">
        <v>2500</v>
      </c>
      <c r="W27" s="27"/>
      <c r="X27" s="174">
        <f t="shared" si="1"/>
        <v>0</v>
      </c>
    </row>
    <row r="28" spans="1:24" x14ac:dyDescent="0.25">
      <c r="A28" s="177" t="s">
        <v>34</v>
      </c>
      <c r="B28" s="166"/>
      <c r="C28" s="166"/>
      <c r="D28" s="166"/>
      <c r="E28" s="163">
        <v>851</v>
      </c>
      <c r="F28" s="24" t="s">
        <v>11</v>
      </c>
      <c r="G28" s="24" t="s">
        <v>35</v>
      </c>
      <c r="H28" s="171" t="s">
        <v>61</v>
      </c>
      <c r="I28" s="24"/>
      <c r="J28" s="28">
        <f t="shared" ref="J28:W30" si="39">J29</f>
        <v>6640</v>
      </c>
      <c r="K28" s="28">
        <f t="shared" si="39"/>
        <v>6640</v>
      </c>
      <c r="L28" s="28">
        <f t="shared" si="39"/>
        <v>0</v>
      </c>
      <c r="M28" s="28">
        <f t="shared" si="39"/>
        <v>0</v>
      </c>
      <c r="N28" s="28">
        <f t="shared" si="39"/>
        <v>0</v>
      </c>
      <c r="O28" s="28">
        <f t="shared" si="39"/>
        <v>0</v>
      </c>
      <c r="P28" s="28">
        <f t="shared" si="39"/>
        <v>0</v>
      </c>
      <c r="Q28" s="28">
        <f t="shared" si="39"/>
        <v>0</v>
      </c>
      <c r="R28" s="28">
        <f t="shared" si="39"/>
        <v>6640</v>
      </c>
      <c r="S28" s="28">
        <f t="shared" si="39"/>
        <v>6640</v>
      </c>
      <c r="T28" s="28">
        <f t="shared" si="39"/>
        <v>0</v>
      </c>
      <c r="U28" s="28">
        <f t="shared" si="39"/>
        <v>0</v>
      </c>
      <c r="V28" s="28">
        <f t="shared" si="39"/>
        <v>6640</v>
      </c>
      <c r="W28" s="28">
        <f t="shared" si="39"/>
        <v>0</v>
      </c>
      <c r="X28" s="174">
        <f t="shared" si="1"/>
        <v>0</v>
      </c>
    </row>
    <row r="29" spans="1:24" ht="75" x14ac:dyDescent="0.25">
      <c r="A29" s="77" t="s">
        <v>223</v>
      </c>
      <c r="B29" s="166"/>
      <c r="C29" s="166"/>
      <c r="D29" s="166"/>
      <c r="E29" s="163">
        <v>851</v>
      </c>
      <c r="F29" s="3" t="s">
        <v>11</v>
      </c>
      <c r="G29" s="3" t="s">
        <v>35</v>
      </c>
      <c r="H29" s="171" t="s">
        <v>37</v>
      </c>
      <c r="I29" s="3"/>
      <c r="J29" s="27">
        <f t="shared" si="39"/>
        <v>6640</v>
      </c>
      <c r="K29" s="27">
        <f t="shared" si="39"/>
        <v>6640</v>
      </c>
      <c r="L29" s="27">
        <f t="shared" si="39"/>
        <v>0</v>
      </c>
      <c r="M29" s="27">
        <f t="shared" si="39"/>
        <v>0</v>
      </c>
      <c r="N29" s="27">
        <f t="shared" si="39"/>
        <v>0</v>
      </c>
      <c r="O29" s="27">
        <f t="shared" si="39"/>
        <v>0</v>
      </c>
      <c r="P29" s="27">
        <f t="shared" si="39"/>
        <v>0</v>
      </c>
      <c r="Q29" s="27">
        <f t="shared" si="39"/>
        <v>0</v>
      </c>
      <c r="R29" s="27">
        <f t="shared" si="39"/>
        <v>6640</v>
      </c>
      <c r="S29" s="27">
        <f t="shared" si="39"/>
        <v>6640</v>
      </c>
      <c r="T29" s="27">
        <f t="shared" si="39"/>
        <v>0</v>
      </c>
      <c r="U29" s="27">
        <f t="shared" si="39"/>
        <v>0</v>
      </c>
      <c r="V29" s="27">
        <f t="shared" si="39"/>
        <v>6640</v>
      </c>
      <c r="W29" s="27">
        <f t="shared" si="39"/>
        <v>0</v>
      </c>
      <c r="X29" s="174">
        <f t="shared" si="1"/>
        <v>0</v>
      </c>
    </row>
    <row r="30" spans="1:24" ht="45" x14ac:dyDescent="0.25">
      <c r="A30" s="77" t="s">
        <v>22</v>
      </c>
      <c r="B30" s="164"/>
      <c r="C30" s="164"/>
      <c r="D30" s="164"/>
      <c r="E30" s="163">
        <v>851</v>
      </c>
      <c r="F30" s="3" t="s">
        <v>11</v>
      </c>
      <c r="G30" s="3" t="s">
        <v>35</v>
      </c>
      <c r="H30" s="171" t="s">
        <v>37</v>
      </c>
      <c r="I30" s="3" t="s">
        <v>23</v>
      </c>
      <c r="J30" s="27">
        <f t="shared" si="39"/>
        <v>6640</v>
      </c>
      <c r="K30" s="27">
        <f t="shared" si="39"/>
        <v>6640</v>
      </c>
      <c r="L30" s="27">
        <f t="shared" si="39"/>
        <v>0</v>
      </c>
      <c r="M30" s="27">
        <f t="shared" si="39"/>
        <v>0</v>
      </c>
      <c r="N30" s="27">
        <f t="shared" si="39"/>
        <v>0</v>
      </c>
      <c r="O30" s="27">
        <f t="shared" si="39"/>
        <v>0</v>
      </c>
      <c r="P30" s="27">
        <f t="shared" si="39"/>
        <v>0</v>
      </c>
      <c r="Q30" s="27">
        <f t="shared" si="39"/>
        <v>0</v>
      </c>
      <c r="R30" s="27">
        <f t="shared" si="39"/>
        <v>6640</v>
      </c>
      <c r="S30" s="27">
        <f t="shared" si="39"/>
        <v>6640</v>
      </c>
      <c r="T30" s="27">
        <f t="shared" si="39"/>
        <v>0</v>
      </c>
      <c r="U30" s="27">
        <f t="shared" si="39"/>
        <v>0</v>
      </c>
      <c r="V30" s="27">
        <f t="shared" si="39"/>
        <v>6640</v>
      </c>
      <c r="W30" s="27">
        <f t="shared" si="39"/>
        <v>0</v>
      </c>
      <c r="X30" s="174">
        <f t="shared" si="1"/>
        <v>0</v>
      </c>
    </row>
    <row r="31" spans="1:24" ht="45" x14ac:dyDescent="0.25">
      <c r="A31" s="77" t="s">
        <v>9</v>
      </c>
      <c r="B31" s="166"/>
      <c r="C31" s="166"/>
      <c r="D31" s="166"/>
      <c r="E31" s="163">
        <v>851</v>
      </c>
      <c r="F31" s="3" t="s">
        <v>11</v>
      </c>
      <c r="G31" s="3" t="s">
        <v>35</v>
      </c>
      <c r="H31" s="171" t="s">
        <v>37</v>
      </c>
      <c r="I31" s="3" t="s">
        <v>24</v>
      </c>
      <c r="J31" s="27">
        <v>6640</v>
      </c>
      <c r="K31" s="27">
        <f>J31</f>
        <v>6640</v>
      </c>
      <c r="L31" s="27"/>
      <c r="M31" s="27"/>
      <c r="N31" s="27"/>
      <c r="O31" s="27">
        <f>N31</f>
        <v>0</v>
      </c>
      <c r="P31" s="27"/>
      <c r="Q31" s="27"/>
      <c r="R31" s="27">
        <v>6640</v>
      </c>
      <c r="S31" s="27">
        <f t="shared" ref="S31" si="40">K31+O31</f>
        <v>6640</v>
      </c>
      <c r="T31" s="27">
        <f t="shared" ref="T31" si="41">L31+P31</f>
        <v>0</v>
      </c>
      <c r="U31" s="27">
        <f t="shared" ref="U31" si="42">M31+Q31</f>
        <v>0</v>
      </c>
      <c r="V31" s="27">
        <v>6640</v>
      </c>
      <c r="W31" s="27"/>
      <c r="X31" s="174">
        <f t="shared" si="1"/>
        <v>0</v>
      </c>
    </row>
    <row r="32" spans="1:24" s="29" customFormat="1" ht="28.5" x14ac:dyDescent="0.25">
      <c r="A32" s="177" t="s">
        <v>38</v>
      </c>
      <c r="B32" s="69"/>
      <c r="C32" s="69"/>
      <c r="D32" s="69"/>
      <c r="E32" s="163">
        <v>851</v>
      </c>
      <c r="F32" s="24" t="s">
        <v>11</v>
      </c>
      <c r="G32" s="24" t="s">
        <v>39</v>
      </c>
      <c r="H32" s="171" t="s">
        <v>61</v>
      </c>
      <c r="I32" s="24"/>
      <c r="J32" s="28">
        <f>J33+J40+J43+J46+J49+J52</f>
        <v>3548552</v>
      </c>
      <c r="K32" s="28">
        <f t="shared" ref="K32:N32" si="43">K33+K40+K43+K46+K49+K52</f>
        <v>434252</v>
      </c>
      <c r="L32" s="28">
        <f t="shared" si="43"/>
        <v>3114300</v>
      </c>
      <c r="M32" s="28">
        <f t="shared" si="43"/>
        <v>0</v>
      </c>
      <c r="N32" s="28">
        <f t="shared" si="43"/>
        <v>544984</v>
      </c>
      <c r="O32" s="28">
        <f t="shared" ref="O32" si="44">O33+O40+O43+O46+O49+O52</f>
        <v>0</v>
      </c>
      <c r="P32" s="28">
        <f t="shared" ref="P32" si="45">P33+P40+P43+P46+P49+P52</f>
        <v>544984</v>
      </c>
      <c r="Q32" s="28">
        <f t="shared" ref="Q32" si="46">Q33+Q40+Q43+Q46+Q49+Q52</f>
        <v>0</v>
      </c>
      <c r="R32" s="28">
        <f>R33+R40+R43+R46+R49+R52+R55+R58</f>
        <v>4093536</v>
      </c>
      <c r="S32" s="28">
        <f t="shared" ref="S32:W32" si="47">S33+S40+S43+S46+S49+S52+S55+S58</f>
        <v>434252</v>
      </c>
      <c r="T32" s="28">
        <f t="shared" si="47"/>
        <v>3659284</v>
      </c>
      <c r="U32" s="28">
        <f t="shared" si="47"/>
        <v>0</v>
      </c>
      <c r="V32" s="28">
        <f t="shared" si="47"/>
        <v>4534810</v>
      </c>
      <c r="W32" s="28">
        <f t="shared" si="47"/>
        <v>1746978.24</v>
      </c>
      <c r="X32" s="174">
        <f t="shared" si="1"/>
        <v>38.523736165352027</v>
      </c>
    </row>
    <row r="33" spans="1:24" ht="120" x14ac:dyDescent="0.25">
      <c r="A33" s="77" t="s">
        <v>634</v>
      </c>
      <c r="B33" s="163"/>
      <c r="C33" s="163"/>
      <c r="D33" s="163"/>
      <c r="E33" s="163">
        <v>851</v>
      </c>
      <c r="F33" s="3" t="s">
        <v>11</v>
      </c>
      <c r="G33" s="3" t="s">
        <v>39</v>
      </c>
      <c r="H33" s="171" t="s">
        <v>41</v>
      </c>
      <c r="I33" s="3"/>
      <c r="J33" s="27">
        <f t="shared" ref="J33" si="48">J34+J36+J38</f>
        <v>434252</v>
      </c>
      <c r="K33" s="27">
        <f t="shared" ref="K33:U33" si="49">K34+K36+K38</f>
        <v>434252</v>
      </c>
      <c r="L33" s="27">
        <f t="shared" si="49"/>
        <v>0</v>
      </c>
      <c r="M33" s="27">
        <f t="shared" si="49"/>
        <v>0</v>
      </c>
      <c r="N33" s="27">
        <f t="shared" si="49"/>
        <v>0</v>
      </c>
      <c r="O33" s="27">
        <f t="shared" ref="O33:R33" si="50">O34+O36+O38</f>
        <v>0</v>
      </c>
      <c r="P33" s="27">
        <f t="shared" si="50"/>
        <v>0</v>
      </c>
      <c r="Q33" s="27">
        <f t="shared" si="50"/>
        <v>0</v>
      </c>
      <c r="R33" s="27">
        <f t="shared" si="50"/>
        <v>434252</v>
      </c>
      <c r="S33" s="27">
        <f t="shared" si="49"/>
        <v>434252</v>
      </c>
      <c r="T33" s="27">
        <f t="shared" si="49"/>
        <v>0</v>
      </c>
      <c r="U33" s="27">
        <f t="shared" si="49"/>
        <v>0</v>
      </c>
      <c r="V33" s="27">
        <f t="shared" ref="V33:W33" si="51">V34+V36+V38</f>
        <v>434252</v>
      </c>
      <c r="W33" s="27">
        <f t="shared" si="51"/>
        <v>118608.14000000001</v>
      </c>
      <c r="X33" s="174">
        <f t="shared" si="1"/>
        <v>27.313205235669614</v>
      </c>
    </row>
    <row r="34" spans="1:24" ht="105" x14ac:dyDescent="0.25">
      <c r="A34" s="77" t="s">
        <v>16</v>
      </c>
      <c r="B34" s="163"/>
      <c r="C34" s="163"/>
      <c r="D34" s="163"/>
      <c r="E34" s="163">
        <v>851</v>
      </c>
      <c r="F34" s="3" t="s">
        <v>11</v>
      </c>
      <c r="G34" s="3" t="s">
        <v>39</v>
      </c>
      <c r="H34" s="171" t="s">
        <v>41</v>
      </c>
      <c r="I34" s="3" t="s">
        <v>18</v>
      </c>
      <c r="J34" s="27">
        <f t="shared" ref="J34:W34" si="52">J35</f>
        <v>275900</v>
      </c>
      <c r="K34" s="27">
        <f t="shared" si="52"/>
        <v>275900</v>
      </c>
      <c r="L34" s="27">
        <f t="shared" si="52"/>
        <v>0</v>
      </c>
      <c r="M34" s="27">
        <f t="shared" si="52"/>
        <v>0</v>
      </c>
      <c r="N34" s="27">
        <f t="shared" si="52"/>
        <v>0</v>
      </c>
      <c r="O34" s="27">
        <f t="shared" si="52"/>
        <v>0</v>
      </c>
      <c r="P34" s="27">
        <f t="shared" si="52"/>
        <v>0</v>
      </c>
      <c r="Q34" s="27">
        <f t="shared" si="52"/>
        <v>0</v>
      </c>
      <c r="R34" s="27">
        <f t="shared" si="52"/>
        <v>275900</v>
      </c>
      <c r="S34" s="27">
        <f t="shared" si="52"/>
        <v>275900</v>
      </c>
      <c r="T34" s="27">
        <f t="shared" si="52"/>
        <v>0</v>
      </c>
      <c r="U34" s="27">
        <f t="shared" si="52"/>
        <v>0</v>
      </c>
      <c r="V34" s="27">
        <f t="shared" si="52"/>
        <v>275900</v>
      </c>
      <c r="W34" s="27">
        <f t="shared" si="52"/>
        <v>114728.51000000001</v>
      </c>
      <c r="X34" s="174">
        <f t="shared" si="1"/>
        <v>41.583367162015229</v>
      </c>
    </row>
    <row r="35" spans="1:24" ht="45" x14ac:dyDescent="0.25">
      <c r="A35" s="77" t="s">
        <v>632</v>
      </c>
      <c r="B35" s="163"/>
      <c r="C35" s="163"/>
      <c r="D35" s="163"/>
      <c r="E35" s="163">
        <v>851</v>
      </c>
      <c r="F35" s="3" t="s">
        <v>11</v>
      </c>
      <c r="G35" s="3" t="s">
        <v>39</v>
      </c>
      <c r="H35" s="171" t="s">
        <v>41</v>
      </c>
      <c r="I35" s="3" t="s">
        <v>19</v>
      </c>
      <c r="J35" s="27">
        <v>275900</v>
      </c>
      <c r="K35" s="27">
        <f>J35</f>
        <v>275900</v>
      </c>
      <c r="L35" s="27"/>
      <c r="M35" s="27"/>
      <c r="N35" s="27"/>
      <c r="O35" s="27">
        <f>N35</f>
        <v>0</v>
      </c>
      <c r="P35" s="27"/>
      <c r="Q35" s="27"/>
      <c r="R35" s="27">
        <f>211900+64000</f>
        <v>275900</v>
      </c>
      <c r="S35" s="27">
        <f t="shared" ref="S35" si="53">K35+O35</f>
        <v>275900</v>
      </c>
      <c r="T35" s="27">
        <f t="shared" ref="T35" si="54">L35+P35</f>
        <v>0</v>
      </c>
      <c r="U35" s="27">
        <f t="shared" ref="U35" si="55">M35+Q35</f>
        <v>0</v>
      </c>
      <c r="V35" s="27">
        <f>211900+64000</f>
        <v>275900</v>
      </c>
      <c r="W35" s="27">
        <f>90668.6+24059.91</f>
        <v>114728.51000000001</v>
      </c>
      <c r="X35" s="174">
        <f t="shared" si="1"/>
        <v>41.583367162015229</v>
      </c>
    </row>
    <row r="36" spans="1:24" ht="45" x14ac:dyDescent="0.25">
      <c r="A36" s="77" t="s">
        <v>22</v>
      </c>
      <c r="B36" s="163"/>
      <c r="C36" s="163"/>
      <c r="D36" s="163"/>
      <c r="E36" s="163">
        <v>851</v>
      </c>
      <c r="F36" s="3" t="s">
        <v>11</v>
      </c>
      <c r="G36" s="3" t="s">
        <v>39</v>
      </c>
      <c r="H36" s="171" t="s">
        <v>41</v>
      </c>
      <c r="I36" s="3" t="s">
        <v>23</v>
      </c>
      <c r="J36" s="27">
        <f t="shared" ref="J36:W36" si="56">J37</f>
        <v>158152</v>
      </c>
      <c r="K36" s="27">
        <f t="shared" si="56"/>
        <v>158152</v>
      </c>
      <c r="L36" s="27">
        <f t="shared" si="56"/>
        <v>0</v>
      </c>
      <c r="M36" s="27">
        <f t="shared" si="56"/>
        <v>0</v>
      </c>
      <c r="N36" s="27">
        <f t="shared" si="56"/>
        <v>0</v>
      </c>
      <c r="O36" s="27">
        <f t="shared" si="56"/>
        <v>0</v>
      </c>
      <c r="P36" s="27">
        <f t="shared" si="56"/>
        <v>0</v>
      </c>
      <c r="Q36" s="27">
        <f t="shared" si="56"/>
        <v>0</v>
      </c>
      <c r="R36" s="27">
        <f t="shared" si="56"/>
        <v>158152</v>
      </c>
      <c r="S36" s="27">
        <f t="shared" si="56"/>
        <v>158152</v>
      </c>
      <c r="T36" s="27">
        <f t="shared" si="56"/>
        <v>0</v>
      </c>
      <c r="U36" s="27">
        <f t="shared" si="56"/>
        <v>0</v>
      </c>
      <c r="V36" s="27">
        <f t="shared" si="56"/>
        <v>158152</v>
      </c>
      <c r="W36" s="27">
        <f t="shared" si="56"/>
        <v>3879.63</v>
      </c>
      <c r="X36" s="174">
        <f t="shared" si="1"/>
        <v>2.4531020790125955</v>
      </c>
    </row>
    <row r="37" spans="1:24" ht="45" x14ac:dyDescent="0.25">
      <c r="A37" s="77" t="s">
        <v>9</v>
      </c>
      <c r="B37" s="163"/>
      <c r="C37" s="163"/>
      <c r="D37" s="163"/>
      <c r="E37" s="163">
        <v>851</v>
      </c>
      <c r="F37" s="3" t="s">
        <v>11</v>
      </c>
      <c r="G37" s="3" t="s">
        <v>39</v>
      </c>
      <c r="H37" s="171" t="s">
        <v>41</v>
      </c>
      <c r="I37" s="3" t="s">
        <v>24</v>
      </c>
      <c r="J37" s="27">
        <v>158152</v>
      </c>
      <c r="K37" s="27">
        <f>J37</f>
        <v>158152</v>
      </c>
      <c r="L37" s="27"/>
      <c r="M37" s="27"/>
      <c r="N37" s="27"/>
      <c r="O37" s="27">
        <f>N37</f>
        <v>0</v>
      </c>
      <c r="P37" s="27"/>
      <c r="Q37" s="27"/>
      <c r="R37" s="27">
        <v>158152</v>
      </c>
      <c r="S37" s="27">
        <f t="shared" ref="S37" si="57">K37+O37</f>
        <v>158152</v>
      </c>
      <c r="T37" s="27">
        <f t="shared" ref="T37" si="58">L37+P37</f>
        <v>0</v>
      </c>
      <c r="U37" s="27">
        <f t="shared" ref="U37" si="59">M37+Q37</f>
        <v>0</v>
      </c>
      <c r="V37" s="27">
        <v>158152</v>
      </c>
      <c r="W37" s="27">
        <v>3879.63</v>
      </c>
      <c r="X37" s="174">
        <f t="shared" si="1"/>
        <v>2.4531020790125955</v>
      </c>
    </row>
    <row r="38" spans="1:24" ht="18" customHeight="1" x14ac:dyDescent="0.25">
      <c r="A38" s="77" t="s">
        <v>42</v>
      </c>
      <c r="B38" s="164"/>
      <c r="C38" s="164"/>
      <c r="D38" s="164"/>
      <c r="E38" s="163">
        <v>851</v>
      </c>
      <c r="F38" s="3" t="s">
        <v>11</v>
      </c>
      <c r="G38" s="4" t="s">
        <v>39</v>
      </c>
      <c r="H38" s="171" t="s">
        <v>41</v>
      </c>
      <c r="I38" s="3" t="s">
        <v>43</v>
      </c>
      <c r="J38" s="27">
        <f t="shared" ref="J38:W38" si="60">J39</f>
        <v>200</v>
      </c>
      <c r="K38" s="27">
        <f t="shared" si="60"/>
        <v>200</v>
      </c>
      <c r="L38" s="27">
        <f t="shared" si="60"/>
        <v>0</v>
      </c>
      <c r="M38" s="27">
        <f t="shared" si="60"/>
        <v>0</v>
      </c>
      <c r="N38" s="27">
        <f t="shared" si="60"/>
        <v>0</v>
      </c>
      <c r="O38" s="27">
        <f t="shared" si="60"/>
        <v>0</v>
      </c>
      <c r="P38" s="27">
        <f t="shared" si="60"/>
        <v>0</v>
      </c>
      <c r="Q38" s="27">
        <f t="shared" si="60"/>
        <v>0</v>
      </c>
      <c r="R38" s="27">
        <f t="shared" si="60"/>
        <v>200</v>
      </c>
      <c r="S38" s="27">
        <f t="shared" si="60"/>
        <v>200</v>
      </c>
      <c r="T38" s="27">
        <f t="shared" si="60"/>
        <v>0</v>
      </c>
      <c r="U38" s="27">
        <f t="shared" si="60"/>
        <v>0</v>
      </c>
      <c r="V38" s="27">
        <f t="shared" si="60"/>
        <v>200</v>
      </c>
      <c r="W38" s="27">
        <f t="shared" si="60"/>
        <v>0</v>
      </c>
      <c r="X38" s="174">
        <f t="shared" si="1"/>
        <v>0</v>
      </c>
    </row>
    <row r="39" spans="1:24" ht="18" customHeight="1" x14ac:dyDescent="0.25">
      <c r="A39" s="77" t="s">
        <v>44</v>
      </c>
      <c r="B39" s="164"/>
      <c r="C39" s="164"/>
      <c r="D39" s="164"/>
      <c r="E39" s="163">
        <v>851</v>
      </c>
      <c r="F39" s="3" t="s">
        <v>11</v>
      </c>
      <c r="G39" s="4" t="s">
        <v>39</v>
      </c>
      <c r="H39" s="171" t="s">
        <v>41</v>
      </c>
      <c r="I39" s="3" t="s">
        <v>45</v>
      </c>
      <c r="J39" s="27">
        <v>200</v>
      </c>
      <c r="K39" s="27">
        <f>J39</f>
        <v>200</v>
      </c>
      <c r="L39" s="27"/>
      <c r="M39" s="27"/>
      <c r="N39" s="27"/>
      <c r="O39" s="27">
        <f>N39</f>
        <v>0</v>
      </c>
      <c r="P39" s="27"/>
      <c r="Q39" s="27"/>
      <c r="R39" s="27">
        <v>200</v>
      </c>
      <c r="S39" s="27">
        <f t="shared" ref="S39" si="61">K39+O39</f>
        <v>200</v>
      </c>
      <c r="T39" s="27">
        <f t="shared" ref="T39" si="62">L39+P39</f>
        <v>0</v>
      </c>
      <c r="U39" s="27">
        <f t="shared" ref="U39" si="63">M39+Q39</f>
        <v>0</v>
      </c>
      <c r="V39" s="27">
        <v>200</v>
      </c>
      <c r="W39" s="27"/>
      <c r="X39" s="174">
        <f t="shared" si="1"/>
        <v>0</v>
      </c>
    </row>
    <row r="40" spans="1:24" ht="45" x14ac:dyDescent="0.25">
      <c r="A40" s="77" t="s">
        <v>46</v>
      </c>
      <c r="B40" s="166"/>
      <c r="C40" s="166"/>
      <c r="D40" s="166"/>
      <c r="E40" s="163">
        <v>851</v>
      </c>
      <c r="F40" s="3" t="s">
        <v>17</v>
      </c>
      <c r="G40" s="4" t="s">
        <v>39</v>
      </c>
      <c r="H40" s="171" t="s">
        <v>47</v>
      </c>
      <c r="I40" s="3"/>
      <c r="J40" s="27">
        <f t="shared" ref="J40:W41" si="64">J41</f>
        <v>87500</v>
      </c>
      <c r="K40" s="27">
        <f t="shared" si="64"/>
        <v>0</v>
      </c>
      <c r="L40" s="27">
        <f t="shared" si="64"/>
        <v>87500</v>
      </c>
      <c r="M40" s="27">
        <f t="shared" si="64"/>
        <v>0</v>
      </c>
      <c r="N40" s="27">
        <f t="shared" si="64"/>
        <v>423000</v>
      </c>
      <c r="O40" s="27">
        <f t="shared" si="64"/>
        <v>0</v>
      </c>
      <c r="P40" s="27">
        <f t="shared" si="64"/>
        <v>423000</v>
      </c>
      <c r="Q40" s="27">
        <f t="shared" si="64"/>
        <v>0</v>
      </c>
      <c r="R40" s="27">
        <f t="shared" si="64"/>
        <v>510500</v>
      </c>
      <c r="S40" s="27">
        <f t="shared" si="64"/>
        <v>0</v>
      </c>
      <c r="T40" s="27">
        <f t="shared" si="64"/>
        <v>510500</v>
      </c>
      <c r="U40" s="27">
        <f t="shared" si="64"/>
        <v>0</v>
      </c>
      <c r="V40" s="27">
        <f t="shared" si="64"/>
        <v>510500</v>
      </c>
      <c r="W40" s="27">
        <f t="shared" si="64"/>
        <v>28500</v>
      </c>
      <c r="X40" s="174">
        <f t="shared" si="1"/>
        <v>5.5827619980411356</v>
      </c>
    </row>
    <row r="41" spans="1:24" ht="45" x14ac:dyDescent="0.25">
      <c r="A41" s="77" t="s">
        <v>22</v>
      </c>
      <c r="B41" s="164"/>
      <c r="C41" s="164"/>
      <c r="D41" s="164"/>
      <c r="E41" s="163">
        <v>851</v>
      </c>
      <c r="F41" s="3" t="s">
        <v>11</v>
      </c>
      <c r="G41" s="3" t="s">
        <v>39</v>
      </c>
      <c r="H41" s="171" t="s">
        <v>47</v>
      </c>
      <c r="I41" s="3" t="s">
        <v>23</v>
      </c>
      <c r="J41" s="27">
        <f t="shared" si="64"/>
        <v>87500</v>
      </c>
      <c r="K41" s="27">
        <f t="shared" si="64"/>
        <v>0</v>
      </c>
      <c r="L41" s="27">
        <f t="shared" si="64"/>
        <v>87500</v>
      </c>
      <c r="M41" s="27">
        <f t="shared" si="64"/>
        <v>0</v>
      </c>
      <c r="N41" s="27">
        <f t="shared" si="64"/>
        <v>423000</v>
      </c>
      <c r="O41" s="27">
        <f t="shared" si="64"/>
        <v>0</v>
      </c>
      <c r="P41" s="27">
        <f t="shared" si="64"/>
        <v>423000</v>
      </c>
      <c r="Q41" s="27">
        <f t="shared" si="64"/>
        <v>0</v>
      </c>
      <c r="R41" s="27">
        <f t="shared" si="64"/>
        <v>510500</v>
      </c>
      <c r="S41" s="27">
        <f t="shared" si="64"/>
        <v>0</v>
      </c>
      <c r="T41" s="27">
        <f t="shared" si="64"/>
        <v>510500</v>
      </c>
      <c r="U41" s="27">
        <f t="shared" si="64"/>
        <v>0</v>
      </c>
      <c r="V41" s="27">
        <f t="shared" si="64"/>
        <v>510500</v>
      </c>
      <c r="W41" s="27">
        <f t="shared" si="64"/>
        <v>28500</v>
      </c>
      <c r="X41" s="174">
        <f t="shared" si="1"/>
        <v>5.5827619980411356</v>
      </c>
    </row>
    <row r="42" spans="1:24" ht="45" x14ac:dyDescent="0.25">
      <c r="A42" s="77" t="s">
        <v>9</v>
      </c>
      <c r="B42" s="166"/>
      <c r="C42" s="166"/>
      <c r="D42" s="166"/>
      <c r="E42" s="163">
        <v>851</v>
      </c>
      <c r="F42" s="3" t="s">
        <v>11</v>
      </c>
      <c r="G42" s="3" t="s">
        <v>39</v>
      </c>
      <c r="H42" s="171" t="s">
        <v>47</v>
      </c>
      <c r="I42" s="3" t="s">
        <v>24</v>
      </c>
      <c r="J42" s="27">
        <v>87500</v>
      </c>
      <c r="K42" s="27"/>
      <c r="L42" s="27">
        <f>J42</f>
        <v>87500</v>
      </c>
      <c r="M42" s="27"/>
      <c r="N42" s="27">
        <v>423000</v>
      </c>
      <c r="O42" s="27"/>
      <c r="P42" s="27">
        <f>N42</f>
        <v>423000</v>
      </c>
      <c r="Q42" s="27"/>
      <c r="R42" s="27">
        <v>510500</v>
      </c>
      <c r="S42" s="27">
        <f t="shared" ref="S42" si="65">K42+O42</f>
        <v>0</v>
      </c>
      <c r="T42" s="27">
        <f t="shared" ref="T42" si="66">L42+P42</f>
        <v>510500</v>
      </c>
      <c r="U42" s="27">
        <f t="shared" ref="U42" si="67">M42+Q42</f>
        <v>0</v>
      </c>
      <c r="V42" s="27">
        <v>510500</v>
      </c>
      <c r="W42" s="27">
        <v>28500</v>
      </c>
      <c r="X42" s="174">
        <f t="shared" si="1"/>
        <v>5.5827619980411356</v>
      </c>
    </row>
    <row r="43" spans="1:24" ht="30" x14ac:dyDescent="0.25">
      <c r="A43" s="77" t="s">
        <v>48</v>
      </c>
      <c r="B43" s="166"/>
      <c r="C43" s="166"/>
      <c r="D43" s="166"/>
      <c r="E43" s="163">
        <v>851</v>
      </c>
      <c r="F43" s="3" t="s">
        <v>11</v>
      </c>
      <c r="G43" s="3" t="s">
        <v>39</v>
      </c>
      <c r="H43" s="171" t="s">
        <v>49</v>
      </c>
      <c r="I43" s="3"/>
      <c r="J43" s="27">
        <f t="shared" ref="J43:W44" si="68">J44</f>
        <v>70300</v>
      </c>
      <c r="K43" s="27">
        <f t="shared" si="68"/>
        <v>0</v>
      </c>
      <c r="L43" s="27">
        <f t="shared" si="68"/>
        <v>70300</v>
      </c>
      <c r="M43" s="27">
        <f t="shared" si="68"/>
        <v>0</v>
      </c>
      <c r="N43" s="27">
        <f t="shared" si="68"/>
        <v>0</v>
      </c>
      <c r="O43" s="27">
        <f t="shared" si="68"/>
        <v>0</v>
      </c>
      <c r="P43" s="27">
        <f t="shared" si="68"/>
        <v>0</v>
      </c>
      <c r="Q43" s="27">
        <f t="shared" si="68"/>
        <v>0</v>
      </c>
      <c r="R43" s="27">
        <f t="shared" si="68"/>
        <v>70300</v>
      </c>
      <c r="S43" s="27">
        <f t="shared" si="68"/>
        <v>0</v>
      </c>
      <c r="T43" s="27">
        <f t="shared" si="68"/>
        <v>70300</v>
      </c>
      <c r="U43" s="27">
        <f t="shared" si="68"/>
        <v>0</v>
      </c>
      <c r="V43" s="27">
        <f t="shared" si="68"/>
        <v>70300</v>
      </c>
      <c r="W43" s="27">
        <f t="shared" si="68"/>
        <v>35009.94</v>
      </c>
      <c r="X43" s="174">
        <f t="shared" si="1"/>
        <v>49.800768136557615</v>
      </c>
    </row>
    <row r="44" spans="1:24" ht="45" x14ac:dyDescent="0.25">
      <c r="A44" s="77" t="s">
        <v>22</v>
      </c>
      <c r="B44" s="164"/>
      <c r="C44" s="164"/>
      <c r="D44" s="164"/>
      <c r="E44" s="163">
        <v>851</v>
      </c>
      <c r="F44" s="3" t="s">
        <v>11</v>
      </c>
      <c r="G44" s="3" t="s">
        <v>39</v>
      </c>
      <c r="H44" s="171" t="s">
        <v>49</v>
      </c>
      <c r="I44" s="3" t="s">
        <v>23</v>
      </c>
      <c r="J44" s="27">
        <f t="shared" si="68"/>
        <v>70300</v>
      </c>
      <c r="K44" s="27">
        <f t="shared" si="68"/>
        <v>0</v>
      </c>
      <c r="L44" s="27">
        <f t="shared" si="68"/>
        <v>70300</v>
      </c>
      <c r="M44" s="27">
        <f t="shared" si="68"/>
        <v>0</v>
      </c>
      <c r="N44" s="27">
        <f t="shared" si="68"/>
        <v>0</v>
      </c>
      <c r="O44" s="27">
        <f t="shared" si="68"/>
        <v>0</v>
      </c>
      <c r="P44" s="27">
        <f t="shared" si="68"/>
        <v>0</v>
      </c>
      <c r="Q44" s="27">
        <f t="shared" si="68"/>
        <v>0</v>
      </c>
      <c r="R44" s="27">
        <f t="shared" si="68"/>
        <v>70300</v>
      </c>
      <c r="S44" s="27">
        <f t="shared" si="68"/>
        <v>0</v>
      </c>
      <c r="T44" s="27">
        <f t="shared" si="68"/>
        <v>70300</v>
      </c>
      <c r="U44" s="27">
        <f t="shared" si="68"/>
        <v>0</v>
      </c>
      <c r="V44" s="27">
        <f t="shared" si="68"/>
        <v>70300</v>
      </c>
      <c r="W44" s="27">
        <f t="shared" si="68"/>
        <v>35009.94</v>
      </c>
      <c r="X44" s="174">
        <f t="shared" si="1"/>
        <v>49.800768136557615</v>
      </c>
    </row>
    <row r="45" spans="1:24" ht="45" x14ac:dyDescent="0.25">
      <c r="A45" s="77" t="s">
        <v>9</v>
      </c>
      <c r="B45" s="166"/>
      <c r="C45" s="166"/>
      <c r="D45" s="166"/>
      <c r="E45" s="163">
        <v>851</v>
      </c>
      <c r="F45" s="3" t="s">
        <v>11</v>
      </c>
      <c r="G45" s="3" t="s">
        <v>39</v>
      </c>
      <c r="H45" s="171" t="s">
        <v>49</v>
      </c>
      <c r="I45" s="3" t="s">
        <v>24</v>
      </c>
      <c r="J45" s="27">
        <v>70300</v>
      </c>
      <c r="K45" s="27"/>
      <c r="L45" s="27">
        <f>J45</f>
        <v>70300</v>
      </c>
      <c r="M45" s="27"/>
      <c r="N45" s="27"/>
      <c r="O45" s="27"/>
      <c r="P45" s="27">
        <f>N45</f>
        <v>0</v>
      </c>
      <c r="Q45" s="27"/>
      <c r="R45" s="27">
        <v>70300</v>
      </c>
      <c r="S45" s="27">
        <f t="shared" ref="S45" si="69">K45+O45</f>
        <v>0</v>
      </c>
      <c r="T45" s="27">
        <f t="shared" ref="T45" si="70">L45+P45</f>
        <v>70300</v>
      </c>
      <c r="U45" s="27">
        <f t="shared" ref="U45" si="71">M45+Q45</f>
        <v>0</v>
      </c>
      <c r="V45" s="27">
        <v>70300</v>
      </c>
      <c r="W45" s="27">
        <v>35009.94</v>
      </c>
      <c r="X45" s="174">
        <f t="shared" si="1"/>
        <v>49.800768136557615</v>
      </c>
    </row>
    <row r="46" spans="1:24" ht="75" x14ac:dyDescent="0.25">
      <c r="A46" s="9" t="s">
        <v>336</v>
      </c>
      <c r="B46" s="166"/>
      <c r="C46" s="166"/>
      <c r="D46" s="166"/>
      <c r="E46" s="163">
        <v>851</v>
      </c>
      <c r="F46" s="3" t="s">
        <v>11</v>
      </c>
      <c r="G46" s="3" t="s">
        <v>39</v>
      </c>
      <c r="H46" s="4" t="s">
        <v>337</v>
      </c>
      <c r="I46" s="3"/>
      <c r="J46" s="27">
        <f t="shared" ref="J46:W47" si="72">J47</f>
        <v>0</v>
      </c>
      <c r="K46" s="27">
        <f t="shared" si="72"/>
        <v>0</v>
      </c>
      <c r="L46" s="27">
        <f t="shared" si="72"/>
        <v>0</v>
      </c>
      <c r="M46" s="27">
        <f t="shared" si="72"/>
        <v>0</v>
      </c>
      <c r="N46" s="27">
        <f t="shared" si="72"/>
        <v>121984</v>
      </c>
      <c r="O46" s="27">
        <f t="shared" si="72"/>
        <v>0</v>
      </c>
      <c r="P46" s="27">
        <f t="shared" si="72"/>
        <v>121984</v>
      </c>
      <c r="Q46" s="27">
        <f t="shared" si="72"/>
        <v>0</v>
      </c>
      <c r="R46" s="27">
        <f t="shared" si="72"/>
        <v>121984</v>
      </c>
      <c r="S46" s="27">
        <f t="shared" si="72"/>
        <v>0</v>
      </c>
      <c r="T46" s="27">
        <f t="shared" si="72"/>
        <v>121984</v>
      </c>
      <c r="U46" s="27">
        <f t="shared" si="72"/>
        <v>0</v>
      </c>
      <c r="V46" s="27">
        <f t="shared" si="72"/>
        <v>121984</v>
      </c>
      <c r="W46" s="27">
        <f t="shared" si="72"/>
        <v>84960.16</v>
      </c>
      <c r="X46" s="174">
        <f t="shared" si="1"/>
        <v>69.648609653725075</v>
      </c>
    </row>
    <row r="47" spans="1:24" ht="45" x14ac:dyDescent="0.25">
      <c r="A47" s="166" t="s">
        <v>22</v>
      </c>
      <c r="B47" s="166"/>
      <c r="C47" s="166"/>
      <c r="D47" s="166"/>
      <c r="E47" s="163">
        <v>851</v>
      </c>
      <c r="F47" s="3" t="s">
        <v>11</v>
      </c>
      <c r="G47" s="3" t="s">
        <v>39</v>
      </c>
      <c r="H47" s="4" t="s">
        <v>337</v>
      </c>
      <c r="I47" s="3" t="s">
        <v>23</v>
      </c>
      <c r="J47" s="27">
        <f t="shared" si="72"/>
        <v>0</v>
      </c>
      <c r="K47" s="27">
        <f t="shared" si="72"/>
        <v>0</v>
      </c>
      <c r="L47" s="27">
        <f t="shared" si="72"/>
        <v>0</v>
      </c>
      <c r="M47" s="27">
        <f t="shared" si="72"/>
        <v>0</v>
      </c>
      <c r="N47" s="27">
        <f t="shared" si="72"/>
        <v>121984</v>
      </c>
      <c r="O47" s="27">
        <f t="shared" si="72"/>
        <v>0</v>
      </c>
      <c r="P47" s="27">
        <f t="shared" si="72"/>
        <v>121984</v>
      </c>
      <c r="Q47" s="27">
        <f t="shared" si="72"/>
        <v>0</v>
      </c>
      <c r="R47" s="27">
        <f t="shared" si="72"/>
        <v>121984</v>
      </c>
      <c r="S47" s="27">
        <f t="shared" si="72"/>
        <v>0</v>
      </c>
      <c r="T47" s="27">
        <f t="shared" si="72"/>
        <v>121984</v>
      </c>
      <c r="U47" s="27">
        <f t="shared" si="72"/>
        <v>0</v>
      </c>
      <c r="V47" s="27">
        <f t="shared" si="72"/>
        <v>121984</v>
      </c>
      <c r="W47" s="27">
        <f t="shared" si="72"/>
        <v>84960.16</v>
      </c>
      <c r="X47" s="174">
        <f t="shared" si="1"/>
        <v>69.648609653725075</v>
      </c>
    </row>
    <row r="48" spans="1:24" ht="45" x14ac:dyDescent="0.25">
      <c r="A48" s="166" t="s">
        <v>9</v>
      </c>
      <c r="B48" s="166"/>
      <c r="C48" s="166"/>
      <c r="D48" s="166"/>
      <c r="E48" s="163">
        <v>851</v>
      </c>
      <c r="F48" s="3" t="s">
        <v>11</v>
      </c>
      <c r="G48" s="3" t="s">
        <v>39</v>
      </c>
      <c r="H48" s="4" t="s">
        <v>337</v>
      </c>
      <c r="I48" s="3" t="s">
        <v>24</v>
      </c>
      <c r="J48" s="27"/>
      <c r="K48" s="27"/>
      <c r="L48" s="27">
        <f>J48</f>
        <v>0</v>
      </c>
      <c r="M48" s="27"/>
      <c r="N48" s="27">
        <f>1484900-1362916</f>
        <v>121984</v>
      </c>
      <c r="O48" s="27"/>
      <c r="P48" s="27">
        <f>N48</f>
        <v>121984</v>
      </c>
      <c r="Q48" s="27"/>
      <c r="R48" s="27">
        <v>121984</v>
      </c>
      <c r="S48" s="27">
        <f t="shared" ref="S48" si="73">K48+O48</f>
        <v>0</v>
      </c>
      <c r="T48" s="27">
        <f t="shared" ref="T48" si="74">L48+P48</f>
        <v>121984</v>
      </c>
      <c r="U48" s="27">
        <f t="shared" ref="U48" si="75">M48+Q48</f>
        <v>0</v>
      </c>
      <c r="V48" s="27">
        <v>121984</v>
      </c>
      <c r="W48" s="27">
        <v>84960.16</v>
      </c>
      <c r="X48" s="174">
        <f t="shared" si="1"/>
        <v>69.648609653725075</v>
      </c>
    </row>
    <row r="49" spans="1:24" ht="45" x14ac:dyDescent="0.25">
      <c r="A49" s="77" t="s">
        <v>334</v>
      </c>
      <c r="B49" s="166"/>
      <c r="C49" s="166"/>
      <c r="D49" s="166"/>
      <c r="E49" s="163">
        <v>851</v>
      </c>
      <c r="F49" s="3" t="s">
        <v>11</v>
      </c>
      <c r="G49" s="4" t="s">
        <v>39</v>
      </c>
      <c r="H49" s="171" t="s">
        <v>50</v>
      </c>
      <c r="I49" s="3"/>
      <c r="J49" s="27">
        <f t="shared" ref="J49:W50" si="76">J50</f>
        <v>35500</v>
      </c>
      <c r="K49" s="27">
        <f t="shared" si="76"/>
        <v>0</v>
      </c>
      <c r="L49" s="27">
        <f t="shared" si="76"/>
        <v>35500</v>
      </c>
      <c r="M49" s="27">
        <f t="shared" si="76"/>
        <v>0</v>
      </c>
      <c r="N49" s="27">
        <f t="shared" si="76"/>
        <v>0</v>
      </c>
      <c r="O49" s="27">
        <f t="shared" si="76"/>
        <v>0</v>
      </c>
      <c r="P49" s="27">
        <f t="shared" si="76"/>
        <v>0</v>
      </c>
      <c r="Q49" s="27">
        <f t="shared" si="76"/>
        <v>0</v>
      </c>
      <c r="R49" s="27">
        <f t="shared" si="76"/>
        <v>35500</v>
      </c>
      <c r="S49" s="27">
        <f t="shared" si="76"/>
        <v>0</v>
      </c>
      <c r="T49" s="27">
        <f t="shared" si="76"/>
        <v>35500</v>
      </c>
      <c r="U49" s="27">
        <f t="shared" si="76"/>
        <v>0</v>
      </c>
      <c r="V49" s="27">
        <f t="shared" si="76"/>
        <v>35500</v>
      </c>
      <c r="W49" s="27">
        <f t="shared" si="76"/>
        <v>0</v>
      </c>
      <c r="X49" s="174">
        <f t="shared" si="1"/>
        <v>0</v>
      </c>
    </row>
    <row r="50" spans="1:24" ht="45" x14ac:dyDescent="0.25">
      <c r="A50" s="77" t="s">
        <v>22</v>
      </c>
      <c r="B50" s="164"/>
      <c r="C50" s="164"/>
      <c r="D50" s="164"/>
      <c r="E50" s="163">
        <v>851</v>
      </c>
      <c r="F50" s="3" t="s">
        <v>11</v>
      </c>
      <c r="G50" s="4" t="s">
        <v>39</v>
      </c>
      <c r="H50" s="171" t="s">
        <v>50</v>
      </c>
      <c r="I50" s="3" t="s">
        <v>23</v>
      </c>
      <c r="J50" s="27">
        <f t="shared" si="76"/>
        <v>35500</v>
      </c>
      <c r="K50" s="27">
        <f t="shared" si="76"/>
        <v>0</v>
      </c>
      <c r="L50" s="27">
        <f t="shared" si="76"/>
        <v>35500</v>
      </c>
      <c r="M50" s="27">
        <f t="shared" si="76"/>
        <v>0</v>
      </c>
      <c r="N50" s="27">
        <f t="shared" si="76"/>
        <v>0</v>
      </c>
      <c r="O50" s="27">
        <f t="shared" si="76"/>
        <v>0</v>
      </c>
      <c r="P50" s="27">
        <f t="shared" si="76"/>
        <v>0</v>
      </c>
      <c r="Q50" s="27">
        <f t="shared" si="76"/>
        <v>0</v>
      </c>
      <c r="R50" s="27">
        <f t="shared" si="76"/>
        <v>35500</v>
      </c>
      <c r="S50" s="27">
        <f t="shared" si="76"/>
        <v>0</v>
      </c>
      <c r="T50" s="27">
        <f t="shared" si="76"/>
        <v>35500</v>
      </c>
      <c r="U50" s="27">
        <f t="shared" si="76"/>
        <v>0</v>
      </c>
      <c r="V50" s="27">
        <f t="shared" si="76"/>
        <v>35500</v>
      </c>
      <c r="W50" s="27">
        <f t="shared" si="76"/>
        <v>0</v>
      </c>
      <c r="X50" s="174">
        <f>W50/V50*100</f>
        <v>0</v>
      </c>
    </row>
    <row r="51" spans="1:24" ht="45" x14ac:dyDescent="0.25">
      <c r="A51" s="77" t="s">
        <v>9</v>
      </c>
      <c r="B51" s="166"/>
      <c r="C51" s="166"/>
      <c r="D51" s="166"/>
      <c r="E51" s="163">
        <v>851</v>
      </c>
      <c r="F51" s="3" t="s">
        <v>11</v>
      </c>
      <c r="G51" s="4" t="s">
        <v>39</v>
      </c>
      <c r="H51" s="171" t="s">
        <v>50</v>
      </c>
      <c r="I51" s="3" t="s">
        <v>24</v>
      </c>
      <c r="J51" s="27">
        <v>35500</v>
      </c>
      <c r="K51" s="27"/>
      <c r="L51" s="27">
        <f>J51</f>
        <v>35500</v>
      </c>
      <c r="M51" s="27"/>
      <c r="N51" s="27"/>
      <c r="O51" s="27"/>
      <c r="P51" s="27">
        <f>N51</f>
        <v>0</v>
      </c>
      <c r="Q51" s="27"/>
      <c r="R51" s="27">
        <v>35500</v>
      </c>
      <c r="S51" s="27">
        <f t="shared" ref="S51" si="77">K51+O51</f>
        <v>0</v>
      </c>
      <c r="T51" s="27">
        <f t="shared" ref="T51" si="78">L51+P51</f>
        <v>35500</v>
      </c>
      <c r="U51" s="27">
        <f t="shared" ref="U51" si="79">M51+Q51</f>
        <v>0</v>
      </c>
      <c r="V51" s="27">
        <v>35500</v>
      </c>
      <c r="W51" s="27"/>
      <c r="X51" s="174">
        <f t="shared" ref="X51:X117" si="80">W51/V51*100</f>
        <v>0</v>
      </c>
    </row>
    <row r="52" spans="1:24" s="2" customFormat="1" ht="45" x14ac:dyDescent="0.25">
      <c r="A52" s="77" t="s">
        <v>51</v>
      </c>
      <c r="B52" s="163"/>
      <c r="C52" s="163"/>
      <c r="D52" s="163"/>
      <c r="E52" s="163">
        <v>851</v>
      </c>
      <c r="F52" s="4" t="s">
        <v>11</v>
      </c>
      <c r="G52" s="4" t="s">
        <v>39</v>
      </c>
      <c r="H52" s="171" t="s">
        <v>52</v>
      </c>
      <c r="I52" s="4"/>
      <c r="J52" s="27">
        <f t="shared" ref="J52:W53" si="81">J53</f>
        <v>2921000</v>
      </c>
      <c r="K52" s="27">
        <f t="shared" si="81"/>
        <v>0</v>
      </c>
      <c r="L52" s="27">
        <f t="shared" si="81"/>
        <v>2921000</v>
      </c>
      <c r="M52" s="27">
        <f t="shared" si="81"/>
        <v>0</v>
      </c>
      <c r="N52" s="27">
        <f t="shared" si="81"/>
        <v>0</v>
      </c>
      <c r="O52" s="27">
        <f t="shared" si="81"/>
        <v>0</v>
      </c>
      <c r="P52" s="27">
        <f t="shared" si="81"/>
        <v>0</v>
      </c>
      <c r="Q52" s="27">
        <f t="shared" si="81"/>
        <v>0</v>
      </c>
      <c r="R52" s="27">
        <f t="shared" si="81"/>
        <v>2921000</v>
      </c>
      <c r="S52" s="27">
        <f t="shared" si="81"/>
        <v>0</v>
      </c>
      <c r="T52" s="27">
        <f t="shared" si="81"/>
        <v>2921000</v>
      </c>
      <c r="U52" s="27">
        <f t="shared" si="81"/>
        <v>0</v>
      </c>
      <c r="V52" s="27">
        <f t="shared" si="81"/>
        <v>2921000</v>
      </c>
      <c r="W52" s="27">
        <f t="shared" si="81"/>
        <v>1479900</v>
      </c>
      <c r="X52" s="174">
        <f t="shared" si="80"/>
        <v>50.664156110920921</v>
      </c>
    </row>
    <row r="53" spans="1:24" ht="45" x14ac:dyDescent="0.25">
      <c r="A53" s="77" t="s">
        <v>53</v>
      </c>
      <c r="B53" s="166"/>
      <c r="C53" s="166"/>
      <c r="D53" s="166"/>
      <c r="E53" s="163">
        <v>851</v>
      </c>
      <c r="F53" s="3" t="s">
        <v>11</v>
      </c>
      <c r="G53" s="3" t="s">
        <v>39</v>
      </c>
      <c r="H53" s="171" t="s">
        <v>52</v>
      </c>
      <c r="I53" s="5">
        <v>600</v>
      </c>
      <c r="J53" s="27">
        <f t="shared" si="81"/>
        <v>2921000</v>
      </c>
      <c r="K53" s="27">
        <f t="shared" si="81"/>
        <v>0</v>
      </c>
      <c r="L53" s="27">
        <f t="shared" si="81"/>
        <v>2921000</v>
      </c>
      <c r="M53" s="27">
        <f t="shared" si="81"/>
        <v>0</v>
      </c>
      <c r="N53" s="27">
        <f t="shared" si="81"/>
        <v>0</v>
      </c>
      <c r="O53" s="27">
        <f t="shared" si="81"/>
        <v>0</v>
      </c>
      <c r="P53" s="27">
        <f t="shared" si="81"/>
        <v>0</v>
      </c>
      <c r="Q53" s="27">
        <f t="shared" si="81"/>
        <v>0</v>
      </c>
      <c r="R53" s="27">
        <f t="shared" si="81"/>
        <v>2921000</v>
      </c>
      <c r="S53" s="27">
        <f t="shared" si="81"/>
        <v>0</v>
      </c>
      <c r="T53" s="27">
        <f t="shared" si="81"/>
        <v>2921000</v>
      </c>
      <c r="U53" s="27">
        <f t="shared" si="81"/>
        <v>0</v>
      </c>
      <c r="V53" s="27">
        <f t="shared" si="81"/>
        <v>2921000</v>
      </c>
      <c r="W53" s="27">
        <f t="shared" si="81"/>
        <v>1479900</v>
      </c>
      <c r="X53" s="174">
        <f t="shared" si="80"/>
        <v>50.664156110920921</v>
      </c>
    </row>
    <row r="54" spans="1:24" ht="30" x14ac:dyDescent="0.25">
      <c r="A54" s="77" t="s">
        <v>108</v>
      </c>
      <c r="B54" s="166"/>
      <c r="C54" s="166"/>
      <c r="D54" s="166"/>
      <c r="E54" s="163">
        <v>851</v>
      </c>
      <c r="F54" s="3" t="s">
        <v>11</v>
      </c>
      <c r="G54" s="3" t="s">
        <v>39</v>
      </c>
      <c r="H54" s="171" t="s">
        <v>52</v>
      </c>
      <c r="I54" s="5">
        <v>610</v>
      </c>
      <c r="J54" s="27">
        <v>2921000</v>
      </c>
      <c r="K54" s="27"/>
      <c r="L54" s="27">
        <f>J54</f>
        <v>2921000</v>
      </c>
      <c r="M54" s="27"/>
      <c r="N54" s="27"/>
      <c r="O54" s="27"/>
      <c r="P54" s="27">
        <f>N54</f>
        <v>0</v>
      </c>
      <c r="Q54" s="27"/>
      <c r="R54" s="27">
        <v>2921000</v>
      </c>
      <c r="S54" s="27">
        <f t="shared" ref="S54" si="82">K54+O54</f>
        <v>0</v>
      </c>
      <c r="T54" s="27">
        <f t="shared" ref="T54" si="83">L54+P54</f>
        <v>2921000</v>
      </c>
      <c r="U54" s="27">
        <f t="shared" ref="U54" si="84">M54+Q54</f>
        <v>0</v>
      </c>
      <c r="V54" s="27">
        <v>2921000</v>
      </c>
      <c r="W54" s="27">
        <v>1479900</v>
      </c>
      <c r="X54" s="174">
        <f t="shared" si="80"/>
        <v>50.664156110920921</v>
      </c>
    </row>
    <row r="55" spans="1:24" ht="30" x14ac:dyDescent="0.25">
      <c r="A55" s="77" t="s">
        <v>726</v>
      </c>
      <c r="B55" s="166"/>
      <c r="C55" s="166"/>
      <c r="D55" s="166"/>
      <c r="E55" s="163">
        <v>851</v>
      </c>
      <c r="F55" s="3" t="s">
        <v>11</v>
      </c>
      <c r="G55" s="3" t="s">
        <v>39</v>
      </c>
      <c r="H55" s="171">
        <v>5101154690</v>
      </c>
      <c r="I55" s="5"/>
      <c r="J55" s="27"/>
      <c r="K55" s="27"/>
      <c r="L55" s="27"/>
      <c r="M55" s="27"/>
      <c r="N55" s="27"/>
      <c r="O55" s="27"/>
      <c r="P55" s="27"/>
      <c r="Q55" s="27"/>
      <c r="R55" s="27">
        <f>R56</f>
        <v>0</v>
      </c>
      <c r="S55" s="27"/>
      <c r="T55" s="27"/>
      <c r="U55" s="27"/>
      <c r="V55" s="27">
        <f>V56</f>
        <v>271654</v>
      </c>
      <c r="W55" s="27"/>
      <c r="X55" s="174">
        <f t="shared" si="80"/>
        <v>0</v>
      </c>
    </row>
    <row r="56" spans="1:24" ht="45" x14ac:dyDescent="0.25">
      <c r="A56" s="166" t="s">
        <v>22</v>
      </c>
      <c r="B56" s="166"/>
      <c r="C56" s="166"/>
      <c r="D56" s="166"/>
      <c r="E56" s="163">
        <v>851</v>
      </c>
      <c r="F56" s="3" t="s">
        <v>11</v>
      </c>
      <c r="G56" s="3" t="s">
        <v>39</v>
      </c>
      <c r="H56" s="171">
        <v>5101154690</v>
      </c>
      <c r="I56" s="5">
        <v>200</v>
      </c>
      <c r="J56" s="27"/>
      <c r="K56" s="27"/>
      <c r="L56" s="27"/>
      <c r="M56" s="27"/>
      <c r="N56" s="27"/>
      <c r="O56" s="27"/>
      <c r="P56" s="27"/>
      <c r="Q56" s="27"/>
      <c r="R56" s="27">
        <f>R57</f>
        <v>0</v>
      </c>
      <c r="S56" s="27"/>
      <c r="T56" s="27"/>
      <c r="U56" s="27"/>
      <c r="V56" s="27">
        <f>V57</f>
        <v>271654</v>
      </c>
      <c r="W56" s="27"/>
      <c r="X56" s="174">
        <f t="shared" si="80"/>
        <v>0</v>
      </c>
    </row>
    <row r="57" spans="1:24" ht="45" x14ac:dyDescent="0.25">
      <c r="A57" s="166" t="s">
        <v>9</v>
      </c>
      <c r="B57" s="166"/>
      <c r="C57" s="166"/>
      <c r="D57" s="166"/>
      <c r="E57" s="163">
        <v>851</v>
      </c>
      <c r="F57" s="3" t="s">
        <v>11</v>
      </c>
      <c r="G57" s="3" t="s">
        <v>39</v>
      </c>
      <c r="H57" s="171">
        <v>5101154690</v>
      </c>
      <c r="I57" s="5">
        <v>240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>
        <v>271654</v>
      </c>
      <c r="W57" s="27"/>
      <c r="X57" s="174">
        <f t="shared" si="80"/>
        <v>0</v>
      </c>
    </row>
    <row r="58" spans="1:24" ht="135" x14ac:dyDescent="0.25">
      <c r="A58" s="206" t="s">
        <v>765</v>
      </c>
      <c r="B58" s="206"/>
      <c r="C58" s="206"/>
      <c r="D58" s="206"/>
      <c r="E58" s="163">
        <v>851</v>
      </c>
      <c r="F58" s="3" t="s">
        <v>11</v>
      </c>
      <c r="G58" s="3" t="s">
        <v>39</v>
      </c>
      <c r="H58" s="210" t="s">
        <v>764</v>
      </c>
      <c r="I58" s="5"/>
      <c r="J58" s="27"/>
      <c r="K58" s="27"/>
      <c r="L58" s="27"/>
      <c r="M58" s="27"/>
      <c r="N58" s="27"/>
      <c r="O58" s="27"/>
      <c r="P58" s="27"/>
      <c r="Q58" s="27"/>
      <c r="R58" s="27">
        <f>R59</f>
        <v>0</v>
      </c>
      <c r="S58" s="27">
        <f t="shared" ref="S58:V59" si="85">S59</f>
        <v>0</v>
      </c>
      <c r="T58" s="27">
        <f t="shared" si="85"/>
        <v>0</v>
      </c>
      <c r="U58" s="27">
        <f t="shared" si="85"/>
        <v>0</v>
      </c>
      <c r="V58" s="27">
        <f t="shared" si="85"/>
        <v>169620</v>
      </c>
      <c r="W58" s="27">
        <f t="shared" ref="W58:W59" si="86">W59</f>
        <v>0</v>
      </c>
      <c r="X58" s="27">
        <f t="shared" ref="X58:X59" si="87">X59</f>
        <v>0</v>
      </c>
    </row>
    <row r="59" spans="1:24" ht="45" x14ac:dyDescent="0.25">
      <c r="A59" s="206" t="s">
        <v>22</v>
      </c>
      <c r="B59" s="206"/>
      <c r="C59" s="206"/>
      <c r="D59" s="206"/>
      <c r="E59" s="163">
        <v>851</v>
      </c>
      <c r="F59" s="3" t="s">
        <v>11</v>
      </c>
      <c r="G59" s="3" t="s">
        <v>39</v>
      </c>
      <c r="H59" s="210" t="s">
        <v>764</v>
      </c>
      <c r="I59" s="5">
        <v>200</v>
      </c>
      <c r="J59" s="27"/>
      <c r="K59" s="27"/>
      <c r="L59" s="27"/>
      <c r="M59" s="27"/>
      <c r="N59" s="27"/>
      <c r="O59" s="27"/>
      <c r="P59" s="27"/>
      <c r="Q59" s="27"/>
      <c r="R59" s="27">
        <f>R60</f>
        <v>0</v>
      </c>
      <c r="S59" s="27">
        <f t="shared" si="85"/>
        <v>0</v>
      </c>
      <c r="T59" s="27">
        <f t="shared" si="85"/>
        <v>0</v>
      </c>
      <c r="U59" s="27">
        <f t="shared" si="85"/>
        <v>0</v>
      </c>
      <c r="V59" s="27">
        <f t="shared" si="85"/>
        <v>169620</v>
      </c>
      <c r="W59" s="27">
        <f t="shared" si="86"/>
        <v>0</v>
      </c>
      <c r="X59" s="27">
        <f t="shared" si="87"/>
        <v>0</v>
      </c>
    </row>
    <row r="60" spans="1:24" ht="45" x14ac:dyDescent="0.25">
      <c r="A60" s="206" t="s">
        <v>9</v>
      </c>
      <c r="B60" s="206"/>
      <c r="C60" s="206"/>
      <c r="D60" s="206"/>
      <c r="E60" s="163">
        <v>851</v>
      </c>
      <c r="F60" s="3" t="s">
        <v>11</v>
      </c>
      <c r="G60" s="3" t="s">
        <v>39</v>
      </c>
      <c r="H60" s="210" t="s">
        <v>764</v>
      </c>
      <c r="I60" s="5">
        <v>240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>
        <v>169620</v>
      </c>
      <c r="W60" s="27"/>
      <c r="X60" s="174"/>
    </row>
    <row r="61" spans="1:24" s="39" customFormat="1" x14ac:dyDescent="0.25">
      <c r="A61" s="177" t="s">
        <v>55</v>
      </c>
      <c r="B61" s="40"/>
      <c r="C61" s="40"/>
      <c r="D61" s="40"/>
      <c r="E61" s="5">
        <v>851</v>
      </c>
      <c r="F61" s="22" t="s">
        <v>56</v>
      </c>
      <c r="G61" s="22"/>
      <c r="H61" s="171" t="s">
        <v>61</v>
      </c>
      <c r="I61" s="22"/>
      <c r="J61" s="32">
        <f t="shared" ref="J61:W62" si="88">J62</f>
        <v>1617579</v>
      </c>
      <c r="K61" s="32">
        <f t="shared" si="88"/>
        <v>1010987</v>
      </c>
      <c r="L61" s="32">
        <f t="shared" si="88"/>
        <v>0</v>
      </c>
      <c r="M61" s="32">
        <f t="shared" si="88"/>
        <v>606592</v>
      </c>
      <c r="N61" s="32">
        <f t="shared" si="88"/>
        <v>0</v>
      </c>
      <c r="O61" s="32">
        <f t="shared" si="88"/>
        <v>0</v>
      </c>
      <c r="P61" s="32">
        <f t="shared" si="88"/>
        <v>0</v>
      </c>
      <c r="Q61" s="32">
        <f t="shared" si="88"/>
        <v>0</v>
      </c>
      <c r="R61" s="32">
        <f t="shared" si="88"/>
        <v>1617579</v>
      </c>
      <c r="S61" s="32">
        <f t="shared" si="88"/>
        <v>1010987</v>
      </c>
      <c r="T61" s="32">
        <f t="shared" si="88"/>
        <v>0</v>
      </c>
      <c r="U61" s="32">
        <f t="shared" si="88"/>
        <v>606592</v>
      </c>
      <c r="V61" s="32">
        <f t="shared" si="88"/>
        <v>1617579</v>
      </c>
      <c r="W61" s="32">
        <f t="shared" si="88"/>
        <v>800117.40999999992</v>
      </c>
      <c r="X61" s="174">
        <f t="shared" si="80"/>
        <v>49.463884607799677</v>
      </c>
    </row>
    <row r="62" spans="1:24" s="42" customFormat="1" ht="28.5" x14ac:dyDescent="0.25">
      <c r="A62" s="177" t="s">
        <v>57</v>
      </c>
      <c r="B62" s="6"/>
      <c r="C62" s="6"/>
      <c r="D62" s="6"/>
      <c r="E62" s="5">
        <v>851</v>
      </c>
      <c r="F62" s="24" t="s">
        <v>56</v>
      </c>
      <c r="G62" s="24" t="s">
        <v>58</v>
      </c>
      <c r="H62" s="171" t="s">
        <v>61</v>
      </c>
      <c r="I62" s="24"/>
      <c r="J62" s="28">
        <f t="shared" si="88"/>
        <v>1617579</v>
      </c>
      <c r="K62" s="28">
        <f t="shared" si="88"/>
        <v>1010987</v>
      </c>
      <c r="L62" s="28">
        <f t="shared" si="88"/>
        <v>0</v>
      </c>
      <c r="M62" s="28">
        <f t="shared" si="88"/>
        <v>606592</v>
      </c>
      <c r="N62" s="28">
        <f t="shared" si="88"/>
        <v>0</v>
      </c>
      <c r="O62" s="28">
        <f t="shared" si="88"/>
        <v>0</v>
      </c>
      <c r="P62" s="28">
        <f t="shared" si="88"/>
        <v>0</v>
      </c>
      <c r="Q62" s="28">
        <f t="shared" si="88"/>
        <v>0</v>
      </c>
      <c r="R62" s="28">
        <f t="shared" si="88"/>
        <v>1617579</v>
      </c>
      <c r="S62" s="28">
        <f t="shared" si="88"/>
        <v>1010987</v>
      </c>
      <c r="T62" s="28">
        <f t="shared" si="88"/>
        <v>0</v>
      </c>
      <c r="U62" s="28">
        <f t="shared" si="88"/>
        <v>606592</v>
      </c>
      <c r="V62" s="28">
        <f t="shared" si="88"/>
        <v>1617579</v>
      </c>
      <c r="W62" s="28">
        <f t="shared" si="88"/>
        <v>800117.40999999992</v>
      </c>
      <c r="X62" s="174">
        <f t="shared" si="80"/>
        <v>49.463884607799677</v>
      </c>
    </row>
    <row r="63" spans="1:24" s="2" customFormat="1" ht="45" x14ac:dyDescent="0.25">
      <c r="A63" s="77" t="s">
        <v>59</v>
      </c>
      <c r="B63" s="164"/>
      <c r="C63" s="164"/>
      <c r="D63" s="164"/>
      <c r="E63" s="5">
        <v>851</v>
      </c>
      <c r="F63" s="163" t="s">
        <v>56</v>
      </c>
      <c r="G63" s="163" t="s">
        <v>58</v>
      </c>
      <c r="H63" s="171" t="s">
        <v>60</v>
      </c>
      <c r="I63" s="163" t="s">
        <v>61</v>
      </c>
      <c r="J63" s="27">
        <f t="shared" ref="J63" si="89">J64+J66+J68</f>
        <v>1617579</v>
      </c>
      <c r="K63" s="27">
        <f t="shared" ref="K63:U63" si="90">K64+K66+K68</f>
        <v>1010987</v>
      </c>
      <c r="L63" s="27">
        <f t="shared" si="90"/>
        <v>0</v>
      </c>
      <c r="M63" s="27">
        <f t="shared" si="90"/>
        <v>606592</v>
      </c>
      <c r="N63" s="27">
        <f t="shared" si="90"/>
        <v>0</v>
      </c>
      <c r="O63" s="27">
        <f t="shared" ref="O63:R63" si="91">O64+O66+O68</f>
        <v>0</v>
      </c>
      <c r="P63" s="27">
        <f t="shared" si="91"/>
        <v>0</v>
      </c>
      <c r="Q63" s="27">
        <f t="shared" si="91"/>
        <v>0</v>
      </c>
      <c r="R63" s="27">
        <f t="shared" si="91"/>
        <v>1617579</v>
      </c>
      <c r="S63" s="27">
        <f t="shared" si="90"/>
        <v>1010987</v>
      </c>
      <c r="T63" s="27">
        <f t="shared" si="90"/>
        <v>0</v>
      </c>
      <c r="U63" s="27">
        <f t="shared" si="90"/>
        <v>606592</v>
      </c>
      <c r="V63" s="27">
        <f t="shared" ref="V63:W63" si="92">V64+V66+V68</f>
        <v>1617579</v>
      </c>
      <c r="W63" s="27">
        <f t="shared" si="92"/>
        <v>800117.40999999992</v>
      </c>
      <c r="X63" s="174">
        <f t="shared" si="80"/>
        <v>49.463884607799677</v>
      </c>
    </row>
    <row r="64" spans="1:24" ht="105" x14ac:dyDescent="0.25">
      <c r="A64" s="77" t="s">
        <v>16</v>
      </c>
      <c r="B64" s="163"/>
      <c r="C64" s="163"/>
      <c r="D64" s="163"/>
      <c r="E64" s="163">
        <v>851</v>
      </c>
      <c r="F64" s="3" t="s">
        <v>56</v>
      </c>
      <c r="G64" s="3" t="s">
        <v>58</v>
      </c>
      <c r="H64" s="171" t="s">
        <v>60</v>
      </c>
      <c r="I64" s="3" t="s">
        <v>18</v>
      </c>
      <c r="J64" s="27">
        <f t="shared" ref="J64:W64" si="93">J65</f>
        <v>572900</v>
      </c>
      <c r="K64" s="27">
        <f t="shared" si="93"/>
        <v>0</v>
      </c>
      <c r="L64" s="27">
        <f t="shared" si="93"/>
        <v>0</v>
      </c>
      <c r="M64" s="27">
        <f t="shared" si="93"/>
        <v>572900</v>
      </c>
      <c r="N64" s="27">
        <f t="shared" si="93"/>
        <v>0</v>
      </c>
      <c r="O64" s="27">
        <f t="shared" si="93"/>
        <v>0</v>
      </c>
      <c r="P64" s="27">
        <f t="shared" si="93"/>
        <v>0</v>
      </c>
      <c r="Q64" s="27">
        <f t="shared" si="93"/>
        <v>0</v>
      </c>
      <c r="R64" s="27">
        <f t="shared" si="93"/>
        <v>572900</v>
      </c>
      <c r="S64" s="27">
        <f t="shared" si="93"/>
        <v>0</v>
      </c>
      <c r="T64" s="27">
        <f t="shared" si="93"/>
        <v>0</v>
      </c>
      <c r="U64" s="27">
        <f t="shared" si="93"/>
        <v>572900</v>
      </c>
      <c r="V64" s="27">
        <f t="shared" si="93"/>
        <v>572900</v>
      </c>
      <c r="W64" s="27">
        <f t="shared" si="93"/>
        <v>286903.8</v>
      </c>
      <c r="X64" s="174">
        <f t="shared" si="80"/>
        <v>50.079211031593637</v>
      </c>
    </row>
    <row r="65" spans="1:24" ht="45" x14ac:dyDescent="0.25">
      <c r="A65" s="77" t="s">
        <v>632</v>
      </c>
      <c r="B65" s="163"/>
      <c r="C65" s="163"/>
      <c r="D65" s="163"/>
      <c r="E65" s="163">
        <v>851</v>
      </c>
      <c r="F65" s="3" t="s">
        <v>56</v>
      </c>
      <c r="G65" s="3" t="s">
        <v>58</v>
      </c>
      <c r="H65" s="171" t="s">
        <v>60</v>
      </c>
      <c r="I65" s="3" t="s">
        <v>19</v>
      </c>
      <c r="J65" s="27">
        <v>572900</v>
      </c>
      <c r="K65" s="27"/>
      <c r="L65" s="27"/>
      <c r="M65" s="27">
        <f>J65</f>
        <v>572900</v>
      </c>
      <c r="N65" s="27"/>
      <c r="O65" s="27"/>
      <c r="P65" s="27"/>
      <c r="Q65" s="27">
        <f>N65</f>
        <v>0</v>
      </c>
      <c r="R65" s="27">
        <f>440000+132900</f>
        <v>572900</v>
      </c>
      <c r="S65" s="27">
        <f t="shared" ref="S65" si="94">K65+O65</f>
        <v>0</v>
      </c>
      <c r="T65" s="27">
        <f t="shared" ref="T65" si="95">L65+P65</f>
        <v>0</v>
      </c>
      <c r="U65" s="27">
        <f t="shared" ref="U65" si="96">M65+Q65</f>
        <v>572900</v>
      </c>
      <c r="V65" s="27">
        <f>440000+132900</f>
        <v>572900</v>
      </c>
      <c r="W65" s="27">
        <f>223990.77+62913.03</f>
        <v>286903.8</v>
      </c>
      <c r="X65" s="174">
        <f t="shared" si="80"/>
        <v>50.079211031593637</v>
      </c>
    </row>
    <row r="66" spans="1:24" ht="45" x14ac:dyDescent="0.25">
      <c r="A66" s="77" t="s">
        <v>22</v>
      </c>
      <c r="B66" s="163"/>
      <c r="C66" s="163"/>
      <c r="D66" s="163"/>
      <c r="E66" s="163">
        <v>851</v>
      </c>
      <c r="F66" s="3" t="s">
        <v>56</v>
      </c>
      <c r="G66" s="3" t="s">
        <v>58</v>
      </c>
      <c r="H66" s="171" t="s">
        <v>60</v>
      </c>
      <c r="I66" s="3" t="s">
        <v>23</v>
      </c>
      <c r="J66" s="27">
        <f t="shared" ref="J66:W66" si="97">J67</f>
        <v>33692</v>
      </c>
      <c r="K66" s="27">
        <f t="shared" si="97"/>
        <v>0</v>
      </c>
      <c r="L66" s="27">
        <f t="shared" si="97"/>
        <v>0</v>
      </c>
      <c r="M66" s="27">
        <f t="shared" si="97"/>
        <v>33692</v>
      </c>
      <c r="N66" s="27">
        <f t="shared" si="97"/>
        <v>0</v>
      </c>
      <c r="O66" s="27">
        <f t="shared" si="97"/>
        <v>0</v>
      </c>
      <c r="P66" s="27">
        <f t="shared" si="97"/>
        <v>0</v>
      </c>
      <c r="Q66" s="27">
        <f t="shared" si="97"/>
        <v>0</v>
      </c>
      <c r="R66" s="27">
        <f t="shared" si="97"/>
        <v>33692</v>
      </c>
      <c r="S66" s="27">
        <f t="shared" si="97"/>
        <v>0</v>
      </c>
      <c r="T66" s="27">
        <f t="shared" si="97"/>
        <v>0</v>
      </c>
      <c r="U66" s="27">
        <f t="shared" si="97"/>
        <v>33692</v>
      </c>
      <c r="V66" s="27">
        <f t="shared" si="97"/>
        <v>33692</v>
      </c>
      <c r="W66" s="27">
        <f t="shared" si="97"/>
        <v>7720.11</v>
      </c>
      <c r="X66" s="174">
        <f t="shared" si="80"/>
        <v>22.913777751394989</v>
      </c>
    </row>
    <row r="67" spans="1:24" ht="45" x14ac:dyDescent="0.25">
      <c r="A67" s="77" t="s">
        <v>9</v>
      </c>
      <c r="B67" s="163"/>
      <c r="C67" s="163"/>
      <c r="D67" s="163"/>
      <c r="E67" s="163">
        <v>851</v>
      </c>
      <c r="F67" s="3" t="s">
        <v>56</v>
      </c>
      <c r="G67" s="3" t="s">
        <v>58</v>
      </c>
      <c r="H67" s="171" t="s">
        <v>60</v>
      </c>
      <c r="I67" s="3" t="s">
        <v>24</v>
      </c>
      <c r="J67" s="27">
        <v>33692</v>
      </c>
      <c r="K67" s="27"/>
      <c r="L67" s="27"/>
      <c r="M67" s="27">
        <f>J67</f>
        <v>33692</v>
      </c>
      <c r="N67" s="27"/>
      <c r="O67" s="27"/>
      <c r="P67" s="27"/>
      <c r="Q67" s="27">
        <f>N67</f>
        <v>0</v>
      </c>
      <c r="R67" s="27">
        <v>33692</v>
      </c>
      <c r="S67" s="27">
        <f t="shared" ref="S67" si="98">K67+O67</f>
        <v>0</v>
      </c>
      <c r="T67" s="27">
        <f t="shared" ref="T67" si="99">L67+P67</f>
        <v>0</v>
      </c>
      <c r="U67" s="27">
        <f t="shared" ref="U67" si="100">M67+Q67</f>
        <v>33692</v>
      </c>
      <c r="V67" s="27">
        <v>33692</v>
      </c>
      <c r="W67" s="27">
        <v>7720.11</v>
      </c>
      <c r="X67" s="174">
        <f t="shared" si="80"/>
        <v>22.913777751394989</v>
      </c>
    </row>
    <row r="68" spans="1:24" ht="17.25" customHeight="1" x14ac:dyDescent="0.25">
      <c r="A68" s="77" t="s">
        <v>42</v>
      </c>
      <c r="B68" s="164"/>
      <c r="C68" s="164"/>
      <c r="D68" s="164"/>
      <c r="E68" s="163">
        <v>851</v>
      </c>
      <c r="F68" s="163" t="s">
        <v>56</v>
      </c>
      <c r="G68" s="163" t="s">
        <v>58</v>
      </c>
      <c r="H68" s="171" t="s">
        <v>60</v>
      </c>
      <c r="I68" s="163" t="s">
        <v>43</v>
      </c>
      <c r="J68" s="27">
        <f t="shared" ref="J68:W68" si="101">J69</f>
        <v>1010987</v>
      </c>
      <c r="K68" s="27">
        <f t="shared" si="101"/>
        <v>1010987</v>
      </c>
      <c r="L68" s="27">
        <f t="shared" si="101"/>
        <v>0</v>
      </c>
      <c r="M68" s="27">
        <f t="shared" si="101"/>
        <v>0</v>
      </c>
      <c r="N68" s="27">
        <f t="shared" si="101"/>
        <v>0</v>
      </c>
      <c r="O68" s="27">
        <f t="shared" si="101"/>
        <v>0</v>
      </c>
      <c r="P68" s="27">
        <f t="shared" si="101"/>
        <v>0</v>
      </c>
      <c r="Q68" s="27">
        <f t="shared" si="101"/>
        <v>0</v>
      </c>
      <c r="R68" s="27">
        <f t="shared" si="101"/>
        <v>1010987</v>
      </c>
      <c r="S68" s="27">
        <f t="shared" si="101"/>
        <v>1010987</v>
      </c>
      <c r="T68" s="27">
        <f t="shared" si="101"/>
        <v>0</v>
      </c>
      <c r="U68" s="27">
        <f t="shared" si="101"/>
        <v>0</v>
      </c>
      <c r="V68" s="27">
        <f t="shared" si="101"/>
        <v>1010987</v>
      </c>
      <c r="W68" s="27">
        <f t="shared" si="101"/>
        <v>505493.5</v>
      </c>
      <c r="X68" s="174">
        <f t="shared" si="80"/>
        <v>50</v>
      </c>
    </row>
    <row r="69" spans="1:24" ht="17.25" customHeight="1" x14ac:dyDescent="0.25">
      <c r="A69" s="77" t="s">
        <v>44</v>
      </c>
      <c r="B69" s="164"/>
      <c r="C69" s="164"/>
      <c r="D69" s="164"/>
      <c r="E69" s="163">
        <v>851</v>
      </c>
      <c r="F69" s="163" t="s">
        <v>56</v>
      </c>
      <c r="G69" s="163" t="s">
        <v>58</v>
      </c>
      <c r="H69" s="171" t="s">
        <v>60</v>
      </c>
      <c r="I69" s="163" t="s">
        <v>45</v>
      </c>
      <c r="J69" s="27">
        <v>1010987</v>
      </c>
      <c r="K69" s="27">
        <f>J69</f>
        <v>1010987</v>
      </c>
      <c r="L69" s="27"/>
      <c r="M69" s="27"/>
      <c r="N69" s="27"/>
      <c r="O69" s="27">
        <f>N69</f>
        <v>0</v>
      </c>
      <c r="P69" s="27"/>
      <c r="Q69" s="27"/>
      <c r="R69" s="27">
        <v>1010987</v>
      </c>
      <c r="S69" s="27">
        <f t="shared" ref="S69" si="102">K69+O69</f>
        <v>1010987</v>
      </c>
      <c r="T69" s="27">
        <f t="shared" ref="T69" si="103">L69+P69</f>
        <v>0</v>
      </c>
      <c r="U69" s="27">
        <f t="shared" ref="U69" si="104">M69+Q69</f>
        <v>0</v>
      </c>
      <c r="V69" s="27">
        <v>1010987</v>
      </c>
      <c r="W69" s="27">
        <v>505493.5</v>
      </c>
      <c r="X69" s="174">
        <f t="shared" si="80"/>
        <v>50</v>
      </c>
    </row>
    <row r="70" spans="1:24" s="39" customFormat="1" ht="28.5" x14ac:dyDescent="0.25">
      <c r="A70" s="177" t="s">
        <v>62</v>
      </c>
      <c r="B70" s="40"/>
      <c r="C70" s="40"/>
      <c r="D70" s="40"/>
      <c r="E70" s="163">
        <v>851</v>
      </c>
      <c r="F70" s="22" t="s">
        <v>58</v>
      </c>
      <c r="G70" s="22"/>
      <c r="H70" s="171" t="s">
        <v>61</v>
      </c>
      <c r="I70" s="22"/>
      <c r="J70" s="32">
        <f t="shared" ref="J70:W70" si="105">J71</f>
        <v>3159400</v>
      </c>
      <c r="K70" s="32">
        <f t="shared" si="105"/>
        <v>0</v>
      </c>
      <c r="L70" s="32">
        <f t="shared" si="105"/>
        <v>3159400</v>
      </c>
      <c r="M70" s="32">
        <f t="shared" si="105"/>
        <v>0</v>
      </c>
      <c r="N70" s="32">
        <f t="shared" si="105"/>
        <v>192065</v>
      </c>
      <c r="O70" s="32">
        <f t="shared" si="105"/>
        <v>0</v>
      </c>
      <c r="P70" s="32">
        <f t="shared" si="105"/>
        <v>192065</v>
      </c>
      <c r="Q70" s="32">
        <f t="shared" si="105"/>
        <v>0</v>
      </c>
      <c r="R70" s="32">
        <f t="shared" si="105"/>
        <v>3351465</v>
      </c>
      <c r="S70" s="32">
        <f t="shared" si="105"/>
        <v>0</v>
      </c>
      <c r="T70" s="32">
        <f t="shared" si="105"/>
        <v>3351465</v>
      </c>
      <c r="U70" s="32">
        <f t="shared" si="105"/>
        <v>0</v>
      </c>
      <c r="V70" s="32">
        <f t="shared" si="105"/>
        <v>3351465</v>
      </c>
      <c r="W70" s="32">
        <f t="shared" si="105"/>
        <v>1413974.65</v>
      </c>
      <c r="X70" s="174">
        <f t="shared" si="80"/>
        <v>42.189748363775244</v>
      </c>
    </row>
    <row r="71" spans="1:24" s="29" customFormat="1" ht="57" x14ac:dyDescent="0.25">
      <c r="A71" s="177" t="s">
        <v>63</v>
      </c>
      <c r="B71" s="69"/>
      <c r="C71" s="69"/>
      <c r="D71" s="69"/>
      <c r="E71" s="163">
        <v>851</v>
      </c>
      <c r="F71" s="24" t="s">
        <v>58</v>
      </c>
      <c r="G71" s="24" t="s">
        <v>64</v>
      </c>
      <c r="H71" s="171" t="s">
        <v>61</v>
      </c>
      <c r="I71" s="24"/>
      <c r="J71" s="28">
        <f>J72+J79</f>
        <v>3159400</v>
      </c>
      <c r="K71" s="28">
        <f t="shared" ref="K71:U71" si="106">K72+K79</f>
        <v>0</v>
      </c>
      <c r="L71" s="28">
        <f t="shared" si="106"/>
        <v>3159400</v>
      </c>
      <c r="M71" s="28">
        <f t="shared" si="106"/>
        <v>0</v>
      </c>
      <c r="N71" s="28">
        <f t="shared" si="106"/>
        <v>192065</v>
      </c>
      <c r="O71" s="28">
        <f t="shared" ref="O71" si="107">O72+O79</f>
        <v>0</v>
      </c>
      <c r="P71" s="28">
        <f t="shared" ref="P71" si="108">P72+P79</f>
        <v>192065</v>
      </c>
      <c r="Q71" s="28">
        <f t="shared" ref="Q71:R71" si="109">Q72+Q79</f>
        <v>0</v>
      </c>
      <c r="R71" s="28">
        <f t="shared" si="109"/>
        <v>3351465</v>
      </c>
      <c r="S71" s="28">
        <f t="shared" si="106"/>
        <v>0</v>
      </c>
      <c r="T71" s="28">
        <f t="shared" si="106"/>
        <v>3351465</v>
      </c>
      <c r="U71" s="28">
        <f t="shared" si="106"/>
        <v>0</v>
      </c>
      <c r="V71" s="28">
        <f t="shared" ref="V71:W71" si="110">V72+V79</f>
        <v>3351465</v>
      </c>
      <c r="W71" s="28">
        <f t="shared" si="110"/>
        <v>1413974.65</v>
      </c>
      <c r="X71" s="174">
        <f t="shared" si="80"/>
        <v>42.189748363775244</v>
      </c>
    </row>
    <row r="72" spans="1:24" ht="15.75" customHeight="1" x14ac:dyDescent="0.25">
      <c r="A72" s="77" t="s">
        <v>65</v>
      </c>
      <c r="B72" s="166"/>
      <c r="C72" s="166"/>
      <c r="D72" s="166"/>
      <c r="E72" s="163">
        <v>851</v>
      </c>
      <c r="F72" s="3" t="s">
        <v>58</v>
      </c>
      <c r="G72" s="3" t="s">
        <v>64</v>
      </c>
      <c r="H72" s="171" t="s">
        <v>66</v>
      </c>
      <c r="I72" s="3"/>
      <c r="J72" s="27">
        <f t="shared" ref="J72" si="111">J73+J75+J77</f>
        <v>3040600</v>
      </c>
      <c r="K72" s="27">
        <f t="shared" ref="K72:U72" si="112">K73+K75+K77</f>
        <v>0</v>
      </c>
      <c r="L72" s="27">
        <f t="shared" si="112"/>
        <v>3040600</v>
      </c>
      <c r="M72" s="27">
        <f t="shared" si="112"/>
        <v>0</v>
      </c>
      <c r="N72" s="27">
        <f t="shared" si="112"/>
        <v>192065</v>
      </c>
      <c r="O72" s="27">
        <f t="shared" ref="O72:R72" si="113">O73+O75+O77</f>
        <v>0</v>
      </c>
      <c r="P72" s="27">
        <f t="shared" si="113"/>
        <v>192065</v>
      </c>
      <c r="Q72" s="27">
        <f t="shared" si="113"/>
        <v>0</v>
      </c>
      <c r="R72" s="27">
        <f t="shared" si="113"/>
        <v>3232665</v>
      </c>
      <c r="S72" s="27">
        <f t="shared" si="112"/>
        <v>0</v>
      </c>
      <c r="T72" s="27">
        <f t="shared" si="112"/>
        <v>3232665</v>
      </c>
      <c r="U72" s="27">
        <f t="shared" si="112"/>
        <v>0</v>
      </c>
      <c r="V72" s="27">
        <f t="shared" ref="V72:W72" si="114">V73+V75+V77</f>
        <v>3232665</v>
      </c>
      <c r="W72" s="27">
        <f t="shared" si="114"/>
        <v>1364474.65</v>
      </c>
      <c r="X72" s="174">
        <f t="shared" si="80"/>
        <v>42.208971545149275</v>
      </c>
    </row>
    <row r="73" spans="1:24" ht="105" x14ac:dyDescent="0.25">
      <c r="A73" s="77" t="s">
        <v>16</v>
      </c>
      <c r="B73" s="166"/>
      <c r="C73" s="166"/>
      <c r="D73" s="166"/>
      <c r="E73" s="163">
        <v>851</v>
      </c>
      <c r="F73" s="3" t="s">
        <v>58</v>
      </c>
      <c r="G73" s="4" t="s">
        <v>64</v>
      </c>
      <c r="H73" s="171" t="s">
        <v>66</v>
      </c>
      <c r="I73" s="3" t="s">
        <v>18</v>
      </c>
      <c r="J73" s="27">
        <f t="shared" ref="J73:W73" si="115">J74</f>
        <v>2112700</v>
      </c>
      <c r="K73" s="27">
        <f t="shared" si="115"/>
        <v>0</v>
      </c>
      <c r="L73" s="27">
        <f t="shared" si="115"/>
        <v>2112700</v>
      </c>
      <c r="M73" s="27">
        <f t="shared" si="115"/>
        <v>0</v>
      </c>
      <c r="N73" s="27">
        <f t="shared" si="115"/>
        <v>0</v>
      </c>
      <c r="O73" s="27">
        <f t="shared" si="115"/>
        <v>0</v>
      </c>
      <c r="P73" s="27">
        <f t="shared" si="115"/>
        <v>0</v>
      </c>
      <c r="Q73" s="27">
        <f t="shared" si="115"/>
        <v>0</v>
      </c>
      <c r="R73" s="27">
        <f t="shared" si="115"/>
        <v>2112700</v>
      </c>
      <c r="S73" s="27">
        <f t="shared" si="115"/>
        <v>0</v>
      </c>
      <c r="T73" s="27">
        <f t="shared" si="115"/>
        <v>2112700</v>
      </c>
      <c r="U73" s="27">
        <f t="shared" si="115"/>
        <v>0</v>
      </c>
      <c r="V73" s="27">
        <f t="shared" si="115"/>
        <v>2112700</v>
      </c>
      <c r="W73" s="27">
        <f t="shared" si="115"/>
        <v>975277.52</v>
      </c>
      <c r="X73" s="174">
        <f t="shared" si="80"/>
        <v>46.162612770388606</v>
      </c>
    </row>
    <row r="74" spans="1:24" ht="30" x14ac:dyDescent="0.25">
      <c r="A74" s="77" t="s">
        <v>7</v>
      </c>
      <c r="B74" s="166"/>
      <c r="C74" s="166"/>
      <c r="D74" s="166"/>
      <c r="E74" s="163">
        <v>851</v>
      </c>
      <c r="F74" s="3" t="s">
        <v>58</v>
      </c>
      <c r="G74" s="4" t="s">
        <v>64</v>
      </c>
      <c r="H74" s="171" t="s">
        <v>66</v>
      </c>
      <c r="I74" s="3" t="s">
        <v>67</v>
      </c>
      <c r="J74" s="27">
        <v>2112700</v>
      </c>
      <c r="K74" s="27"/>
      <c r="L74" s="27">
        <f>J74</f>
        <v>2112700</v>
      </c>
      <c r="M74" s="27"/>
      <c r="N74" s="27"/>
      <c r="O74" s="27"/>
      <c r="P74" s="27">
        <f>N74</f>
        <v>0</v>
      </c>
      <c r="Q74" s="27"/>
      <c r="R74" s="27">
        <f>1622700+490000</f>
        <v>2112700</v>
      </c>
      <c r="S74" s="27">
        <f t="shared" ref="S74" si="116">K74+O74</f>
        <v>0</v>
      </c>
      <c r="T74" s="27">
        <f t="shared" ref="T74" si="117">L74+P74</f>
        <v>2112700</v>
      </c>
      <c r="U74" s="27">
        <f t="shared" ref="U74" si="118">M74+Q74</f>
        <v>0</v>
      </c>
      <c r="V74" s="27">
        <f>1622700+490000</f>
        <v>2112700</v>
      </c>
      <c r="W74" s="27">
        <f>773501.58+201775.94</f>
        <v>975277.52</v>
      </c>
      <c r="X74" s="174">
        <f t="shared" si="80"/>
        <v>46.162612770388606</v>
      </c>
    </row>
    <row r="75" spans="1:24" ht="45" x14ac:dyDescent="0.25">
      <c r="A75" s="77" t="s">
        <v>22</v>
      </c>
      <c r="B75" s="164"/>
      <c r="C75" s="164"/>
      <c r="D75" s="164"/>
      <c r="E75" s="163">
        <v>851</v>
      </c>
      <c r="F75" s="3" t="s">
        <v>58</v>
      </c>
      <c r="G75" s="4" t="s">
        <v>64</v>
      </c>
      <c r="H75" s="171" t="s">
        <v>66</v>
      </c>
      <c r="I75" s="3" t="s">
        <v>23</v>
      </c>
      <c r="J75" s="27">
        <f t="shared" ref="J75:W75" si="119">J76</f>
        <v>884900</v>
      </c>
      <c r="K75" s="27">
        <f t="shared" si="119"/>
        <v>0</v>
      </c>
      <c r="L75" s="27">
        <f t="shared" si="119"/>
        <v>884900</v>
      </c>
      <c r="M75" s="27">
        <f t="shared" si="119"/>
        <v>0</v>
      </c>
      <c r="N75" s="27">
        <f t="shared" si="119"/>
        <v>192065</v>
      </c>
      <c r="O75" s="27">
        <f t="shared" si="119"/>
        <v>0</v>
      </c>
      <c r="P75" s="27">
        <f t="shared" si="119"/>
        <v>192065</v>
      </c>
      <c r="Q75" s="27">
        <f t="shared" si="119"/>
        <v>0</v>
      </c>
      <c r="R75" s="27">
        <f t="shared" si="119"/>
        <v>1076965</v>
      </c>
      <c r="S75" s="27">
        <f t="shared" si="119"/>
        <v>0</v>
      </c>
      <c r="T75" s="27">
        <f t="shared" si="119"/>
        <v>1076965</v>
      </c>
      <c r="U75" s="27">
        <f t="shared" si="119"/>
        <v>0</v>
      </c>
      <c r="V75" s="27">
        <f t="shared" si="119"/>
        <v>1076965</v>
      </c>
      <c r="W75" s="27">
        <f t="shared" si="119"/>
        <v>372548.13</v>
      </c>
      <c r="X75" s="174">
        <f t="shared" si="80"/>
        <v>34.592408295534213</v>
      </c>
    </row>
    <row r="76" spans="1:24" ht="45" x14ac:dyDescent="0.25">
      <c r="A76" s="77" t="s">
        <v>9</v>
      </c>
      <c r="B76" s="166"/>
      <c r="C76" s="166"/>
      <c r="D76" s="166"/>
      <c r="E76" s="163">
        <v>851</v>
      </c>
      <c r="F76" s="3" t="s">
        <v>58</v>
      </c>
      <c r="G76" s="4" t="s">
        <v>64</v>
      </c>
      <c r="H76" s="171" t="s">
        <v>66</v>
      </c>
      <c r="I76" s="3" t="s">
        <v>24</v>
      </c>
      <c r="J76" s="27">
        <v>884900</v>
      </c>
      <c r="K76" s="27"/>
      <c r="L76" s="27">
        <f>J76</f>
        <v>884900</v>
      </c>
      <c r="M76" s="27"/>
      <c r="N76" s="27">
        <v>192065</v>
      </c>
      <c r="O76" s="27"/>
      <c r="P76" s="27">
        <f>N76</f>
        <v>192065</v>
      </c>
      <c r="Q76" s="27"/>
      <c r="R76" s="27">
        <v>1076965</v>
      </c>
      <c r="S76" s="27">
        <f t="shared" ref="S76" si="120">K76+O76</f>
        <v>0</v>
      </c>
      <c r="T76" s="27">
        <f t="shared" ref="T76" si="121">L76+P76</f>
        <v>1076965</v>
      </c>
      <c r="U76" s="27">
        <f t="shared" ref="U76" si="122">M76+Q76</f>
        <v>0</v>
      </c>
      <c r="V76" s="27">
        <v>1076965</v>
      </c>
      <c r="W76" s="27">
        <v>372548.13</v>
      </c>
      <c r="X76" s="174">
        <f t="shared" si="80"/>
        <v>34.592408295534213</v>
      </c>
    </row>
    <row r="77" spans="1:24" ht="16.5" customHeight="1" x14ac:dyDescent="0.25">
      <c r="A77" s="77" t="s">
        <v>25</v>
      </c>
      <c r="B77" s="166"/>
      <c r="C77" s="166"/>
      <c r="D77" s="166"/>
      <c r="E77" s="163">
        <v>851</v>
      </c>
      <c r="F77" s="3" t="s">
        <v>58</v>
      </c>
      <c r="G77" s="4" t="s">
        <v>64</v>
      </c>
      <c r="H77" s="171" t="s">
        <v>66</v>
      </c>
      <c r="I77" s="3" t="s">
        <v>26</v>
      </c>
      <c r="J77" s="27">
        <f t="shared" ref="J77:W77" si="123">J78</f>
        <v>43000</v>
      </c>
      <c r="K77" s="27">
        <f t="shared" si="123"/>
        <v>0</v>
      </c>
      <c r="L77" s="27">
        <f t="shared" si="123"/>
        <v>43000</v>
      </c>
      <c r="M77" s="27">
        <f t="shared" si="123"/>
        <v>0</v>
      </c>
      <c r="N77" s="27">
        <f t="shared" si="123"/>
        <v>0</v>
      </c>
      <c r="O77" s="27">
        <f t="shared" si="123"/>
        <v>0</v>
      </c>
      <c r="P77" s="27">
        <f t="shared" si="123"/>
        <v>0</v>
      </c>
      <c r="Q77" s="27">
        <f t="shared" si="123"/>
        <v>0</v>
      </c>
      <c r="R77" s="27">
        <f t="shared" si="123"/>
        <v>43000</v>
      </c>
      <c r="S77" s="27">
        <f t="shared" si="123"/>
        <v>0</v>
      </c>
      <c r="T77" s="27">
        <f t="shared" si="123"/>
        <v>43000</v>
      </c>
      <c r="U77" s="27">
        <f t="shared" si="123"/>
        <v>0</v>
      </c>
      <c r="V77" s="27">
        <f t="shared" si="123"/>
        <v>43000</v>
      </c>
      <c r="W77" s="27">
        <f t="shared" si="123"/>
        <v>16649</v>
      </c>
      <c r="X77" s="174">
        <f t="shared" si="80"/>
        <v>38.718604651162792</v>
      </c>
    </row>
    <row r="78" spans="1:24" ht="16.5" customHeight="1" x14ac:dyDescent="0.25">
      <c r="A78" s="77" t="s">
        <v>27</v>
      </c>
      <c r="B78" s="166"/>
      <c r="C78" s="166"/>
      <c r="D78" s="166"/>
      <c r="E78" s="163">
        <v>851</v>
      </c>
      <c r="F78" s="3" t="s">
        <v>58</v>
      </c>
      <c r="G78" s="4" t="s">
        <v>64</v>
      </c>
      <c r="H78" s="171" t="s">
        <v>66</v>
      </c>
      <c r="I78" s="3" t="s">
        <v>28</v>
      </c>
      <c r="J78" s="27">
        <v>43000</v>
      </c>
      <c r="K78" s="27"/>
      <c r="L78" s="27">
        <f>J78</f>
        <v>43000</v>
      </c>
      <c r="M78" s="27"/>
      <c r="N78" s="27"/>
      <c r="O78" s="27"/>
      <c r="P78" s="27">
        <f>N78</f>
        <v>0</v>
      </c>
      <c r="Q78" s="27"/>
      <c r="R78" s="27">
        <v>43000</v>
      </c>
      <c r="S78" s="27">
        <f t="shared" ref="S78" si="124">K78+O78</f>
        <v>0</v>
      </c>
      <c r="T78" s="27">
        <f t="shared" ref="T78" si="125">L78+P78</f>
        <v>43000</v>
      </c>
      <c r="U78" s="27">
        <f t="shared" ref="U78" si="126">M78+Q78</f>
        <v>0</v>
      </c>
      <c r="V78" s="27">
        <v>43000</v>
      </c>
      <c r="W78" s="27">
        <v>16649</v>
      </c>
      <c r="X78" s="174">
        <f t="shared" si="80"/>
        <v>38.718604651162792</v>
      </c>
    </row>
    <row r="79" spans="1:24" ht="60" x14ac:dyDescent="0.25">
      <c r="A79" s="77" t="s">
        <v>369</v>
      </c>
      <c r="B79" s="166"/>
      <c r="C79" s="166"/>
      <c r="D79" s="166"/>
      <c r="E79" s="163">
        <v>851</v>
      </c>
      <c r="F79" s="3" t="s">
        <v>58</v>
      </c>
      <c r="G79" s="3" t="s">
        <v>64</v>
      </c>
      <c r="H79" s="171" t="s">
        <v>370</v>
      </c>
      <c r="I79" s="3"/>
      <c r="J79" s="27">
        <f t="shared" ref="J79:W79" si="127">J80</f>
        <v>118800</v>
      </c>
      <c r="K79" s="27">
        <f t="shared" si="127"/>
        <v>0</v>
      </c>
      <c r="L79" s="27">
        <f t="shared" si="127"/>
        <v>118800</v>
      </c>
      <c r="M79" s="27">
        <f t="shared" si="127"/>
        <v>0</v>
      </c>
      <c r="N79" s="27">
        <f t="shared" si="127"/>
        <v>0</v>
      </c>
      <c r="O79" s="27">
        <f t="shared" si="127"/>
        <v>0</v>
      </c>
      <c r="P79" s="27">
        <f t="shared" si="127"/>
        <v>0</v>
      </c>
      <c r="Q79" s="27">
        <f t="shared" si="127"/>
        <v>0</v>
      </c>
      <c r="R79" s="27">
        <f t="shared" si="127"/>
        <v>118800</v>
      </c>
      <c r="S79" s="27">
        <f t="shared" si="127"/>
        <v>0</v>
      </c>
      <c r="T79" s="27">
        <f t="shared" si="127"/>
        <v>118800</v>
      </c>
      <c r="U79" s="27">
        <f t="shared" si="127"/>
        <v>0</v>
      </c>
      <c r="V79" s="27">
        <f t="shared" si="127"/>
        <v>118800</v>
      </c>
      <c r="W79" s="27">
        <f t="shared" si="127"/>
        <v>49500</v>
      </c>
      <c r="X79" s="174">
        <f t="shared" si="80"/>
        <v>41.666666666666671</v>
      </c>
    </row>
    <row r="80" spans="1:24" ht="45" x14ac:dyDescent="0.25">
      <c r="A80" s="77" t="s">
        <v>22</v>
      </c>
      <c r="B80" s="164"/>
      <c r="C80" s="164"/>
      <c r="D80" s="164"/>
      <c r="E80" s="163">
        <v>851</v>
      </c>
      <c r="F80" s="3" t="s">
        <v>58</v>
      </c>
      <c r="G80" s="4" t="s">
        <v>64</v>
      </c>
      <c r="H80" s="171" t="s">
        <v>370</v>
      </c>
      <c r="I80" s="3" t="s">
        <v>23</v>
      </c>
      <c r="J80" s="27">
        <f t="shared" ref="J80:W80" si="128">J81</f>
        <v>118800</v>
      </c>
      <c r="K80" s="27">
        <f t="shared" si="128"/>
        <v>0</v>
      </c>
      <c r="L80" s="27">
        <f t="shared" si="128"/>
        <v>118800</v>
      </c>
      <c r="M80" s="27">
        <f t="shared" si="128"/>
        <v>0</v>
      </c>
      <c r="N80" s="27">
        <f t="shared" si="128"/>
        <v>0</v>
      </c>
      <c r="O80" s="27">
        <f t="shared" si="128"/>
        <v>0</v>
      </c>
      <c r="P80" s="27">
        <f t="shared" si="128"/>
        <v>0</v>
      </c>
      <c r="Q80" s="27">
        <f t="shared" si="128"/>
        <v>0</v>
      </c>
      <c r="R80" s="27">
        <f t="shared" si="128"/>
        <v>118800</v>
      </c>
      <c r="S80" s="27">
        <f t="shared" si="128"/>
        <v>0</v>
      </c>
      <c r="T80" s="27">
        <f t="shared" si="128"/>
        <v>118800</v>
      </c>
      <c r="U80" s="27">
        <f t="shared" si="128"/>
        <v>0</v>
      </c>
      <c r="V80" s="27">
        <f t="shared" si="128"/>
        <v>118800</v>
      </c>
      <c r="W80" s="27">
        <f t="shared" si="128"/>
        <v>49500</v>
      </c>
      <c r="X80" s="174">
        <f t="shared" si="80"/>
        <v>41.666666666666671</v>
      </c>
    </row>
    <row r="81" spans="1:24" ht="45" x14ac:dyDescent="0.25">
      <c r="A81" s="77" t="s">
        <v>9</v>
      </c>
      <c r="B81" s="166"/>
      <c r="C81" s="166"/>
      <c r="D81" s="166"/>
      <c r="E81" s="163">
        <v>851</v>
      </c>
      <c r="F81" s="3" t="s">
        <v>58</v>
      </c>
      <c r="G81" s="4" t="s">
        <v>64</v>
      </c>
      <c r="H81" s="171" t="s">
        <v>370</v>
      </c>
      <c r="I81" s="3" t="s">
        <v>24</v>
      </c>
      <c r="J81" s="27">
        <v>118800</v>
      </c>
      <c r="K81" s="27"/>
      <c r="L81" s="27">
        <f>J81</f>
        <v>118800</v>
      </c>
      <c r="M81" s="27"/>
      <c r="N81" s="27"/>
      <c r="O81" s="27"/>
      <c r="P81" s="27">
        <f>N81</f>
        <v>0</v>
      </c>
      <c r="Q81" s="27"/>
      <c r="R81" s="27">
        <v>118800</v>
      </c>
      <c r="S81" s="27">
        <f t="shared" ref="S81" si="129">K81+O81</f>
        <v>0</v>
      </c>
      <c r="T81" s="27">
        <f t="shared" ref="T81" si="130">L81+P81</f>
        <v>118800</v>
      </c>
      <c r="U81" s="27">
        <f t="shared" ref="U81" si="131">M81+Q81</f>
        <v>0</v>
      </c>
      <c r="V81" s="27">
        <v>118800</v>
      </c>
      <c r="W81" s="27">
        <v>49500</v>
      </c>
      <c r="X81" s="174">
        <f t="shared" si="80"/>
        <v>41.666666666666671</v>
      </c>
    </row>
    <row r="82" spans="1:24" s="39" customFormat="1" x14ac:dyDescent="0.25">
      <c r="A82" s="177" t="s">
        <v>68</v>
      </c>
      <c r="B82" s="40"/>
      <c r="C82" s="40"/>
      <c r="D82" s="40"/>
      <c r="E82" s="163">
        <v>851</v>
      </c>
      <c r="F82" s="22" t="s">
        <v>13</v>
      </c>
      <c r="G82" s="22"/>
      <c r="H82" s="171" t="s">
        <v>61</v>
      </c>
      <c r="I82" s="22"/>
      <c r="J82" s="32">
        <f>J83+J87+J94+J98</f>
        <v>9178070.1999999993</v>
      </c>
      <c r="K82" s="32">
        <f t="shared" ref="K82:U82" si="132">K83+K87+K94+K98</f>
        <v>269296.2</v>
      </c>
      <c r="L82" s="32">
        <f t="shared" si="132"/>
        <v>8908774</v>
      </c>
      <c r="M82" s="32">
        <f t="shared" si="132"/>
        <v>0</v>
      </c>
      <c r="N82" s="32">
        <f t="shared" si="132"/>
        <v>2148389.83</v>
      </c>
      <c r="O82" s="32">
        <f t="shared" ref="O82" si="133">O83+O87+O94+O98</f>
        <v>0</v>
      </c>
      <c r="P82" s="32">
        <f t="shared" ref="P82" si="134">P83+P87+P94+P98</f>
        <v>2148389.83</v>
      </c>
      <c r="Q82" s="32">
        <f t="shared" ref="Q82:R82" si="135">Q83+Q87+Q94+Q98</f>
        <v>0</v>
      </c>
      <c r="R82" s="32">
        <f t="shared" si="135"/>
        <v>11326460.030000001</v>
      </c>
      <c r="S82" s="32">
        <f t="shared" si="132"/>
        <v>269296.2</v>
      </c>
      <c r="T82" s="32">
        <f t="shared" si="132"/>
        <v>11057163.83</v>
      </c>
      <c r="U82" s="32">
        <f t="shared" si="132"/>
        <v>0</v>
      </c>
      <c r="V82" s="32">
        <f t="shared" ref="V82:W82" si="136">V83+V87+V94+V98</f>
        <v>11326460.030000001</v>
      </c>
      <c r="W82" s="32">
        <f t="shared" si="136"/>
        <v>1179299.93</v>
      </c>
      <c r="X82" s="174">
        <f t="shared" si="80"/>
        <v>10.411902102478878</v>
      </c>
    </row>
    <row r="83" spans="1:24" s="29" customFormat="1" x14ac:dyDescent="0.25">
      <c r="A83" s="177" t="s">
        <v>69</v>
      </c>
      <c r="B83" s="69"/>
      <c r="C83" s="69"/>
      <c r="D83" s="69"/>
      <c r="E83" s="163">
        <v>851</v>
      </c>
      <c r="F83" s="24" t="s">
        <v>13</v>
      </c>
      <c r="G83" s="24" t="s">
        <v>35</v>
      </c>
      <c r="H83" s="171" t="s">
        <v>61</v>
      </c>
      <c r="I83" s="24"/>
      <c r="J83" s="28">
        <f t="shared" ref="J83:W83" si="137">J84</f>
        <v>52370.2</v>
      </c>
      <c r="K83" s="28">
        <f t="shared" si="137"/>
        <v>52370.2</v>
      </c>
      <c r="L83" s="28">
        <f t="shared" si="137"/>
        <v>0</v>
      </c>
      <c r="M83" s="28">
        <f t="shared" si="137"/>
        <v>0</v>
      </c>
      <c r="N83" s="28">
        <f t="shared" si="137"/>
        <v>0</v>
      </c>
      <c r="O83" s="28">
        <f t="shared" si="137"/>
        <v>0</v>
      </c>
      <c r="P83" s="28">
        <f t="shared" si="137"/>
        <v>0</v>
      </c>
      <c r="Q83" s="28">
        <f t="shared" si="137"/>
        <v>0</v>
      </c>
      <c r="R83" s="28">
        <f t="shared" si="137"/>
        <v>52370.2</v>
      </c>
      <c r="S83" s="28">
        <f t="shared" si="137"/>
        <v>52370.2</v>
      </c>
      <c r="T83" s="28">
        <f t="shared" si="137"/>
        <v>0</v>
      </c>
      <c r="U83" s="28">
        <f t="shared" si="137"/>
        <v>0</v>
      </c>
      <c r="V83" s="28">
        <f t="shared" si="137"/>
        <v>52370.2</v>
      </c>
      <c r="W83" s="28">
        <f t="shared" si="137"/>
        <v>52370.2</v>
      </c>
      <c r="X83" s="174">
        <f t="shared" si="80"/>
        <v>100</v>
      </c>
    </row>
    <row r="84" spans="1:24" s="29" customFormat="1" ht="180" x14ac:dyDescent="0.25">
      <c r="A84" s="77" t="s">
        <v>70</v>
      </c>
      <c r="B84" s="69"/>
      <c r="C84" s="69"/>
      <c r="D84" s="69"/>
      <c r="E84" s="163">
        <v>851</v>
      </c>
      <c r="F84" s="3" t="s">
        <v>13</v>
      </c>
      <c r="G84" s="3" t="s">
        <v>35</v>
      </c>
      <c r="H84" s="171" t="s">
        <v>71</v>
      </c>
      <c r="I84" s="3"/>
      <c r="J84" s="27">
        <f t="shared" ref="J84:W85" si="138">J85</f>
        <v>52370.2</v>
      </c>
      <c r="K84" s="27">
        <f t="shared" si="138"/>
        <v>52370.2</v>
      </c>
      <c r="L84" s="27">
        <f t="shared" si="138"/>
        <v>0</v>
      </c>
      <c r="M84" s="27">
        <f t="shared" si="138"/>
        <v>0</v>
      </c>
      <c r="N84" s="27">
        <f t="shared" si="138"/>
        <v>0</v>
      </c>
      <c r="O84" s="27">
        <f t="shared" si="138"/>
        <v>0</v>
      </c>
      <c r="P84" s="27">
        <f t="shared" si="138"/>
        <v>0</v>
      </c>
      <c r="Q84" s="27">
        <f t="shared" si="138"/>
        <v>0</v>
      </c>
      <c r="R84" s="27">
        <f t="shared" si="138"/>
        <v>52370.2</v>
      </c>
      <c r="S84" s="27">
        <f t="shared" si="138"/>
        <v>52370.2</v>
      </c>
      <c r="T84" s="27">
        <f t="shared" si="138"/>
        <v>0</v>
      </c>
      <c r="U84" s="27">
        <f t="shared" si="138"/>
        <v>0</v>
      </c>
      <c r="V84" s="27">
        <f t="shared" si="138"/>
        <v>52370.2</v>
      </c>
      <c r="W84" s="27">
        <f t="shared" si="138"/>
        <v>52370.2</v>
      </c>
      <c r="X84" s="174">
        <f t="shared" si="80"/>
        <v>100</v>
      </c>
    </row>
    <row r="85" spans="1:24" s="29" customFormat="1" ht="45" x14ac:dyDescent="0.25">
      <c r="A85" s="77" t="s">
        <v>22</v>
      </c>
      <c r="B85" s="164"/>
      <c r="C85" s="164"/>
      <c r="D85" s="164"/>
      <c r="E85" s="163">
        <v>851</v>
      </c>
      <c r="F85" s="3" t="s">
        <v>13</v>
      </c>
      <c r="G85" s="3" t="s">
        <v>35</v>
      </c>
      <c r="H85" s="171" t="s">
        <v>71</v>
      </c>
      <c r="I85" s="3" t="s">
        <v>23</v>
      </c>
      <c r="J85" s="27">
        <f t="shared" si="138"/>
        <v>52370.2</v>
      </c>
      <c r="K85" s="27">
        <f t="shared" si="138"/>
        <v>52370.2</v>
      </c>
      <c r="L85" s="27">
        <f t="shared" si="138"/>
        <v>0</v>
      </c>
      <c r="M85" s="27">
        <f t="shared" si="138"/>
        <v>0</v>
      </c>
      <c r="N85" s="27">
        <f t="shared" si="138"/>
        <v>0</v>
      </c>
      <c r="O85" s="27">
        <f t="shared" si="138"/>
        <v>0</v>
      </c>
      <c r="P85" s="27">
        <f t="shared" si="138"/>
        <v>0</v>
      </c>
      <c r="Q85" s="27">
        <f t="shared" si="138"/>
        <v>0</v>
      </c>
      <c r="R85" s="27">
        <f t="shared" si="138"/>
        <v>52370.2</v>
      </c>
      <c r="S85" s="27">
        <f t="shared" si="138"/>
        <v>52370.2</v>
      </c>
      <c r="T85" s="27">
        <f t="shared" si="138"/>
        <v>0</v>
      </c>
      <c r="U85" s="27">
        <f t="shared" si="138"/>
        <v>0</v>
      </c>
      <c r="V85" s="27">
        <f t="shared" si="138"/>
        <v>52370.2</v>
      </c>
      <c r="W85" s="27">
        <f t="shared" si="138"/>
        <v>52370.2</v>
      </c>
      <c r="X85" s="174">
        <f t="shared" si="80"/>
        <v>100</v>
      </c>
    </row>
    <row r="86" spans="1:24" s="29" customFormat="1" ht="45" x14ac:dyDescent="0.25">
      <c r="A86" s="77" t="s">
        <v>9</v>
      </c>
      <c r="B86" s="166"/>
      <c r="C86" s="166"/>
      <c r="D86" s="166"/>
      <c r="E86" s="163">
        <v>851</v>
      </c>
      <c r="F86" s="3" t="s">
        <v>13</v>
      </c>
      <c r="G86" s="3" t="s">
        <v>35</v>
      </c>
      <c r="H86" s="171" t="s">
        <v>71</v>
      </c>
      <c r="I86" s="3" t="s">
        <v>24</v>
      </c>
      <c r="J86" s="27">
        <v>52370.2</v>
      </c>
      <c r="K86" s="27">
        <f>J86</f>
        <v>52370.2</v>
      </c>
      <c r="L86" s="27"/>
      <c r="M86" s="27"/>
      <c r="N86" s="27"/>
      <c r="O86" s="27">
        <f>N86</f>
        <v>0</v>
      </c>
      <c r="P86" s="27"/>
      <c r="Q86" s="27"/>
      <c r="R86" s="27">
        <v>52370.2</v>
      </c>
      <c r="S86" s="27">
        <f t="shared" ref="S86" si="139">K86+O86</f>
        <v>52370.2</v>
      </c>
      <c r="T86" s="27">
        <f t="shared" ref="T86" si="140">L86+P86</f>
        <v>0</v>
      </c>
      <c r="U86" s="27">
        <f t="shared" ref="U86" si="141">M86+Q86</f>
        <v>0</v>
      </c>
      <c r="V86" s="27">
        <v>52370.2</v>
      </c>
      <c r="W86" s="27">
        <v>52370.2</v>
      </c>
      <c r="X86" s="174">
        <f t="shared" si="80"/>
        <v>100</v>
      </c>
    </row>
    <row r="87" spans="1:24" s="29" customFormat="1" x14ac:dyDescent="0.25">
      <c r="A87" s="177" t="s">
        <v>74</v>
      </c>
      <c r="B87" s="69"/>
      <c r="C87" s="69"/>
      <c r="D87" s="69"/>
      <c r="E87" s="163">
        <v>851</v>
      </c>
      <c r="F87" s="24" t="s">
        <v>13</v>
      </c>
      <c r="G87" s="24" t="s">
        <v>75</v>
      </c>
      <c r="H87" s="171" t="s">
        <v>61</v>
      </c>
      <c r="I87" s="24"/>
      <c r="J87" s="28">
        <f>J88+J91</f>
        <v>1590974</v>
      </c>
      <c r="K87" s="28">
        <f t="shared" ref="K87:U87" si="142">K88+K91</f>
        <v>0</v>
      </c>
      <c r="L87" s="28">
        <f t="shared" si="142"/>
        <v>1590974</v>
      </c>
      <c r="M87" s="28">
        <f t="shared" si="142"/>
        <v>0</v>
      </c>
      <c r="N87" s="28">
        <f t="shared" si="142"/>
        <v>580416.75</v>
      </c>
      <c r="O87" s="28">
        <f t="shared" ref="O87" si="143">O88+O91</f>
        <v>0</v>
      </c>
      <c r="P87" s="28">
        <f t="shared" ref="P87" si="144">P88+P91</f>
        <v>580416.75</v>
      </c>
      <c r="Q87" s="28">
        <f t="shared" ref="Q87:R87" si="145">Q88+Q91</f>
        <v>0</v>
      </c>
      <c r="R87" s="28">
        <f t="shared" si="145"/>
        <v>2171390.75</v>
      </c>
      <c r="S87" s="28">
        <f t="shared" si="142"/>
        <v>0</v>
      </c>
      <c r="T87" s="28">
        <f t="shared" si="142"/>
        <v>2171390.75</v>
      </c>
      <c r="U87" s="28">
        <f t="shared" si="142"/>
        <v>0</v>
      </c>
      <c r="V87" s="28">
        <f t="shared" ref="V87:W87" si="146">V88+V91</f>
        <v>2171390.75</v>
      </c>
      <c r="W87" s="28">
        <f t="shared" si="146"/>
        <v>932972.32</v>
      </c>
      <c r="X87" s="174">
        <f t="shared" si="80"/>
        <v>42.966578908010909</v>
      </c>
    </row>
    <row r="88" spans="1:24" ht="105" x14ac:dyDescent="0.25">
      <c r="A88" s="77" t="s">
        <v>635</v>
      </c>
      <c r="B88" s="166"/>
      <c r="C88" s="166"/>
      <c r="D88" s="166"/>
      <c r="E88" s="163">
        <v>851</v>
      </c>
      <c r="F88" s="3" t="s">
        <v>13</v>
      </c>
      <c r="G88" s="3" t="s">
        <v>75</v>
      </c>
      <c r="H88" s="171" t="s">
        <v>76</v>
      </c>
      <c r="I88" s="3"/>
      <c r="J88" s="27">
        <f t="shared" ref="J88:W89" si="147">J89</f>
        <v>1540814</v>
      </c>
      <c r="K88" s="27">
        <f t="shared" si="147"/>
        <v>0</v>
      </c>
      <c r="L88" s="27">
        <f t="shared" si="147"/>
        <v>1540814</v>
      </c>
      <c r="M88" s="27">
        <f t="shared" si="147"/>
        <v>0</v>
      </c>
      <c r="N88" s="27">
        <f t="shared" si="147"/>
        <v>580416.75</v>
      </c>
      <c r="O88" s="27">
        <f t="shared" si="147"/>
        <v>0</v>
      </c>
      <c r="P88" s="27">
        <f t="shared" si="147"/>
        <v>580416.75</v>
      </c>
      <c r="Q88" s="27">
        <f t="shared" si="147"/>
        <v>0</v>
      </c>
      <c r="R88" s="27">
        <f t="shared" si="147"/>
        <v>2121230.75</v>
      </c>
      <c r="S88" s="27">
        <f t="shared" si="147"/>
        <v>0</v>
      </c>
      <c r="T88" s="27">
        <f t="shared" si="147"/>
        <v>2121230.75</v>
      </c>
      <c r="U88" s="27">
        <f t="shared" si="147"/>
        <v>0</v>
      </c>
      <c r="V88" s="27">
        <f t="shared" si="147"/>
        <v>2121230.75</v>
      </c>
      <c r="W88" s="27">
        <f t="shared" si="147"/>
        <v>908956.32</v>
      </c>
      <c r="X88" s="174">
        <f t="shared" si="80"/>
        <v>42.850421624332945</v>
      </c>
    </row>
    <row r="89" spans="1:24" ht="15.75" customHeight="1" x14ac:dyDescent="0.25">
      <c r="A89" s="77" t="s">
        <v>25</v>
      </c>
      <c r="B89" s="166"/>
      <c r="C89" s="166"/>
      <c r="D89" s="166"/>
      <c r="E89" s="163">
        <v>851</v>
      </c>
      <c r="F89" s="3" t="s">
        <v>13</v>
      </c>
      <c r="G89" s="3" t="s">
        <v>75</v>
      </c>
      <c r="H89" s="171" t="s">
        <v>76</v>
      </c>
      <c r="I89" s="3" t="s">
        <v>26</v>
      </c>
      <c r="J89" s="27">
        <f t="shared" si="147"/>
        <v>1540814</v>
      </c>
      <c r="K89" s="27">
        <f t="shared" si="147"/>
        <v>0</v>
      </c>
      <c r="L89" s="27">
        <f t="shared" si="147"/>
        <v>1540814</v>
      </c>
      <c r="M89" s="27">
        <f t="shared" si="147"/>
        <v>0</v>
      </c>
      <c r="N89" s="27">
        <f t="shared" si="147"/>
        <v>580416.75</v>
      </c>
      <c r="O89" s="27">
        <f t="shared" si="147"/>
        <v>0</v>
      </c>
      <c r="P89" s="27">
        <f t="shared" si="147"/>
        <v>580416.75</v>
      </c>
      <c r="Q89" s="27">
        <f t="shared" si="147"/>
        <v>0</v>
      </c>
      <c r="R89" s="27">
        <f t="shared" si="147"/>
        <v>2121230.75</v>
      </c>
      <c r="S89" s="27">
        <f t="shared" si="147"/>
        <v>0</v>
      </c>
      <c r="T89" s="27">
        <f t="shared" si="147"/>
        <v>2121230.75</v>
      </c>
      <c r="U89" s="27">
        <f t="shared" si="147"/>
        <v>0</v>
      </c>
      <c r="V89" s="27">
        <f t="shared" si="147"/>
        <v>2121230.75</v>
      </c>
      <c r="W89" s="27">
        <f t="shared" si="147"/>
        <v>908956.32</v>
      </c>
      <c r="X89" s="174">
        <f t="shared" si="80"/>
        <v>42.850421624332945</v>
      </c>
    </row>
    <row r="90" spans="1:24" ht="75" x14ac:dyDescent="0.25">
      <c r="A90" s="77" t="s">
        <v>72</v>
      </c>
      <c r="B90" s="166"/>
      <c r="C90" s="166"/>
      <c r="D90" s="166"/>
      <c r="E90" s="163">
        <v>851</v>
      </c>
      <c r="F90" s="3" t="s">
        <v>13</v>
      </c>
      <c r="G90" s="3" t="s">
        <v>75</v>
      </c>
      <c r="H90" s="171" t="s">
        <v>76</v>
      </c>
      <c r="I90" s="3" t="s">
        <v>73</v>
      </c>
      <c r="J90" s="27">
        <v>1540814</v>
      </c>
      <c r="K90" s="27"/>
      <c r="L90" s="27">
        <f>J90</f>
        <v>1540814</v>
      </c>
      <c r="M90" s="27"/>
      <c r="N90" s="27">
        <v>580416.75</v>
      </c>
      <c r="O90" s="27"/>
      <c r="P90" s="27">
        <f>N90</f>
        <v>580416.75</v>
      </c>
      <c r="Q90" s="27"/>
      <c r="R90" s="27">
        <v>2121230.75</v>
      </c>
      <c r="S90" s="27">
        <f t="shared" ref="S90" si="148">K90+O90</f>
        <v>0</v>
      </c>
      <c r="T90" s="27">
        <f t="shared" ref="T90" si="149">L90+P90</f>
        <v>2121230.75</v>
      </c>
      <c r="U90" s="27">
        <f t="shared" ref="U90" si="150">M90+Q90</f>
        <v>0</v>
      </c>
      <c r="V90" s="27">
        <v>2121230.75</v>
      </c>
      <c r="W90" s="27">
        <v>908956.32</v>
      </c>
      <c r="X90" s="174">
        <f t="shared" si="80"/>
        <v>42.850421624332945</v>
      </c>
    </row>
    <row r="91" spans="1:24" ht="30" x14ac:dyDescent="0.25">
      <c r="A91" s="77" t="s">
        <v>636</v>
      </c>
      <c r="B91" s="166"/>
      <c r="C91" s="166"/>
      <c r="D91" s="166"/>
      <c r="E91" s="163">
        <v>851</v>
      </c>
      <c r="F91" s="3" t="s">
        <v>13</v>
      </c>
      <c r="G91" s="3" t="s">
        <v>75</v>
      </c>
      <c r="H91" s="171" t="s">
        <v>268</v>
      </c>
      <c r="I91" s="3"/>
      <c r="J91" s="27">
        <f t="shared" ref="J91:W92" si="151">J92</f>
        <v>50160</v>
      </c>
      <c r="K91" s="27">
        <f t="shared" si="151"/>
        <v>0</v>
      </c>
      <c r="L91" s="27">
        <f t="shared" si="151"/>
        <v>50160</v>
      </c>
      <c r="M91" s="27">
        <f t="shared" si="151"/>
        <v>0</v>
      </c>
      <c r="N91" s="27">
        <f t="shared" si="151"/>
        <v>0</v>
      </c>
      <c r="O91" s="27">
        <f t="shared" si="151"/>
        <v>0</v>
      </c>
      <c r="P91" s="27">
        <f t="shared" si="151"/>
        <v>0</v>
      </c>
      <c r="Q91" s="27">
        <f t="shared" si="151"/>
        <v>0</v>
      </c>
      <c r="R91" s="27">
        <f t="shared" si="151"/>
        <v>50160</v>
      </c>
      <c r="S91" s="27">
        <f t="shared" si="151"/>
        <v>0</v>
      </c>
      <c r="T91" s="27">
        <f t="shared" si="151"/>
        <v>50160</v>
      </c>
      <c r="U91" s="27">
        <f t="shared" si="151"/>
        <v>0</v>
      </c>
      <c r="V91" s="27">
        <f t="shared" si="151"/>
        <v>50160</v>
      </c>
      <c r="W91" s="27">
        <f t="shared" si="151"/>
        <v>24016</v>
      </c>
      <c r="X91" s="174">
        <f t="shared" si="80"/>
        <v>47.878787878787875</v>
      </c>
    </row>
    <row r="92" spans="1:24" ht="15.75" customHeight="1" x14ac:dyDescent="0.25">
      <c r="A92" s="77" t="s">
        <v>25</v>
      </c>
      <c r="B92" s="166"/>
      <c r="C92" s="166"/>
      <c r="D92" s="166"/>
      <c r="E92" s="163">
        <v>851</v>
      </c>
      <c r="F92" s="3" t="s">
        <v>13</v>
      </c>
      <c r="G92" s="3" t="s">
        <v>75</v>
      </c>
      <c r="H92" s="171" t="s">
        <v>268</v>
      </c>
      <c r="I92" s="3" t="s">
        <v>26</v>
      </c>
      <c r="J92" s="27">
        <f t="shared" si="151"/>
        <v>50160</v>
      </c>
      <c r="K92" s="27">
        <f t="shared" si="151"/>
        <v>0</v>
      </c>
      <c r="L92" s="27">
        <f t="shared" si="151"/>
        <v>50160</v>
      </c>
      <c r="M92" s="27">
        <f t="shared" si="151"/>
        <v>0</v>
      </c>
      <c r="N92" s="27">
        <f t="shared" si="151"/>
        <v>0</v>
      </c>
      <c r="O92" s="27">
        <f t="shared" si="151"/>
        <v>0</v>
      </c>
      <c r="P92" s="27">
        <f t="shared" si="151"/>
        <v>0</v>
      </c>
      <c r="Q92" s="27">
        <f t="shared" si="151"/>
        <v>0</v>
      </c>
      <c r="R92" s="27">
        <f t="shared" si="151"/>
        <v>50160</v>
      </c>
      <c r="S92" s="27">
        <f t="shared" si="151"/>
        <v>0</v>
      </c>
      <c r="T92" s="27">
        <f t="shared" si="151"/>
        <v>50160</v>
      </c>
      <c r="U92" s="27">
        <f t="shared" si="151"/>
        <v>0</v>
      </c>
      <c r="V92" s="27">
        <f t="shared" si="151"/>
        <v>50160</v>
      </c>
      <c r="W92" s="27">
        <f t="shared" si="151"/>
        <v>24016</v>
      </c>
      <c r="X92" s="174">
        <f t="shared" si="80"/>
        <v>47.878787878787875</v>
      </c>
    </row>
    <row r="93" spans="1:24" ht="15.75" customHeight="1" x14ac:dyDescent="0.25">
      <c r="A93" s="77" t="s">
        <v>27</v>
      </c>
      <c r="B93" s="166"/>
      <c r="C93" s="166"/>
      <c r="D93" s="166"/>
      <c r="E93" s="163">
        <v>851</v>
      </c>
      <c r="F93" s="3" t="s">
        <v>13</v>
      </c>
      <c r="G93" s="3" t="s">
        <v>75</v>
      </c>
      <c r="H93" s="171" t="s">
        <v>268</v>
      </c>
      <c r="I93" s="3" t="s">
        <v>28</v>
      </c>
      <c r="J93" s="27">
        <v>50160</v>
      </c>
      <c r="K93" s="27"/>
      <c r="L93" s="27">
        <f>J93</f>
        <v>50160</v>
      </c>
      <c r="M93" s="27"/>
      <c r="N93" s="27"/>
      <c r="O93" s="27"/>
      <c r="P93" s="27">
        <f>N93</f>
        <v>0</v>
      </c>
      <c r="Q93" s="27"/>
      <c r="R93" s="27">
        <v>50160</v>
      </c>
      <c r="S93" s="27">
        <f t="shared" ref="S93" si="152">K93+O93</f>
        <v>0</v>
      </c>
      <c r="T93" s="27">
        <f t="shared" ref="T93" si="153">L93+P93</f>
        <v>50160</v>
      </c>
      <c r="U93" s="27">
        <f t="shared" ref="U93" si="154">M93+Q93</f>
        <v>0</v>
      </c>
      <c r="V93" s="27">
        <v>50160</v>
      </c>
      <c r="W93" s="27">
        <v>24016</v>
      </c>
      <c r="X93" s="174">
        <f t="shared" si="80"/>
        <v>47.878787878787875</v>
      </c>
    </row>
    <row r="94" spans="1:24" s="29" customFormat="1" ht="28.5" x14ac:dyDescent="0.25">
      <c r="A94" s="177" t="s">
        <v>78</v>
      </c>
      <c r="B94" s="69"/>
      <c r="C94" s="69"/>
      <c r="D94" s="69"/>
      <c r="E94" s="163">
        <v>851</v>
      </c>
      <c r="F94" s="24" t="s">
        <v>13</v>
      </c>
      <c r="G94" s="24" t="s">
        <v>64</v>
      </c>
      <c r="H94" s="171" t="s">
        <v>61</v>
      </c>
      <c r="I94" s="24"/>
      <c r="J94" s="28">
        <f t="shared" ref="J94:W94" si="155">J95</f>
        <v>7317800</v>
      </c>
      <c r="K94" s="28">
        <f t="shared" si="155"/>
        <v>0</v>
      </c>
      <c r="L94" s="28">
        <f t="shared" si="155"/>
        <v>7317800</v>
      </c>
      <c r="M94" s="28">
        <f t="shared" si="155"/>
        <v>0</v>
      </c>
      <c r="N94" s="28">
        <f t="shared" si="155"/>
        <v>1567973.08</v>
      </c>
      <c r="O94" s="28">
        <f t="shared" si="155"/>
        <v>0</v>
      </c>
      <c r="P94" s="28">
        <f t="shared" si="155"/>
        <v>1567973.08</v>
      </c>
      <c r="Q94" s="28">
        <f t="shared" si="155"/>
        <v>0</v>
      </c>
      <c r="R94" s="28">
        <f t="shared" si="155"/>
        <v>8885773.0800000001</v>
      </c>
      <c r="S94" s="28">
        <f t="shared" si="155"/>
        <v>0</v>
      </c>
      <c r="T94" s="28">
        <f t="shared" si="155"/>
        <v>8885773.0800000001</v>
      </c>
      <c r="U94" s="28">
        <f t="shared" si="155"/>
        <v>0</v>
      </c>
      <c r="V94" s="28">
        <f t="shared" si="155"/>
        <v>8885773.0800000001</v>
      </c>
      <c r="W94" s="28">
        <f t="shared" si="155"/>
        <v>127550</v>
      </c>
      <c r="X94" s="174">
        <f t="shared" si="80"/>
        <v>1.4354406628623921</v>
      </c>
    </row>
    <row r="95" spans="1:24" ht="315" x14ac:dyDescent="0.25">
      <c r="A95" s="77" t="s">
        <v>637</v>
      </c>
      <c r="B95" s="166"/>
      <c r="C95" s="166"/>
      <c r="D95" s="166"/>
      <c r="E95" s="163">
        <v>851</v>
      </c>
      <c r="F95" s="4" t="s">
        <v>13</v>
      </c>
      <c r="G95" s="4" t="s">
        <v>64</v>
      </c>
      <c r="H95" s="171" t="s">
        <v>270</v>
      </c>
      <c r="I95" s="4"/>
      <c r="J95" s="27">
        <f t="shared" ref="J95:W96" si="156">J96</f>
        <v>7317800</v>
      </c>
      <c r="K95" s="27">
        <f t="shared" si="156"/>
        <v>0</v>
      </c>
      <c r="L95" s="27">
        <f t="shared" si="156"/>
        <v>7317800</v>
      </c>
      <c r="M95" s="27">
        <f t="shared" si="156"/>
        <v>0</v>
      </c>
      <c r="N95" s="27">
        <f t="shared" si="156"/>
        <v>1567973.08</v>
      </c>
      <c r="O95" s="27">
        <f t="shared" si="156"/>
        <v>0</v>
      </c>
      <c r="P95" s="27">
        <f t="shared" si="156"/>
        <v>1567973.08</v>
      </c>
      <c r="Q95" s="27">
        <f t="shared" si="156"/>
        <v>0</v>
      </c>
      <c r="R95" s="27">
        <f t="shared" si="156"/>
        <v>8885773.0800000001</v>
      </c>
      <c r="S95" s="27">
        <f t="shared" si="156"/>
        <v>0</v>
      </c>
      <c r="T95" s="27">
        <f t="shared" si="156"/>
        <v>8885773.0800000001</v>
      </c>
      <c r="U95" s="27">
        <f t="shared" si="156"/>
        <v>0</v>
      </c>
      <c r="V95" s="27">
        <f t="shared" si="156"/>
        <v>8885773.0800000001</v>
      </c>
      <c r="W95" s="27">
        <f t="shared" si="156"/>
        <v>127550</v>
      </c>
      <c r="X95" s="174">
        <f t="shared" si="80"/>
        <v>1.4354406628623921</v>
      </c>
    </row>
    <row r="96" spans="1:24" ht="18" customHeight="1" x14ac:dyDescent="0.25">
      <c r="A96" s="77" t="s">
        <v>42</v>
      </c>
      <c r="B96" s="166"/>
      <c r="C96" s="166"/>
      <c r="D96" s="166"/>
      <c r="E96" s="163">
        <v>851</v>
      </c>
      <c r="F96" s="4" t="s">
        <v>13</v>
      </c>
      <c r="G96" s="4" t="s">
        <v>64</v>
      </c>
      <c r="H96" s="171" t="s">
        <v>270</v>
      </c>
      <c r="I96" s="3" t="s">
        <v>43</v>
      </c>
      <c r="J96" s="27">
        <f t="shared" si="156"/>
        <v>7317800</v>
      </c>
      <c r="K96" s="27">
        <f t="shared" si="156"/>
        <v>0</v>
      </c>
      <c r="L96" s="27">
        <f t="shared" si="156"/>
        <v>7317800</v>
      </c>
      <c r="M96" s="27">
        <f t="shared" si="156"/>
        <v>0</v>
      </c>
      <c r="N96" s="27">
        <f t="shared" si="156"/>
        <v>1567973.08</v>
      </c>
      <c r="O96" s="27">
        <f t="shared" si="156"/>
        <v>0</v>
      </c>
      <c r="P96" s="27">
        <f t="shared" si="156"/>
        <v>1567973.08</v>
      </c>
      <c r="Q96" s="27">
        <f t="shared" si="156"/>
        <v>0</v>
      </c>
      <c r="R96" s="27">
        <f t="shared" si="156"/>
        <v>8885773.0800000001</v>
      </c>
      <c r="S96" s="27">
        <f t="shared" si="156"/>
        <v>0</v>
      </c>
      <c r="T96" s="27">
        <f t="shared" si="156"/>
        <v>8885773.0800000001</v>
      </c>
      <c r="U96" s="27">
        <f t="shared" si="156"/>
        <v>0</v>
      </c>
      <c r="V96" s="27">
        <f t="shared" si="156"/>
        <v>8885773.0800000001</v>
      </c>
      <c r="W96" s="27">
        <f t="shared" si="156"/>
        <v>127550</v>
      </c>
      <c r="X96" s="174">
        <f t="shared" si="80"/>
        <v>1.4354406628623921</v>
      </c>
    </row>
    <row r="97" spans="1:24" ht="18" customHeight="1" x14ac:dyDescent="0.25">
      <c r="A97" s="77" t="s">
        <v>79</v>
      </c>
      <c r="B97" s="166"/>
      <c r="C97" s="166"/>
      <c r="D97" s="166"/>
      <c r="E97" s="163">
        <v>851</v>
      </c>
      <c r="F97" s="4" t="s">
        <v>13</v>
      </c>
      <c r="G97" s="4" t="s">
        <v>64</v>
      </c>
      <c r="H97" s="171" t="s">
        <v>270</v>
      </c>
      <c r="I97" s="3" t="s">
        <v>80</v>
      </c>
      <c r="J97" s="179">
        <v>7317800</v>
      </c>
      <c r="K97" s="179"/>
      <c r="L97" s="27">
        <f>J97</f>
        <v>7317800</v>
      </c>
      <c r="M97" s="179"/>
      <c r="N97" s="179">
        <v>1567973.08</v>
      </c>
      <c r="O97" s="179"/>
      <c r="P97" s="27">
        <f>N97</f>
        <v>1567973.08</v>
      </c>
      <c r="Q97" s="179"/>
      <c r="R97" s="179">
        <v>8885773.0800000001</v>
      </c>
      <c r="S97" s="27">
        <f t="shared" ref="S97" si="157">K97+O97</f>
        <v>0</v>
      </c>
      <c r="T97" s="27">
        <f t="shared" ref="T97" si="158">L97+P97</f>
        <v>8885773.0800000001</v>
      </c>
      <c r="U97" s="27">
        <f t="shared" ref="U97" si="159">M97+Q97</f>
        <v>0</v>
      </c>
      <c r="V97" s="179">
        <v>8885773.0800000001</v>
      </c>
      <c r="W97" s="179">
        <v>127550</v>
      </c>
      <c r="X97" s="174">
        <f t="shared" si="80"/>
        <v>1.4354406628623921</v>
      </c>
    </row>
    <row r="98" spans="1:24" s="29" customFormat="1" ht="28.5" x14ac:dyDescent="0.25">
      <c r="A98" s="177" t="s">
        <v>81</v>
      </c>
      <c r="B98" s="69"/>
      <c r="C98" s="69"/>
      <c r="D98" s="69"/>
      <c r="E98" s="163">
        <v>851</v>
      </c>
      <c r="F98" s="24" t="s">
        <v>13</v>
      </c>
      <c r="G98" s="24" t="s">
        <v>82</v>
      </c>
      <c r="H98" s="171" t="s">
        <v>61</v>
      </c>
      <c r="I98" s="24"/>
      <c r="J98" s="28">
        <f>J99</f>
        <v>216926</v>
      </c>
      <c r="K98" s="28">
        <f t="shared" ref="K98:W98" si="160">K99</f>
        <v>216926</v>
      </c>
      <c r="L98" s="28">
        <f t="shared" si="160"/>
        <v>0</v>
      </c>
      <c r="M98" s="28">
        <f t="shared" si="160"/>
        <v>0</v>
      </c>
      <c r="N98" s="28">
        <f t="shared" si="160"/>
        <v>0</v>
      </c>
      <c r="O98" s="28">
        <f t="shared" ref="O98" si="161">O99</f>
        <v>0</v>
      </c>
      <c r="P98" s="28">
        <f t="shared" ref="P98" si="162">P99</f>
        <v>0</v>
      </c>
      <c r="Q98" s="28">
        <f t="shared" ref="Q98" si="163">Q99</f>
        <v>0</v>
      </c>
      <c r="R98" s="28">
        <f t="shared" si="160"/>
        <v>216926</v>
      </c>
      <c r="S98" s="28">
        <f t="shared" si="160"/>
        <v>216926</v>
      </c>
      <c r="T98" s="28">
        <f t="shared" si="160"/>
        <v>0</v>
      </c>
      <c r="U98" s="28">
        <f t="shared" si="160"/>
        <v>0</v>
      </c>
      <c r="V98" s="28">
        <f t="shared" si="160"/>
        <v>216926</v>
      </c>
      <c r="W98" s="28">
        <f t="shared" si="160"/>
        <v>66407.41</v>
      </c>
      <c r="X98" s="174">
        <f t="shared" si="80"/>
        <v>30.612932520767451</v>
      </c>
    </row>
    <row r="99" spans="1:24" ht="75" x14ac:dyDescent="0.25">
      <c r="A99" s="77" t="s">
        <v>83</v>
      </c>
      <c r="B99" s="166"/>
      <c r="C99" s="166"/>
      <c r="D99" s="166"/>
      <c r="E99" s="163">
        <v>851</v>
      </c>
      <c r="F99" s="4" t="s">
        <v>13</v>
      </c>
      <c r="G99" s="4" t="s">
        <v>82</v>
      </c>
      <c r="H99" s="171" t="s">
        <v>84</v>
      </c>
      <c r="I99" s="4"/>
      <c r="J99" s="27">
        <f t="shared" ref="J99" si="164">J100+J102</f>
        <v>216926</v>
      </c>
      <c r="K99" s="27">
        <f t="shared" ref="K99:U99" si="165">K100+K102</f>
        <v>216926</v>
      </c>
      <c r="L99" s="27">
        <f t="shared" si="165"/>
        <v>0</v>
      </c>
      <c r="M99" s="27">
        <f t="shared" si="165"/>
        <v>0</v>
      </c>
      <c r="N99" s="27">
        <f t="shared" si="165"/>
        <v>0</v>
      </c>
      <c r="O99" s="27">
        <f t="shared" ref="O99:R99" si="166">O100+O102</f>
        <v>0</v>
      </c>
      <c r="P99" s="27">
        <f t="shared" si="166"/>
        <v>0</v>
      </c>
      <c r="Q99" s="27">
        <f t="shared" si="166"/>
        <v>0</v>
      </c>
      <c r="R99" s="27">
        <f t="shared" si="166"/>
        <v>216926</v>
      </c>
      <c r="S99" s="27">
        <f t="shared" si="165"/>
        <v>216926</v>
      </c>
      <c r="T99" s="27">
        <f t="shared" si="165"/>
        <v>0</v>
      </c>
      <c r="U99" s="27">
        <f t="shared" si="165"/>
        <v>0</v>
      </c>
      <c r="V99" s="27">
        <f t="shared" ref="V99:W99" si="167">V100+V102</f>
        <v>216926</v>
      </c>
      <c r="W99" s="27">
        <f t="shared" si="167"/>
        <v>66407.41</v>
      </c>
      <c r="X99" s="174">
        <f t="shared" si="80"/>
        <v>30.612932520767451</v>
      </c>
    </row>
    <row r="100" spans="1:24" ht="105" x14ac:dyDescent="0.25">
      <c r="A100" s="77" t="s">
        <v>16</v>
      </c>
      <c r="B100" s="166"/>
      <c r="C100" s="166"/>
      <c r="D100" s="166"/>
      <c r="E100" s="163">
        <v>851</v>
      </c>
      <c r="F100" s="4" t="s">
        <v>13</v>
      </c>
      <c r="G100" s="4" t="s">
        <v>82</v>
      </c>
      <c r="H100" s="171" t="s">
        <v>84</v>
      </c>
      <c r="I100" s="3" t="s">
        <v>18</v>
      </c>
      <c r="J100" s="27">
        <f t="shared" ref="J100:W100" si="168">J101</f>
        <v>138000</v>
      </c>
      <c r="K100" s="27">
        <f t="shared" si="168"/>
        <v>138000</v>
      </c>
      <c r="L100" s="27">
        <f t="shared" si="168"/>
        <v>0</v>
      </c>
      <c r="M100" s="27">
        <f t="shared" si="168"/>
        <v>0</v>
      </c>
      <c r="N100" s="27">
        <f t="shared" si="168"/>
        <v>0</v>
      </c>
      <c r="O100" s="27">
        <f t="shared" si="168"/>
        <v>0</v>
      </c>
      <c r="P100" s="27">
        <f t="shared" si="168"/>
        <v>0</v>
      </c>
      <c r="Q100" s="27">
        <f t="shared" si="168"/>
        <v>0</v>
      </c>
      <c r="R100" s="27">
        <f t="shared" si="168"/>
        <v>138000</v>
      </c>
      <c r="S100" s="27">
        <f t="shared" si="168"/>
        <v>138000</v>
      </c>
      <c r="T100" s="27">
        <f t="shared" si="168"/>
        <v>0</v>
      </c>
      <c r="U100" s="27">
        <f t="shared" si="168"/>
        <v>0</v>
      </c>
      <c r="V100" s="27">
        <f t="shared" si="168"/>
        <v>138000</v>
      </c>
      <c r="W100" s="27">
        <f t="shared" si="168"/>
        <v>60298.86</v>
      </c>
      <c r="X100" s="174">
        <f t="shared" si="80"/>
        <v>43.694826086956525</v>
      </c>
    </row>
    <row r="101" spans="1:24" ht="45" x14ac:dyDescent="0.25">
      <c r="A101" s="77" t="s">
        <v>632</v>
      </c>
      <c r="B101" s="164"/>
      <c r="C101" s="164"/>
      <c r="D101" s="164"/>
      <c r="E101" s="163">
        <v>851</v>
      </c>
      <c r="F101" s="4" t="s">
        <v>13</v>
      </c>
      <c r="G101" s="4" t="s">
        <v>82</v>
      </c>
      <c r="H101" s="171" t="s">
        <v>84</v>
      </c>
      <c r="I101" s="3" t="s">
        <v>19</v>
      </c>
      <c r="J101" s="27">
        <v>138000</v>
      </c>
      <c r="K101" s="27">
        <f>J101</f>
        <v>138000</v>
      </c>
      <c r="L101" s="27"/>
      <c r="M101" s="27"/>
      <c r="N101" s="27"/>
      <c r="O101" s="27">
        <f>N101</f>
        <v>0</v>
      </c>
      <c r="P101" s="27"/>
      <c r="Q101" s="27"/>
      <c r="R101" s="27">
        <f>106000+32000</f>
        <v>138000</v>
      </c>
      <c r="S101" s="27">
        <f t="shared" ref="S101" si="169">K101+O101</f>
        <v>138000</v>
      </c>
      <c r="T101" s="27">
        <f t="shared" ref="T101" si="170">L101+P101</f>
        <v>0</v>
      </c>
      <c r="U101" s="27">
        <f t="shared" ref="U101" si="171">M101+Q101</f>
        <v>0</v>
      </c>
      <c r="V101" s="27">
        <f>106000+32000</f>
        <v>138000</v>
      </c>
      <c r="W101" s="27">
        <f>46430.3+13868.56</f>
        <v>60298.86</v>
      </c>
      <c r="X101" s="174">
        <f t="shared" si="80"/>
        <v>43.694826086956525</v>
      </c>
    </row>
    <row r="102" spans="1:24" ht="45" x14ac:dyDescent="0.25">
      <c r="A102" s="77" t="s">
        <v>22</v>
      </c>
      <c r="B102" s="164"/>
      <c r="C102" s="164"/>
      <c r="D102" s="164"/>
      <c r="E102" s="163">
        <v>851</v>
      </c>
      <c r="F102" s="4" t="s">
        <v>13</v>
      </c>
      <c r="G102" s="4" t="s">
        <v>82</v>
      </c>
      <c r="H102" s="171" t="s">
        <v>84</v>
      </c>
      <c r="I102" s="3" t="s">
        <v>23</v>
      </c>
      <c r="J102" s="27">
        <f t="shared" ref="J102:W102" si="172">J103</f>
        <v>78926</v>
      </c>
      <c r="K102" s="27">
        <f t="shared" si="172"/>
        <v>78926</v>
      </c>
      <c r="L102" s="27">
        <f t="shared" si="172"/>
        <v>0</v>
      </c>
      <c r="M102" s="27">
        <f t="shared" si="172"/>
        <v>0</v>
      </c>
      <c r="N102" s="27">
        <f t="shared" si="172"/>
        <v>0</v>
      </c>
      <c r="O102" s="27">
        <f t="shared" si="172"/>
        <v>0</v>
      </c>
      <c r="P102" s="27">
        <f t="shared" si="172"/>
        <v>0</v>
      </c>
      <c r="Q102" s="27">
        <f t="shared" si="172"/>
        <v>0</v>
      </c>
      <c r="R102" s="27">
        <f t="shared" si="172"/>
        <v>78926</v>
      </c>
      <c r="S102" s="27">
        <f t="shared" si="172"/>
        <v>78926</v>
      </c>
      <c r="T102" s="27">
        <f t="shared" si="172"/>
        <v>0</v>
      </c>
      <c r="U102" s="27">
        <f t="shared" si="172"/>
        <v>0</v>
      </c>
      <c r="V102" s="27">
        <f t="shared" si="172"/>
        <v>78926</v>
      </c>
      <c r="W102" s="27">
        <f t="shared" si="172"/>
        <v>6108.55</v>
      </c>
      <c r="X102" s="174">
        <f t="shared" si="80"/>
        <v>7.739591516103693</v>
      </c>
    </row>
    <row r="103" spans="1:24" ht="45" x14ac:dyDescent="0.25">
      <c r="A103" s="77" t="s">
        <v>9</v>
      </c>
      <c r="B103" s="166"/>
      <c r="C103" s="166"/>
      <c r="D103" s="166"/>
      <c r="E103" s="163">
        <v>851</v>
      </c>
      <c r="F103" s="4" t="s">
        <v>13</v>
      </c>
      <c r="G103" s="4" t="s">
        <v>82</v>
      </c>
      <c r="H103" s="171" t="s">
        <v>84</v>
      </c>
      <c r="I103" s="3" t="s">
        <v>24</v>
      </c>
      <c r="J103" s="27">
        <v>78926</v>
      </c>
      <c r="K103" s="27">
        <f>J103</f>
        <v>78926</v>
      </c>
      <c r="L103" s="27"/>
      <c r="M103" s="27"/>
      <c r="N103" s="27"/>
      <c r="O103" s="27">
        <f>N103</f>
        <v>0</v>
      </c>
      <c r="P103" s="27"/>
      <c r="Q103" s="27"/>
      <c r="R103" s="27">
        <v>78926</v>
      </c>
      <c r="S103" s="27">
        <f t="shared" ref="S103" si="173">K103+O103</f>
        <v>78926</v>
      </c>
      <c r="T103" s="27">
        <f t="shared" ref="T103" si="174">L103+P103</f>
        <v>0</v>
      </c>
      <c r="U103" s="27">
        <f t="shared" ref="U103" si="175">M103+Q103</f>
        <v>0</v>
      </c>
      <c r="V103" s="27">
        <v>78926</v>
      </c>
      <c r="W103" s="27">
        <v>6108.55</v>
      </c>
      <c r="X103" s="174">
        <f t="shared" si="80"/>
        <v>7.739591516103693</v>
      </c>
    </row>
    <row r="104" spans="1:24" s="39" customFormat="1" x14ac:dyDescent="0.25">
      <c r="A104" s="177" t="s">
        <v>85</v>
      </c>
      <c r="B104" s="40"/>
      <c r="C104" s="40"/>
      <c r="D104" s="43"/>
      <c r="E104" s="163">
        <v>851</v>
      </c>
      <c r="F104" s="34" t="s">
        <v>35</v>
      </c>
      <c r="G104" s="34"/>
      <c r="H104" s="171" t="s">
        <v>61</v>
      </c>
      <c r="I104" s="22"/>
      <c r="J104" s="32" t="e">
        <f>J105+J112+#REF!+#REF!</f>
        <v>#REF!</v>
      </c>
      <c r="K104" s="32" t="e">
        <f>K105+K112+#REF!+#REF!</f>
        <v>#REF!</v>
      </c>
      <c r="L104" s="32" t="e">
        <f>L105+L112+#REF!+#REF!</f>
        <v>#REF!</v>
      </c>
      <c r="M104" s="32" t="e">
        <f>M105+M112+#REF!+#REF!</f>
        <v>#REF!</v>
      </c>
      <c r="N104" s="32" t="e">
        <f>N105+N112+#REF!+#REF!</f>
        <v>#REF!</v>
      </c>
      <c r="O104" s="32" t="e">
        <f>O105+O112+#REF!+#REF!</f>
        <v>#REF!</v>
      </c>
      <c r="P104" s="32" t="e">
        <f>P105+P112+#REF!+#REF!</f>
        <v>#REF!</v>
      </c>
      <c r="Q104" s="32" t="e">
        <f>Q105+Q112+#REF!+#REF!</f>
        <v>#REF!</v>
      </c>
      <c r="R104" s="32">
        <f>R105+R112</f>
        <v>5277045.18</v>
      </c>
      <c r="S104" s="32">
        <f t="shared" ref="S104:W104" si="176">S105+S112</f>
        <v>1793001</v>
      </c>
      <c r="T104" s="32">
        <f t="shared" si="176"/>
        <v>3484044.18</v>
      </c>
      <c r="U104" s="32">
        <f t="shared" si="176"/>
        <v>0</v>
      </c>
      <c r="V104" s="32">
        <f t="shared" si="176"/>
        <v>5277045.18</v>
      </c>
      <c r="W104" s="32">
        <f t="shared" si="176"/>
        <v>1542932.42</v>
      </c>
      <c r="X104" s="174">
        <f t="shared" si="80"/>
        <v>29.238567557611855</v>
      </c>
    </row>
    <row r="105" spans="1:24" s="29" customFormat="1" x14ac:dyDescent="0.25">
      <c r="A105" s="177" t="s">
        <v>86</v>
      </c>
      <c r="B105" s="69"/>
      <c r="C105" s="69"/>
      <c r="D105" s="33"/>
      <c r="E105" s="163">
        <v>851</v>
      </c>
      <c r="F105" s="30" t="s">
        <v>35</v>
      </c>
      <c r="G105" s="30" t="s">
        <v>11</v>
      </c>
      <c r="H105" s="171" t="s">
        <v>61</v>
      </c>
      <c r="I105" s="24"/>
      <c r="J105" s="28">
        <f t="shared" ref="J105" si="177">J106+J109</f>
        <v>162935</v>
      </c>
      <c r="K105" s="28">
        <f t="shared" ref="K105:U105" si="178">K106+K109</f>
        <v>0</v>
      </c>
      <c r="L105" s="28">
        <f t="shared" si="178"/>
        <v>162935</v>
      </c>
      <c r="M105" s="28">
        <f t="shared" si="178"/>
        <v>0</v>
      </c>
      <c r="N105" s="28">
        <f t="shared" si="178"/>
        <v>0</v>
      </c>
      <c r="O105" s="28">
        <f t="shared" ref="O105:R105" si="179">O106+O109</f>
        <v>0</v>
      </c>
      <c r="P105" s="28">
        <f t="shared" si="179"/>
        <v>0</v>
      </c>
      <c r="Q105" s="28">
        <f t="shared" si="179"/>
        <v>0</v>
      </c>
      <c r="R105" s="28">
        <f t="shared" si="179"/>
        <v>162935</v>
      </c>
      <c r="S105" s="28">
        <f t="shared" si="178"/>
        <v>0</v>
      </c>
      <c r="T105" s="28">
        <f t="shared" si="178"/>
        <v>162935</v>
      </c>
      <c r="U105" s="28">
        <f t="shared" si="178"/>
        <v>0</v>
      </c>
      <c r="V105" s="28">
        <f t="shared" ref="V105:W105" si="180">V106+V109</f>
        <v>162935</v>
      </c>
      <c r="W105" s="28">
        <f t="shared" si="180"/>
        <v>55835.5</v>
      </c>
      <c r="X105" s="174">
        <f t="shared" si="80"/>
        <v>34.268573357473841</v>
      </c>
    </row>
    <row r="106" spans="1:24" s="29" customFormat="1" ht="75" x14ac:dyDescent="0.25">
      <c r="A106" s="77" t="s">
        <v>87</v>
      </c>
      <c r="B106" s="166"/>
      <c r="C106" s="166"/>
      <c r="D106" s="31"/>
      <c r="E106" s="163">
        <v>851</v>
      </c>
      <c r="F106" s="4" t="s">
        <v>35</v>
      </c>
      <c r="G106" s="4" t="s">
        <v>11</v>
      </c>
      <c r="H106" s="171" t="s">
        <v>88</v>
      </c>
      <c r="I106" s="3"/>
      <c r="J106" s="27">
        <f t="shared" ref="J106:W110" si="181">J107</f>
        <v>81051</v>
      </c>
      <c r="K106" s="27">
        <f t="shared" si="181"/>
        <v>0</v>
      </c>
      <c r="L106" s="27">
        <f t="shared" si="181"/>
        <v>81051</v>
      </c>
      <c r="M106" s="27">
        <f t="shared" si="181"/>
        <v>0</v>
      </c>
      <c r="N106" s="27">
        <f t="shared" si="181"/>
        <v>0</v>
      </c>
      <c r="O106" s="27">
        <f t="shared" si="181"/>
        <v>0</v>
      </c>
      <c r="P106" s="27">
        <f t="shared" si="181"/>
        <v>0</v>
      </c>
      <c r="Q106" s="27">
        <f t="shared" si="181"/>
        <v>0</v>
      </c>
      <c r="R106" s="27">
        <f t="shared" si="181"/>
        <v>81051</v>
      </c>
      <c r="S106" s="27">
        <f t="shared" si="181"/>
        <v>0</v>
      </c>
      <c r="T106" s="27">
        <f t="shared" si="181"/>
        <v>81051</v>
      </c>
      <c r="U106" s="27">
        <f t="shared" si="181"/>
        <v>0</v>
      </c>
      <c r="V106" s="27">
        <f t="shared" si="181"/>
        <v>81051</v>
      </c>
      <c r="W106" s="27">
        <f t="shared" si="181"/>
        <v>31215</v>
      </c>
      <c r="X106" s="174">
        <f t="shared" si="80"/>
        <v>38.512788244438688</v>
      </c>
    </row>
    <row r="107" spans="1:24" s="29" customFormat="1" ht="45" x14ac:dyDescent="0.25">
      <c r="A107" s="77" t="s">
        <v>22</v>
      </c>
      <c r="B107" s="166"/>
      <c r="C107" s="166"/>
      <c r="D107" s="166"/>
      <c r="E107" s="163">
        <v>851</v>
      </c>
      <c r="F107" s="4" t="s">
        <v>35</v>
      </c>
      <c r="G107" s="4" t="s">
        <v>11</v>
      </c>
      <c r="H107" s="171" t="s">
        <v>88</v>
      </c>
      <c r="I107" s="3" t="s">
        <v>23</v>
      </c>
      <c r="J107" s="27">
        <f t="shared" si="181"/>
        <v>81051</v>
      </c>
      <c r="K107" s="27">
        <f t="shared" si="181"/>
        <v>0</v>
      </c>
      <c r="L107" s="27">
        <f t="shared" si="181"/>
        <v>81051</v>
      </c>
      <c r="M107" s="27">
        <f t="shared" si="181"/>
        <v>0</v>
      </c>
      <c r="N107" s="27">
        <f t="shared" si="181"/>
        <v>0</v>
      </c>
      <c r="O107" s="27">
        <f t="shared" si="181"/>
        <v>0</v>
      </c>
      <c r="P107" s="27">
        <f t="shared" si="181"/>
        <v>0</v>
      </c>
      <c r="Q107" s="27">
        <f t="shared" si="181"/>
        <v>0</v>
      </c>
      <c r="R107" s="27">
        <f t="shared" si="181"/>
        <v>81051</v>
      </c>
      <c r="S107" s="27">
        <f t="shared" si="181"/>
        <v>0</v>
      </c>
      <c r="T107" s="27">
        <f t="shared" si="181"/>
        <v>81051</v>
      </c>
      <c r="U107" s="27">
        <f t="shared" si="181"/>
        <v>0</v>
      </c>
      <c r="V107" s="27">
        <f t="shared" si="181"/>
        <v>81051</v>
      </c>
      <c r="W107" s="27">
        <f t="shared" si="181"/>
        <v>31215</v>
      </c>
      <c r="X107" s="174">
        <f t="shared" si="80"/>
        <v>38.512788244438688</v>
      </c>
    </row>
    <row r="108" spans="1:24" s="29" customFormat="1" ht="45" x14ac:dyDescent="0.25">
      <c r="A108" s="77" t="s">
        <v>9</v>
      </c>
      <c r="B108" s="166"/>
      <c r="C108" s="166"/>
      <c r="D108" s="166"/>
      <c r="E108" s="163">
        <v>851</v>
      </c>
      <c r="F108" s="4" t="s">
        <v>35</v>
      </c>
      <c r="G108" s="4" t="s">
        <v>11</v>
      </c>
      <c r="H108" s="171" t="s">
        <v>88</v>
      </c>
      <c r="I108" s="3" t="s">
        <v>24</v>
      </c>
      <c r="J108" s="27">
        <v>81051</v>
      </c>
      <c r="K108" s="27"/>
      <c r="L108" s="27">
        <f>J108</f>
        <v>81051</v>
      </c>
      <c r="M108" s="27"/>
      <c r="N108" s="27"/>
      <c r="O108" s="27"/>
      <c r="P108" s="27">
        <f>N108</f>
        <v>0</v>
      </c>
      <c r="Q108" s="27"/>
      <c r="R108" s="27">
        <v>81051</v>
      </c>
      <c r="S108" s="27">
        <f t="shared" ref="S108" si="182">K108+O108</f>
        <v>0</v>
      </c>
      <c r="T108" s="27">
        <f t="shared" ref="T108" si="183">L108+P108</f>
        <v>81051</v>
      </c>
      <c r="U108" s="27">
        <f t="shared" ref="U108" si="184">M108+Q108</f>
        <v>0</v>
      </c>
      <c r="V108" s="27">
        <v>81051</v>
      </c>
      <c r="W108" s="27">
        <v>31215</v>
      </c>
      <c r="X108" s="174">
        <f t="shared" si="80"/>
        <v>38.512788244438688</v>
      </c>
    </row>
    <row r="109" spans="1:24" s="29" customFormat="1" ht="150" x14ac:dyDescent="0.25">
      <c r="A109" s="77" t="s">
        <v>89</v>
      </c>
      <c r="B109" s="166"/>
      <c r="C109" s="166"/>
      <c r="D109" s="166"/>
      <c r="E109" s="163">
        <v>851</v>
      </c>
      <c r="F109" s="4" t="s">
        <v>35</v>
      </c>
      <c r="G109" s="4" t="s">
        <v>11</v>
      </c>
      <c r="H109" s="171" t="s">
        <v>90</v>
      </c>
      <c r="I109" s="3"/>
      <c r="J109" s="27">
        <f t="shared" si="181"/>
        <v>81884</v>
      </c>
      <c r="K109" s="27">
        <f t="shared" si="181"/>
        <v>0</v>
      </c>
      <c r="L109" s="27">
        <f t="shared" si="181"/>
        <v>81884</v>
      </c>
      <c r="M109" s="27">
        <f t="shared" si="181"/>
        <v>0</v>
      </c>
      <c r="N109" s="27">
        <f t="shared" si="181"/>
        <v>0</v>
      </c>
      <c r="O109" s="27">
        <f t="shared" si="181"/>
        <v>0</v>
      </c>
      <c r="P109" s="27">
        <f t="shared" si="181"/>
        <v>0</v>
      </c>
      <c r="Q109" s="27">
        <f t="shared" si="181"/>
        <v>0</v>
      </c>
      <c r="R109" s="27">
        <f t="shared" si="181"/>
        <v>81884</v>
      </c>
      <c r="S109" s="27">
        <f t="shared" si="181"/>
        <v>0</v>
      </c>
      <c r="T109" s="27">
        <f t="shared" si="181"/>
        <v>81884</v>
      </c>
      <c r="U109" s="27">
        <f t="shared" si="181"/>
        <v>0</v>
      </c>
      <c r="V109" s="27">
        <f t="shared" si="181"/>
        <v>81884</v>
      </c>
      <c r="W109" s="27">
        <f t="shared" si="181"/>
        <v>24620.5</v>
      </c>
      <c r="X109" s="174">
        <f t="shared" si="80"/>
        <v>30.067534561086418</v>
      </c>
    </row>
    <row r="110" spans="1:24" s="29" customFormat="1" ht="15.75" customHeight="1" x14ac:dyDescent="0.25">
      <c r="A110" s="77" t="s">
        <v>42</v>
      </c>
      <c r="B110" s="166"/>
      <c r="C110" s="166"/>
      <c r="D110" s="166"/>
      <c r="E110" s="163">
        <v>851</v>
      </c>
      <c r="F110" s="4" t="s">
        <v>35</v>
      </c>
      <c r="G110" s="4" t="s">
        <v>11</v>
      </c>
      <c r="H110" s="171" t="s">
        <v>90</v>
      </c>
      <c r="I110" s="3" t="s">
        <v>43</v>
      </c>
      <c r="J110" s="27">
        <f t="shared" si="181"/>
        <v>81884</v>
      </c>
      <c r="K110" s="27">
        <f t="shared" si="181"/>
        <v>0</v>
      </c>
      <c r="L110" s="27">
        <f t="shared" si="181"/>
        <v>81884</v>
      </c>
      <c r="M110" s="27">
        <f t="shared" si="181"/>
        <v>0</v>
      </c>
      <c r="N110" s="27">
        <f t="shared" si="181"/>
        <v>0</v>
      </c>
      <c r="O110" s="27">
        <f t="shared" si="181"/>
        <v>0</v>
      </c>
      <c r="P110" s="27">
        <f t="shared" si="181"/>
        <v>0</v>
      </c>
      <c r="Q110" s="27">
        <f t="shared" si="181"/>
        <v>0</v>
      </c>
      <c r="R110" s="27">
        <f t="shared" si="181"/>
        <v>81884</v>
      </c>
      <c r="S110" s="27">
        <f t="shared" si="181"/>
        <v>0</v>
      </c>
      <c r="T110" s="27">
        <f t="shared" si="181"/>
        <v>81884</v>
      </c>
      <c r="U110" s="27">
        <f t="shared" si="181"/>
        <v>0</v>
      </c>
      <c r="V110" s="27">
        <f t="shared" si="181"/>
        <v>81884</v>
      </c>
      <c r="W110" s="27">
        <f t="shared" si="181"/>
        <v>24620.5</v>
      </c>
      <c r="X110" s="174">
        <f t="shared" si="80"/>
        <v>30.067534561086418</v>
      </c>
    </row>
    <row r="111" spans="1:24" s="29" customFormat="1" ht="15.75" customHeight="1" x14ac:dyDescent="0.25">
      <c r="A111" s="77" t="s">
        <v>79</v>
      </c>
      <c r="B111" s="166"/>
      <c r="C111" s="166"/>
      <c r="D111" s="166"/>
      <c r="E111" s="163">
        <v>851</v>
      </c>
      <c r="F111" s="4" t="s">
        <v>35</v>
      </c>
      <c r="G111" s="4" t="s">
        <v>11</v>
      </c>
      <c r="H111" s="171" t="s">
        <v>90</v>
      </c>
      <c r="I111" s="3" t="s">
        <v>80</v>
      </c>
      <c r="J111" s="27">
        <v>81884</v>
      </c>
      <c r="K111" s="27"/>
      <c r="L111" s="27">
        <f>J111</f>
        <v>81884</v>
      </c>
      <c r="M111" s="27"/>
      <c r="N111" s="27"/>
      <c r="O111" s="27"/>
      <c r="P111" s="27">
        <f>N111</f>
        <v>0</v>
      </c>
      <c r="Q111" s="27"/>
      <c r="R111" s="27">
        <v>81884</v>
      </c>
      <c r="S111" s="27">
        <f t="shared" ref="S111" si="185">K111+O111</f>
        <v>0</v>
      </c>
      <c r="T111" s="27">
        <f t="shared" ref="T111" si="186">L111+P111</f>
        <v>81884</v>
      </c>
      <c r="U111" s="27">
        <f t="shared" ref="U111" si="187">M111+Q111</f>
        <v>0</v>
      </c>
      <c r="V111" s="27">
        <v>81884</v>
      </c>
      <c r="W111" s="27">
        <v>24620.5</v>
      </c>
      <c r="X111" s="174">
        <f t="shared" si="80"/>
        <v>30.067534561086418</v>
      </c>
    </row>
    <row r="112" spans="1:24" s="29" customFormat="1" x14ac:dyDescent="0.25">
      <c r="A112" s="177" t="s">
        <v>91</v>
      </c>
      <c r="B112" s="69"/>
      <c r="C112" s="69"/>
      <c r="D112" s="33"/>
      <c r="E112" s="163">
        <v>851</v>
      </c>
      <c r="F112" s="30" t="s">
        <v>35</v>
      </c>
      <c r="G112" s="30" t="s">
        <v>56</v>
      </c>
      <c r="H112" s="171" t="s">
        <v>61</v>
      </c>
      <c r="I112" s="24"/>
      <c r="J112" s="28" t="e">
        <f>J113+J116+J119+#REF!+J122+J125</f>
        <v>#REF!</v>
      </c>
      <c r="K112" s="28" t="e">
        <f>K113+K116+K119+#REF!+K122+K125</f>
        <v>#REF!</v>
      </c>
      <c r="L112" s="28" t="e">
        <f>L113+L116+L119+#REF!+L122+L125</f>
        <v>#REF!</v>
      </c>
      <c r="M112" s="28" t="e">
        <f>M113+M116+M119+#REF!+M122+M125</f>
        <v>#REF!</v>
      </c>
      <c r="N112" s="28" t="e">
        <f>N113+N116+N119+#REF!+N122+N125</f>
        <v>#REF!</v>
      </c>
      <c r="O112" s="28" t="e">
        <f>O113+O116+O119+#REF!+O122+O125</f>
        <v>#REF!</v>
      </c>
      <c r="P112" s="28" t="e">
        <f>P113+P116+P119+#REF!+P122+P125</f>
        <v>#REF!</v>
      </c>
      <c r="Q112" s="28" t="e">
        <f>Q113+Q116+Q119+#REF!+Q122+Q125</f>
        <v>#REF!</v>
      </c>
      <c r="R112" s="28">
        <f>R113+R116+R119+R122+R125</f>
        <v>5114110.18</v>
      </c>
      <c r="S112" s="28">
        <f t="shared" ref="S112:W112" si="188">S113+S116+S119+S122+S125</f>
        <v>1793001</v>
      </c>
      <c r="T112" s="28">
        <f t="shared" si="188"/>
        <v>3321109.18</v>
      </c>
      <c r="U112" s="28">
        <f t="shared" si="188"/>
        <v>0</v>
      </c>
      <c r="V112" s="28">
        <f t="shared" si="188"/>
        <v>5114110.18</v>
      </c>
      <c r="W112" s="28">
        <f t="shared" si="188"/>
        <v>1487096.92</v>
      </c>
      <c r="X112" s="174">
        <f t="shared" si="80"/>
        <v>29.078312114112485</v>
      </c>
    </row>
    <row r="113" spans="1:24" ht="45" x14ac:dyDescent="0.25">
      <c r="A113" s="20" t="s">
        <v>96</v>
      </c>
      <c r="B113" s="166"/>
      <c r="C113" s="166"/>
      <c r="D113" s="31"/>
      <c r="E113" s="163">
        <v>851</v>
      </c>
      <c r="F113" s="4" t="s">
        <v>35</v>
      </c>
      <c r="G113" s="4" t="s">
        <v>56</v>
      </c>
      <c r="H113" s="4" t="s">
        <v>97</v>
      </c>
      <c r="I113" s="3"/>
      <c r="J113" s="27">
        <f t="shared" ref="J113:W117" si="189">J114</f>
        <v>0</v>
      </c>
      <c r="K113" s="27">
        <f t="shared" si="189"/>
        <v>0</v>
      </c>
      <c r="L113" s="27">
        <f t="shared" si="189"/>
        <v>0</v>
      </c>
      <c r="M113" s="27">
        <f t="shared" si="189"/>
        <v>0</v>
      </c>
      <c r="N113" s="27">
        <f t="shared" si="189"/>
        <v>3195926</v>
      </c>
      <c r="O113" s="27">
        <f t="shared" si="189"/>
        <v>0</v>
      </c>
      <c r="P113" s="27">
        <f t="shared" si="189"/>
        <v>3195926</v>
      </c>
      <c r="Q113" s="27">
        <f t="shared" si="189"/>
        <v>0</v>
      </c>
      <c r="R113" s="27">
        <f t="shared" si="189"/>
        <v>3195926</v>
      </c>
      <c r="S113" s="27">
        <f t="shared" si="189"/>
        <v>0</v>
      </c>
      <c r="T113" s="27">
        <f t="shared" si="189"/>
        <v>3195926</v>
      </c>
      <c r="U113" s="27">
        <f t="shared" si="189"/>
        <v>0</v>
      </c>
      <c r="V113" s="27">
        <f t="shared" si="189"/>
        <v>3195926</v>
      </c>
      <c r="W113" s="27">
        <f t="shared" si="189"/>
        <v>286785</v>
      </c>
      <c r="X113" s="174">
        <f t="shared" si="80"/>
        <v>8.9734555806360969</v>
      </c>
    </row>
    <row r="114" spans="1:24" ht="45" x14ac:dyDescent="0.25">
      <c r="A114" s="166" t="s">
        <v>92</v>
      </c>
      <c r="B114" s="166"/>
      <c r="C114" s="166"/>
      <c r="D114" s="31"/>
      <c r="E114" s="163">
        <v>851</v>
      </c>
      <c r="F114" s="4" t="s">
        <v>35</v>
      </c>
      <c r="G114" s="4" t="s">
        <v>56</v>
      </c>
      <c r="H114" s="4" t="s">
        <v>97</v>
      </c>
      <c r="I114" s="3" t="s">
        <v>93</v>
      </c>
      <c r="J114" s="27">
        <f t="shared" si="189"/>
        <v>0</v>
      </c>
      <c r="K114" s="27">
        <f t="shared" si="189"/>
        <v>0</v>
      </c>
      <c r="L114" s="27">
        <f t="shared" si="189"/>
        <v>0</v>
      </c>
      <c r="M114" s="27">
        <f t="shared" si="189"/>
        <v>0</v>
      </c>
      <c r="N114" s="27">
        <f t="shared" si="189"/>
        <v>3195926</v>
      </c>
      <c r="O114" s="27">
        <f t="shared" si="189"/>
        <v>0</v>
      </c>
      <c r="P114" s="27">
        <f t="shared" si="189"/>
        <v>3195926</v>
      </c>
      <c r="Q114" s="27">
        <f t="shared" si="189"/>
        <v>0</v>
      </c>
      <c r="R114" s="27">
        <f t="shared" si="189"/>
        <v>3195926</v>
      </c>
      <c r="S114" s="27">
        <f t="shared" si="189"/>
        <v>0</v>
      </c>
      <c r="T114" s="27">
        <f t="shared" si="189"/>
        <v>3195926</v>
      </c>
      <c r="U114" s="27">
        <f t="shared" si="189"/>
        <v>0</v>
      </c>
      <c r="V114" s="27">
        <f t="shared" si="189"/>
        <v>3195926</v>
      </c>
      <c r="W114" s="27">
        <f t="shared" si="189"/>
        <v>286785</v>
      </c>
      <c r="X114" s="174">
        <f t="shared" si="80"/>
        <v>8.9734555806360969</v>
      </c>
    </row>
    <row r="115" spans="1:24" ht="17.25" customHeight="1" x14ac:dyDescent="0.25">
      <c r="A115" s="166" t="s">
        <v>94</v>
      </c>
      <c r="B115" s="166"/>
      <c r="C115" s="166"/>
      <c r="D115" s="31"/>
      <c r="E115" s="163">
        <v>851</v>
      </c>
      <c r="F115" s="4" t="s">
        <v>35</v>
      </c>
      <c r="G115" s="4" t="s">
        <v>56</v>
      </c>
      <c r="H115" s="4" t="s">
        <v>97</v>
      </c>
      <c r="I115" s="3" t="s">
        <v>95</v>
      </c>
      <c r="J115" s="27"/>
      <c r="K115" s="27"/>
      <c r="L115" s="27">
        <f>J115</f>
        <v>0</v>
      </c>
      <c r="M115" s="27"/>
      <c r="N115" s="27">
        <v>3195926</v>
      </c>
      <c r="O115" s="27"/>
      <c r="P115" s="27">
        <f>N115</f>
        <v>3195926</v>
      </c>
      <c r="Q115" s="27"/>
      <c r="R115" s="27">
        <v>3195926</v>
      </c>
      <c r="S115" s="27">
        <f t="shared" ref="S115" si="190">K115+O115</f>
        <v>0</v>
      </c>
      <c r="T115" s="27">
        <f t="shared" ref="T115" si="191">L115+P115</f>
        <v>3195926</v>
      </c>
      <c r="U115" s="27">
        <f t="shared" ref="U115" si="192">M115+Q115</f>
        <v>0</v>
      </c>
      <c r="V115" s="27">
        <v>3195926</v>
      </c>
      <c r="W115" s="27">
        <v>286785</v>
      </c>
      <c r="X115" s="174">
        <f t="shared" si="80"/>
        <v>8.9734555806360969</v>
      </c>
    </row>
    <row r="116" spans="1:24" ht="30" x14ac:dyDescent="0.25">
      <c r="A116" s="9" t="s">
        <v>346</v>
      </c>
      <c r="B116" s="166"/>
      <c r="C116" s="166"/>
      <c r="D116" s="31"/>
      <c r="E116" s="163">
        <v>851</v>
      </c>
      <c r="F116" s="4" t="s">
        <v>35</v>
      </c>
      <c r="G116" s="4" t="s">
        <v>56</v>
      </c>
      <c r="H116" s="4" t="s">
        <v>347</v>
      </c>
      <c r="I116" s="3"/>
      <c r="J116" s="27">
        <f t="shared" si="189"/>
        <v>0</v>
      </c>
      <c r="K116" s="27">
        <f t="shared" si="189"/>
        <v>0</v>
      </c>
      <c r="L116" s="27">
        <f t="shared" si="189"/>
        <v>0</v>
      </c>
      <c r="M116" s="27">
        <f t="shared" si="189"/>
        <v>0</v>
      </c>
      <c r="N116" s="27">
        <f t="shared" si="189"/>
        <v>10428</v>
      </c>
      <c r="O116" s="27">
        <f t="shared" si="189"/>
        <v>0</v>
      </c>
      <c r="P116" s="27">
        <f t="shared" si="189"/>
        <v>10428</v>
      </c>
      <c r="Q116" s="27">
        <f t="shared" si="189"/>
        <v>0</v>
      </c>
      <c r="R116" s="27">
        <f t="shared" si="189"/>
        <v>10428</v>
      </c>
      <c r="S116" s="27">
        <f t="shared" si="189"/>
        <v>0</v>
      </c>
      <c r="T116" s="27">
        <f t="shared" si="189"/>
        <v>10428</v>
      </c>
      <c r="U116" s="27">
        <f t="shared" si="189"/>
        <v>0</v>
      </c>
      <c r="V116" s="27">
        <f t="shared" si="189"/>
        <v>10428</v>
      </c>
      <c r="W116" s="27">
        <f t="shared" si="189"/>
        <v>10428</v>
      </c>
      <c r="X116" s="174">
        <f t="shared" si="80"/>
        <v>100</v>
      </c>
    </row>
    <row r="117" spans="1:24" ht="45" x14ac:dyDescent="0.25">
      <c r="A117" s="166" t="s">
        <v>22</v>
      </c>
      <c r="B117" s="166"/>
      <c r="C117" s="166"/>
      <c r="D117" s="31"/>
      <c r="E117" s="163">
        <v>851</v>
      </c>
      <c r="F117" s="4" t="s">
        <v>35</v>
      </c>
      <c r="G117" s="4" t="s">
        <v>56</v>
      </c>
      <c r="H117" s="4" t="s">
        <v>347</v>
      </c>
      <c r="I117" s="3" t="s">
        <v>23</v>
      </c>
      <c r="J117" s="27">
        <f t="shared" si="189"/>
        <v>0</v>
      </c>
      <c r="K117" s="27">
        <f t="shared" si="189"/>
        <v>0</v>
      </c>
      <c r="L117" s="27">
        <f t="shared" si="189"/>
        <v>0</v>
      </c>
      <c r="M117" s="27">
        <f t="shared" si="189"/>
        <v>0</v>
      </c>
      <c r="N117" s="27">
        <f t="shared" si="189"/>
        <v>10428</v>
      </c>
      <c r="O117" s="27">
        <f t="shared" si="189"/>
        <v>0</v>
      </c>
      <c r="P117" s="27">
        <f t="shared" si="189"/>
        <v>10428</v>
      </c>
      <c r="Q117" s="27">
        <f t="shared" si="189"/>
        <v>0</v>
      </c>
      <c r="R117" s="27">
        <f t="shared" si="189"/>
        <v>10428</v>
      </c>
      <c r="S117" s="27">
        <f t="shared" si="189"/>
        <v>0</v>
      </c>
      <c r="T117" s="27">
        <f t="shared" si="189"/>
        <v>10428</v>
      </c>
      <c r="U117" s="27">
        <f t="shared" si="189"/>
        <v>0</v>
      </c>
      <c r="V117" s="27">
        <f t="shared" si="189"/>
        <v>10428</v>
      </c>
      <c r="W117" s="27">
        <f t="shared" si="189"/>
        <v>10428</v>
      </c>
      <c r="X117" s="174">
        <f t="shared" si="80"/>
        <v>100</v>
      </c>
    </row>
    <row r="118" spans="1:24" ht="45" x14ac:dyDescent="0.25">
      <c r="A118" s="166" t="s">
        <v>9</v>
      </c>
      <c r="B118" s="166"/>
      <c r="C118" s="166"/>
      <c r="D118" s="31"/>
      <c r="E118" s="163">
        <v>851</v>
      </c>
      <c r="F118" s="4" t="s">
        <v>35</v>
      </c>
      <c r="G118" s="4" t="s">
        <v>56</v>
      </c>
      <c r="H118" s="4" t="s">
        <v>347</v>
      </c>
      <c r="I118" s="3" t="s">
        <v>24</v>
      </c>
      <c r="J118" s="27"/>
      <c r="K118" s="27"/>
      <c r="L118" s="27">
        <f>J118</f>
        <v>0</v>
      </c>
      <c r="M118" s="27"/>
      <c r="N118" s="180">
        <v>10428</v>
      </c>
      <c r="O118" s="27"/>
      <c r="P118" s="27">
        <f>N118</f>
        <v>10428</v>
      </c>
      <c r="Q118" s="27"/>
      <c r="R118" s="27">
        <v>10428</v>
      </c>
      <c r="S118" s="27">
        <f t="shared" ref="S118" si="193">K118+O118</f>
        <v>0</v>
      </c>
      <c r="T118" s="27">
        <f t="shared" ref="T118" si="194">L118+P118</f>
        <v>10428</v>
      </c>
      <c r="U118" s="27">
        <f t="shared" ref="U118" si="195">M118+Q118</f>
        <v>0</v>
      </c>
      <c r="V118" s="27">
        <v>10428</v>
      </c>
      <c r="W118" s="27">
        <v>10428</v>
      </c>
      <c r="X118" s="174">
        <f t="shared" ref="X118:X170" si="196">W118/V118*100</f>
        <v>100</v>
      </c>
    </row>
    <row r="119" spans="1:24" s="29" customFormat="1" ht="120" x14ac:dyDescent="0.25">
      <c r="A119" s="77" t="s">
        <v>638</v>
      </c>
      <c r="B119" s="166"/>
      <c r="C119" s="166"/>
      <c r="D119" s="166"/>
      <c r="E119" s="163">
        <v>851</v>
      </c>
      <c r="F119" s="4" t="s">
        <v>35</v>
      </c>
      <c r="G119" s="4" t="s">
        <v>56</v>
      </c>
      <c r="H119" s="171" t="s">
        <v>287</v>
      </c>
      <c r="I119" s="3"/>
      <c r="J119" s="27">
        <f t="shared" ref="J119:W120" si="197">J120</f>
        <v>600</v>
      </c>
      <c r="K119" s="27">
        <f t="shared" si="197"/>
        <v>0</v>
      </c>
      <c r="L119" s="27">
        <f t="shared" si="197"/>
        <v>600</v>
      </c>
      <c r="M119" s="27">
        <f t="shared" si="197"/>
        <v>0</v>
      </c>
      <c r="N119" s="27">
        <f t="shared" si="197"/>
        <v>0</v>
      </c>
      <c r="O119" s="27">
        <f t="shared" si="197"/>
        <v>0</v>
      </c>
      <c r="P119" s="27">
        <f t="shared" si="197"/>
        <v>0</v>
      </c>
      <c r="Q119" s="27">
        <f t="shared" si="197"/>
        <v>0</v>
      </c>
      <c r="R119" s="27">
        <f t="shared" si="197"/>
        <v>600</v>
      </c>
      <c r="S119" s="27">
        <f t="shared" si="197"/>
        <v>0</v>
      </c>
      <c r="T119" s="27">
        <f t="shared" si="197"/>
        <v>600</v>
      </c>
      <c r="U119" s="27">
        <f t="shared" si="197"/>
        <v>0</v>
      </c>
      <c r="V119" s="27">
        <f t="shared" si="197"/>
        <v>600</v>
      </c>
      <c r="W119" s="27">
        <f t="shared" si="197"/>
        <v>0</v>
      </c>
      <c r="X119" s="174">
        <f t="shared" si="196"/>
        <v>0</v>
      </c>
    </row>
    <row r="120" spans="1:24" s="29" customFormat="1" ht="17.25" customHeight="1" x14ac:dyDescent="0.25">
      <c r="A120" s="77" t="s">
        <v>42</v>
      </c>
      <c r="B120" s="166"/>
      <c r="C120" s="166"/>
      <c r="D120" s="166"/>
      <c r="E120" s="163">
        <v>851</v>
      </c>
      <c r="F120" s="4" t="s">
        <v>35</v>
      </c>
      <c r="G120" s="4" t="s">
        <v>56</v>
      </c>
      <c r="H120" s="171" t="s">
        <v>287</v>
      </c>
      <c r="I120" s="3" t="s">
        <v>43</v>
      </c>
      <c r="J120" s="27">
        <f t="shared" si="197"/>
        <v>600</v>
      </c>
      <c r="K120" s="27">
        <f t="shared" si="197"/>
        <v>0</v>
      </c>
      <c r="L120" s="27">
        <f t="shared" si="197"/>
        <v>600</v>
      </c>
      <c r="M120" s="27">
        <f t="shared" si="197"/>
        <v>0</v>
      </c>
      <c r="N120" s="27">
        <f t="shared" si="197"/>
        <v>0</v>
      </c>
      <c r="O120" s="27">
        <f t="shared" si="197"/>
        <v>0</v>
      </c>
      <c r="P120" s="27">
        <f t="shared" si="197"/>
        <v>0</v>
      </c>
      <c r="Q120" s="27">
        <f t="shared" si="197"/>
        <v>0</v>
      </c>
      <c r="R120" s="27">
        <f t="shared" si="197"/>
        <v>600</v>
      </c>
      <c r="S120" s="27">
        <f t="shared" si="197"/>
        <v>0</v>
      </c>
      <c r="T120" s="27">
        <f t="shared" si="197"/>
        <v>600</v>
      </c>
      <c r="U120" s="27">
        <f t="shared" si="197"/>
        <v>0</v>
      </c>
      <c r="V120" s="27">
        <f t="shared" si="197"/>
        <v>600</v>
      </c>
      <c r="W120" s="27">
        <f t="shared" si="197"/>
        <v>0</v>
      </c>
      <c r="X120" s="174">
        <f t="shared" si="196"/>
        <v>0</v>
      </c>
    </row>
    <row r="121" spans="1:24" s="29" customFormat="1" ht="17.25" customHeight="1" x14ac:dyDescent="0.25">
      <c r="A121" s="77" t="s">
        <v>79</v>
      </c>
      <c r="B121" s="166"/>
      <c r="C121" s="166"/>
      <c r="D121" s="166"/>
      <c r="E121" s="163">
        <v>851</v>
      </c>
      <c r="F121" s="4" t="s">
        <v>35</v>
      </c>
      <c r="G121" s="4" t="s">
        <v>56</v>
      </c>
      <c r="H121" s="171" t="s">
        <v>287</v>
      </c>
      <c r="I121" s="3" t="s">
        <v>80</v>
      </c>
      <c r="J121" s="27">
        <v>600</v>
      </c>
      <c r="K121" s="27"/>
      <c r="L121" s="27">
        <f>J121</f>
        <v>600</v>
      </c>
      <c r="M121" s="27"/>
      <c r="N121" s="27"/>
      <c r="O121" s="27"/>
      <c r="P121" s="27">
        <f>N121</f>
        <v>0</v>
      </c>
      <c r="Q121" s="27"/>
      <c r="R121" s="27">
        <v>600</v>
      </c>
      <c r="S121" s="27">
        <f t="shared" ref="S121" si="198">K121+O121</f>
        <v>0</v>
      </c>
      <c r="T121" s="27">
        <f t="shared" ref="T121" si="199">L121+P121</f>
        <v>600</v>
      </c>
      <c r="U121" s="27">
        <f t="shared" ref="U121" si="200">M121+Q121</f>
        <v>0</v>
      </c>
      <c r="V121" s="27">
        <v>600</v>
      </c>
      <c r="W121" s="27"/>
      <c r="X121" s="174">
        <f t="shared" si="196"/>
        <v>0</v>
      </c>
    </row>
    <row r="122" spans="1:24" ht="45" x14ac:dyDescent="0.25">
      <c r="A122" s="77" t="s">
        <v>639</v>
      </c>
      <c r="B122" s="166"/>
      <c r="C122" s="166"/>
      <c r="D122" s="31"/>
      <c r="E122" s="163">
        <v>851</v>
      </c>
      <c r="F122" s="4" t="s">
        <v>35</v>
      </c>
      <c r="G122" s="4" t="s">
        <v>56</v>
      </c>
      <c r="H122" s="171" t="s">
        <v>99</v>
      </c>
      <c r="I122" s="3"/>
      <c r="J122" s="27">
        <f>J123</f>
        <v>1591366.71</v>
      </c>
      <c r="K122" s="27">
        <f t="shared" ref="K122:W123" si="201">K123</f>
        <v>1493001</v>
      </c>
      <c r="L122" s="27">
        <f t="shared" si="201"/>
        <v>98365.71</v>
      </c>
      <c r="M122" s="27">
        <f t="shared" si="201"/>
        <v>0</v>
      </c>
      <c r="N122" s="27">
        <f t="shared" si="201"/>
        <v>0</v>
      </c>
      <c r="O122" s="27">
        <f t="shared" ref="O122:O123" si="202">O123</f>
        <v>0</v>
      </c>
      <c r="P122" s="27">
        <f t="shared" ref="P122:P123" si="203">P123</f>
        <v>0</v>
      </c>
      <c r="Q122" s="27">
        <f t="shared" ref="Q122:Q123" si="204">Q123</f>
        <v>0</v>
      </c>
      <c r="R122" s="27">
        <f t="shared" si="201"/>
        <v>1591366.71</v>
      </c>
      <c r="S122" s="27">
        <f t="shared" si="201"/>
        <v>1493001</v>
      </c>
      <c r="T122" s="27">
        <f t="shared" si="201"/>
        <v>98365.71</v>
      </c>
      <c r="U122" s="27">
        <f t="shared" si="201"/>
        <v>0</v>
      </c>
      <c r="V122" s="27">
        <f t="shared" si="201"/>
        <v>1591366.71</v>
      </c>
      <c r="W122" s="27">
        <f t="shared" si="201"/>
        <v>1189883.92</v>
      </c>
      <c r="X122" s="174">
        <f t="shared" si="196"/>
        <v>74.771195886082097</v>
      </c>
    </row>
    <row r="123" spans="1:24" ht="45" x14ac:dyDescent="0.25">
      <c r="A123" s="77" t="s">
        <v>92</v>
      </c>
      <c r="B123" s="166"/>
      <c r="C123" s="166"/>
      <c r="D123" s="31"/>
      <c r="E123" s="163">
        <v>851</v>
      </c>
      <c r="F123" s="4" t="s">
        <v>35</v>
      </c>
      <c r="G123" s="4" t="s">
        <v>56</v>
      </c>
      <c r="H123" s="171" t="s">
        <v>99</v>
      </c>
      <c r="I123" s="3" t="s">
        <v>93</v>
      </c>
      <c r="J123" s="27">
        <f>J124</f>
        <v>1591366.71</v>
      </c>
      <c r="K123" s="27">
        <f t="shared" si="201"/>
        <v>1493001</v>
      </c>
      <c r="L123" s="27">
        <f t="shared" si="201"/>
        <v>98365.71</v>
      </c>
      <c r="M123" s="27">
        <f t="shared" si="201"/>
        <v>0</v>
      </c>
      <c r="N123" s="27">
        <f t="shared" si="201"/>
        <v>0</v>
      </c>
      <c r="O123" s="27">
        <f t="shared" si="202"/>
        <v>0</v>
      </c>
      <c r="P123" s="27">
        <f t="shared" si="203"/>
        <v>0</v>
      </c>
      <c r="Q123" s="27">
        <f t="shared" si="204"/>
        <v>0</v>
      </c>
      <c r="R123" s="27">
        <f t="shared" si="201"/>
        <v>1591366.71</v>
      </c>
      <c r="S123" s="27">
        <f t="shared" si="201"/>
        <v>1493001</v>
      </c>
      <c r="T123" s="27">
        <f t="shared" si="201"/>
        <v>98365.71</v>
      </c>
      <c r="U123" s="27">
        <f t="shared" si="201"/>
        <v>0</v>
      </c>
      <c r="V123" s="27">
        <f t="shared" si="201"/>
        <v>1591366.71</v>
      </c>
      <c r="W123" s="27">
        <f t="shared" si="201"/>
        <v>1189883.92</v>
      </c>
      <c r="X123" s="174">
        <f t="shared" si="196"/>
        <v>74.771195886082097</v>
      </c>
    </row>
    <row r="124" spans="1:24" ht="15.75" customHeight="1" x14ac:dyDescent="0.25">
      <c r="A124" s="77" t="s">
        <v>94</v>
      </c>
      <c r="B124" s="166"/>
      <c r="C124" s="166"/>
      <c r="D124" s="31"/>
      <c r="E124" s="163">
        <v>851</v>
      </c>
      <c r="F124" s="4" t="s">
        <v>35</v>
      </c>
      <c r="G124" s="4" t="s">
        <v>56</v>
      </c>
      <c r="H124" s="171" t="s">
        <v>99</v>
      </c>
      <c r="I124" s="3" t="s">
        <v>95</v>
      </c>
      <c r="J124" s="181">
        <v>1591366.71</v>
      </c>
      <c r="K124" s="181">
        <v>1493001</v>
      </c>
      <c r="L124" s="181">
        <v>98365.71</v>
      </c>
      <c r="M124" s="181"/>
      <c r="N124" s="181"/>
      <c r="O124" s="181"/>
      <c r="P124" s="181"/>
      <c r="Q124" s="181"/>
      <c r="R124" s="181">
        <v>1591366.71</v>
      </c>
      <c r="S124" s="27">
        <f t="shared" ref="S124" si="205">K124+O124</f>
        <v>1493001</v>
      </c>
      <c r="T124" s="27">
        <f t="shared" ref="T124" si="206">L124+P124</f>
        <v>98365.71</v>
      </c>
      <c r="U124" s="27">
        <f t="shared" ref="U124" si="207">M124+Q124</f>
        <v>0</v>
      </c>
      <c r="V124" s="181">
        <v>1591366.71</v>
      </c>
      <c r="W124" s="181">
        <f>1130389.72+59494.2</f>
        <v>1189883.92</v>
      </c>
      <c r="X124" s="174">
        <f t="shared" si="196"/>
        <v>74.771195886082097</v>
      </c>
    </row>
    <row r="125" spans="1:24" ht="30" x14ac:dyDescent="0.25">
      <c r="A125" s="77" t="s">
        <v>391</v>
      </c>
      <c r="B125" s="166"/>
      <c r="C125" s="166"/>
      <c r="D125" s="31"/>
      <c r="E125" s="163">
        <v>851</v>
      </c>
      <c r="F125" s="4" t="s">
        <v>35</v>
      </c>
      <c r="G125" s="4" t="s">
        <v>56</v>
      </c>
      <c r="H125" s="171" t="s">
        <v>390</v>
      </c>
      <c r="I125" s="3"/>
      <c r="J125" s="27">
        <f>J126</f>
        <v>315789.46999999997</v>
      </c>
      <c r="K125" s="27">
        <f t="shared" ref="K125:W126" si="208">K126</f>
        <v>300000</v>
      </c>
      <c r="L125" s="27">
        <f t="shared" si="208"/>
        <v>15789.47</v>
      </c>
      <c r="M125" s="27">
        <f t="shared" si="208"/>
        <v>0</v>
      </c>
      <c r="N125" s="27">
        <f t="shared" si="208"/>
        <v>0</v>
      </c>
      <c r="O125" s="27">
        <f t="shared" ref="O125:O126" si="209">O126</f>
        <v>0</v>
      </c>
      <c r="P125" s="27">
        <f t="shared" ref="P125:P126" si="210">P126</f>
        <v>0</v>
      </c>
      <c r="Q125" s="27">
        <f t="shared" ref="Q125:Q126" si="211">Q126</f>
        <v>0</v>
      </c>
      <c r="R125" s="27">
        <f t="shared" si="208"/>
        <v>315789.46999999997</v>
      </c>
      <c r="S125" s="27">
        <f t="shared" si="208"/>
        <v>300000</v>
      </c>
      <c r="T125" s="27">
        <f t="shared" si="208"/>
        <v>15789.47</v>
      </c>
      <c r="U125" s="27">
        <f t="shared" si="208"/>
        <v>0</v>
      </c>
      <c r="V125" s="27">
        <f t="shared" si="208"/>
        <v>315789.46999999997</v>
      </c>
      <c r="W125" s="27">
        <f t="shared" si="208"/>
        <v>0</v>
      </c>
      <c r="X125" s="174">
        <f t="shared" si="196"/>
        <v>0</v>
      </c>
    </row>
    <row r="126" spans="1:24" ht="45" x14ac:dyDescent="0.25">
      <c r="A126" s="77" t="s">
        <v>22</v>
      </c>
      <c r="B126" s="166"/>
      <c r="C126" s="166"/>
      <c r="D126" s="31"/>
      <c r="E126" s="163">
        <v>851</v>
      </c>
      <c r="F126" s="4" t="s">
        <v>35</v>
      </c>
      <c r="G126" s="4" t="s">
        <v>56</v>
      </c>
      <c r="H126" s="171" t="s">
        <v>390</v>
      </c>
      <c r="I126" s="3" t="s">
        <v>23</v>
      </c>
      <c r="J126" s="27">
        <f>J127</f>
        <v>315789.46999999997</v>
      </c>
      <c r="K126" s="27">
        <f t="shared" si="208"/>
        <v>300000</v>
      </c>
      <c r="L126" s="27">
        <f t="shared" si="208"/>
        <v>15789.47</v>
      </c>
      <c r="M126" s="27">
        <f t="shared" si="208"/>
        <v>0</v>
      </c>
      <c r="N126" s="27">
        <f t="shared" si="208"/>
        <v>0</v>
      </c>
      <c r="O126" s="27">
        <f t="shared" si="209"/>
        <v>0</v>
      </c>
      <c r="P126" s="27">
        <f t="shared" si="210"/>
        <v>0</v>
      </c>
      <c r="Q126" s="27">
        <f t="shared" si="211"/>
        <v>0</v>
      </c>
      <c r="R126" s="27">
        <f t="shared" si="208"/>
        <v>315789.46999999997</v>
      </c>
      <c r="S126" s="27">
        <f t="shared" si="208"/>
        <v>300000</v>
      </c>
      <c r="T126" s="27">
        <f t="shared" si="208"/>
        <v>15789.47</v>
      </c>
      <c r="U126" s="27">
        <f t="shared" si="208"/>
        <v>0</v>
      </c>
      <c r="V126" s="27">
        <f t="shared" si="208"/>
        <v>315789.46999999997</v>
      </c>
      <c r="W126" s="27">
        <f t="shared" si="208"/>
        <v>0</v>
      </c>
      <c r="X126" s="174">
        <f t="shared" si="196"/>
        <v>0</v>
      </c>
    </row>
    <row r="127" spans="1:24" ht="45" x14ac:dyDescent="0.25">
      <c r="A127" s="77" t="s">
        <v>9</v>
      </c>
      <c r="B127" s="166"/>
      <c r="C127" s="166"/>
      <c r="D127" s="31"/>
      <c r="E127" s="163">
        <v>851</v>
      </c>
      <c r="F127" s="4" t="s">
        <v>35</v>
      </c>
      <c r="G127" s="4" t="s">
        <v>56</v>
      </c>
      <c r="H127" s="171" t="s">
        <v>390</v>
      </c>
      <c r="I127" s="3" t="s">
        <v>24</v>
      </c>
      <c r="J127" s="27">
        <v>315789.46999999997</v>
      </c>
      <c r="K127" s="27">
        <v>300000</v>
      </c>
      <c r="L127" s="27">
        <v>15789.47</v>
      </c>
      <c r="M127" s="27"/>
      <c r="N127" s="27"/>
      <c r="O127" s="27"/>
      <c r="P127" s="27"/>
      <c r="Q127" s="27"/>
      <c r="R127" s="27">
        <v>315789.46999999997</v>
      </c>
      <c r="S127" s="27">
        <f t="shared" ref="S127" si="212">K127+O127</f>
        <v>300000</v>
      </c>
      <c r="T127" s="27">
        <f t="shared" ref="T127" si="213">L127+P127</f>
        <v>15789.47</v>
      </c>
      <c r="U127" s="27">
        <f t="shared" ref="U127" si="214">M127+Q127</f>
        <v>0</v>
      </c>
      <c r="V127" s="27">
        <v>315789.46999999997</v>
      </c>
      <c r="W127" s="27"/>
      <c r="X127" s="174">
        <f t="shared" si="196"/>
        <v>0</v>
      </c>
    </row>
    <row r="128" spans="1:24" x14ac:dyDescent="0.25">
      <c r="A128" s="177" t="s">
        <v>103</v>
      </c>
      <c r="B128" s="40"/>
      <c r="C128" s="40"/>
      <c r="D128" s="40"/>
      <c r="E128" s="163">
        <v>851</v>
      </c>
      <c r="F128" s="22" t="s">
        <v>75</v>
      </c>
      <c r="G128" s="22"/>
      <c r="H128" s="171" t="s">
        <v>61</v>
      </c>
      <c r="I128" s="22"/>
      <c r="J128" s="32">
        <f t="shared" ref="J128" si="215">J129+J161</f>
        <v>21382668.420000002</v>
      </c>
      <c r="K128" s="32">
        <f t="shared" ref="K128:U128" si="216">K129+K161</f>
        <v>2502100</v>
      </c>
      <c r="L128" s="32">
        <f t="shared" si="216"/>
        <v>13280568.42</v>
      </c>
      <c r="M128" s="32">
        <f t="shared" si="216"/>
        <v>5600000</v>
      </c>
      <c r="N128" s="32">
        <f t="shared" si="216"/>
        <v>204613.58000000007</v>
      </c>
      <c r="O128" s="32">
        <f t="shared" ref="O128:R128" si="217">O129+O161</f>
        <v>-350815</v>
      </c>
      <c r="P128" s="32">
        <f t="shared" si="217"/>
        <v>555428.58000000007</v>
      </c>
      <c r="Q128" s="32">
        <f t="shared" si="217"/>
        <v>0</v>
      </c>
      <c r="R128" s="32">
        <f t="shared" si="217"/>
        <v>21587282</v>
      </c>
      <c r="S128" s="32">
        <f t="shared" si="216"/>
        <v>2151285</v>
      </c>
      <c r="T128" s="32">
        <f t="shared" si="216"/>
        <v>13835997</v>
      </c>
      <c r="U128" s="32">
        <f t="shared" si="216"/>
        <v>5600000</v>
      </c>
      <c r="V128" s="32">
        <f t="shared" ref="V128:W128" si="218">V129+V161</f>
        <v>21587282</v>
      </c>
      <c r="W128" s="32">
        <f t="shared" si="218"/>
        <v>9637833</v>
      </c>
      <c r="X128" s="174">
        <f t="shared" si="196"/>
        <v>44.645884553692312</v>
      </c>
    </row>
    <row r="129" spans="1:24" x14ac:dyDescent="0.25">
      <c r="A129" s="177" t="s">
        <v>104</v>
      </c>
      <c r="B129" s="69"/>
      <c r="C129" s="69"/>
      <c r="D129" s="69"/>
      <c r="E129" s="163">
        <v>851</v>
      </c>
      <c r="F129" s="24" t="s">
        <v>75</v>
      </c>
      <c r="G129" s="24" t="s">
        <v>11</v>
      </c>
      <c r="H129" s="171" t="s">
        <v>61</v>
      </c>
      <c r="I129" s="24"/>
      <c r="J129" s="28">
        <f>J133+J136+J144+J147+J130+J139+J152+J155+J158</f>
        <v>21377668.420000002</v>
      </c>
      <c r="K129" s="28">
        <f t="shared" ref="K129:U129" si="219">K133+K136+K144+K147+K130+K139+K152+K155+K158</f>
        <v>2502100</v>
      </c>
      <c r="L129" s="28">
        <f t="shared" si="219"/>
        <v>13275568.42</v>
      </c>
      <c r="M129" s="28">
        <f t="shared" si="219"/>
        <v>5600000</v>
      </c>
      <c r="N129" s="28">
        <f t="shared" si="219"/>
        <v>204613.58000000007</v>
      </c>
      <c r="O129" s="28">
        <f t="shared" ref="O129" si="220">O133+O136+O144+O147+O130+O139+O152+O155+O158</f>
        <v>-350815</v>
      </c>
      <c r="P129" s="28">
        <f t="shared" ref="P129" si="221">P133+P136+P144+P147+P130+P139+P152+P155+P158</f>
        <v>555428.58000000007</v>
      </c>
      <c r="Q129" s="28">
        <f t="shared" ref="Q129:R129" si="222">Q133+Q136+Q144+Q147+Q130+Q139+Q152+Q155+Q158</f>
        <v>0</v>
      </c>
      <c r="R129" s="28">
        <f t="shared" si="222"/>
        <v>21582282</v>
      </c>
      <c r="S129" s="28">
        <f t="shared" si="219"/>
        <v>2151285</v>
      </c>
      <c r="T129" s="28">
        <f t="shared" si="219"/>
        <v>13830997</v>
      </c>
      <c r="U129" s="28">
        <f t="shared" si="219"/>
        <v>5600000</v>
      </c>
      <c r="V129" s="28">
        <f t="shared" ref="V129:W129" si="223">V133+V136+V144+V147+V130+V139+V152+V155+V158</f>
        <v>21582282</v>
      </c>
      <c r="W129" s="28">
        <f t="shared" si="223"/>
        <v>9637833</v>
      </c>
      <c r="X129" s="174">
        <f t="shared" si="196"/>
        <v>44.656227733471368</v>
      </c>
    </row>
    <row r="130" spans="1:24" ht="120" x14ac:dyDescent="0.25">
      <c r="A130" s="77" t="s">
        <v>114</v>
      </c>
      <c r="B130" s="166"/>
      <c r="C130" s="166"/>
      <c r="D130" s="166"/>
      <c r="E130" s="163">
        <v>851</v>
      </c>
      <c r="F130" s="3" t="s">
        <v>75</v>
      </c>
      <c r="G130" s="3" t="s">
        <v>11</v>
      </c>
      <c r="H130" s="171" t="s">
        <v>115</v>
      </c>
      <c r="I130" s="3"/>
      <c r="J130" s="27">
        <f t="shared" ref="J130:W131" si="224">J131</f>
        <v>129600</v>
      </c>
      <c r="K130" s="27">
        <f t="shared" si="224"/>
        <v>129600</v>
      </c>
      <c r="L130" s="27">
        <f t="shared" si="224"/>
        <v>0</v>
      </c>
      <c r="M130" s="27">
        <f t="shared" si="224"/>
        <v>0</v>
      </c>
      <c r="N130" s="27">
        <f t="shared" si="224"/>
        <v>0</v>
      </c>
      <c r="O130" s="27">
        <f t="shared" si="224"/>
        <v>0</v>
      </c>
      <c r="P130" s="27">
        <f t="shared" si="224"/>
        <v>0</v>
      </c>
      <c r="Q130" s="27">
        <f t="shared" si="224"/>
        <v>0</v>
      </c>
      <c r="R130" s="27">
        <f t="shared" si="224"/>
        <v>129600</v>
      </c>
      <c r="S130" s="27">
        <f t="shared" si="224"/>
        <v>129600</v>
      </c>
      <c r="T130" s="27">
        <f t="shared" si="224"/>
        <v>0</v>
      </c>
      <c r="U130" s="27">
        <f t="shared" si="224"/>
        <v>0</v>
      </c>
      <c r="V130" s="27">
        <f t="shared" si="224"/>
        <v>129600</v>
      </c>
      <c r="W130" s="27">
        <f t="shared" si="224"/>
        <v>54000</v>
      </c>
      <c r="X130" s="174">
        <f t="shared" si="196"/>
        <v>41.666666666666671</v>
      </c>
    </row>
    <row r="131" spans="1:24" ht="45" x14ac:dyDescent="0.25">
      <c r="A131" s="77" t="s">
        <v>53</v>
      </c>
      <c r="B131" s="166"/>
      <c r="C131" s="166"/>
      <c r="D131" s="166"/>
      <c r="E131" s="163">
        <v>851</v>
      </c>
      <c r="F131" s="3" t="s">
        <v>75</v>
      </c>
      <c r="G131" s="3" t="s">
        <v>11</v>
      </c>
      <c r="H131" s="171" t="s">
        <v>115</v>
      </c>
      <c r="I131" s="3" t="s">
        <v>107</v>
      </c>
      <c r="J131" s="27">
        <f t="shared" si="224"/>
        <v>129600</v>
      </c>
      <c r="K131" s="27">
        <f t="shared" si="224"/>
        <v>129600</v>
      </c>
      <c r="L131" s="27">
        <f t="shared" si="224"/>
        <v>0</v>
      </c>
      <c r="M131" s="27">
        <f t="shared" si="224"/>
        <v>0</v>
      </c>
      <c r="N131" s="27">
        <f t="shared" si="224"/>
        <v>0</v>
      </c>
      <c r="O131" s="27">
        <f t="shared" si="224"/>
        <v>0</v>
      </c>
      <c r="P131" s="27">
        <f t="shared" si="224"/>
        <v>0</v>
      </c>
      <c r="Q131" s="27">
        <f t="shared" si="224"/>
        <v>0</v>
      </c>
      <c r="R131" s="27">
        <f t="shared" si="224"/>
        <v>129600</v>
      </c>
      <c r="S131" s="27">
        <f t="shared" si="224"/>
        <v>129600</v>
      </c>
      <c r="T131" s="27">
        <f t="shared" si="224"/>
        <v>0</v>
      </c>
      <c r="U131" s="27">
        <f t="shared" si="224"/>
        <v>0</v>
      </c>
      <c r="V131" s="27">
        <f t="shared" si="224"/>
        <v>129600</v>
      </c>
      <c r="W131" s="27">
        <f t="shared" si="224"/>
        <v>54000</v>
      </c>
      <c r="X131" s="174">
        <f t="shared" si="196"/>
        <v>41.666666666666671</v>
      </c>
    </row>
    <row r="132" spans="1:24" ht="17.25" customHeight="1" x14ac:dyDescent="0.25">
      <c r="A132" s="77" t="s">
        <v>108</v>
      </c>
      <c r="B132" s="166"/>
      <c r="C132" s="166"/>
      <c r="D132" s="166"/>
      <c r="E132" s="163">
        <v>851</v>
      </c>
      <c r="F132" s="3" t="s">
        <v>75</v>
      </c>
      <c r="G132" s="3" t="s">
        <v>11</v>
      </c>
      <c r="H132" s="171" t="s">
        <v>115</v>
      </c>
      <c r="I132" s="3" t="s">
        <v>109</v>
      </c>
      <c r="J132" s="27">
        <v>129600</v>
      </c>
      <c r="K132" s="27">
        <f>J132</f>
        <v>129600</v>
      </c>
      <c r="L132" s="27"/>
      <c r="M132" s="27"/>
      <c r="N132" s="27"/>
      <c r="O132" s="27">
        <f>N132</f>
        <v>0</v>
      </c>
      <c r="P132" s="27"/>
      <c r="Q132" s="27"/>
      <c r="R132" s="27">
        <v>129600</v>
      </c>
      <c r="S132" s="27">
        <f t="shared" ref="S132" si="225">K132+O132</f>
        <v>129600</v>
      </c>
      <c r="T132" s="27">
        <f t="shared" ref="T132" si="226">L132+P132</f>
        <v>0</v>
      </c>
      <c r="U132" s="27">
        <f t="shared" ref="U132" si="227">M132+Q132</f>
        <v>0</v>
      </c>
      <c r="V132" s="27">
        <v>129600</v>
      </c>
      <c r="W132" s="27">
        <v>54000</v>
      </c>
      <c r="X132" s="174">
        <f t="shared" si="196"/>
        <v>41.666666666666671</v>
      </c>
    </row>
    <row r="133" spans="1:24" ht="17.25" customHeight="1" x14ac:dyDescent="0.25">
      <c r="A133" s="77" t="s">
        <v>105</v>
      </c>
      <c r="B133" s="166"/>
      <c r="C133" s="166"/>
      <c r="D133" s="166"/>
      <c r="E133" s="163">
        <v>851</v>
      </c>
      <c r="F133" s="3" t="s">
        <v>75</v>
      </c>
      <c r="G133" s="3" t="s">
        <v>11</v>
      </c>
      <c r="H133" s="171" t="s">
        <v>106</v>
      </c>
      <c r="I133" s="3"/>
      <c r="J133" s="27">
        <f t="shared" ref="J133:W133" si="228">J134</f>
        <v>6937900</v>
      </c>
      <c r="K133" s="27">
        <f t="shared" si="228"/>
        <v>0</v>
      </c>
      <c r="L133" s="27">
        <f t="shared" si="228"/>
        <v>6937900</v>
      </c>
      <c r="M133" s="27">
        <f t="shared" si="228"/>
        <v>0</v>
      </c>
      <c r="N133" s="27">
        <f t="shared" si="228"/>
        <v>100000</v>
      </c>
      <c r="O133" s="27">
        <f t="shared" si="228"/>
        <v>0</v>
      </c>
      <c r="P133" s="27">
        <f t="shared" si="228"/>
        <v>100000</v>
      </c>
      <c r="Q133" s="27">
        <f t="shared" si="228"/>
        <v>0</v>
      </c>
      <c r="R133" s="27">
        <f t="shared" si="228"/>
        <v>7037900</v>
      </c>
      <c r="S133" s="27">
        <f t="shared" si="228"/>
        <v>0</v>
      </c>
      <c r="T133" s="27">
        <f t="shared" si="228"/>
        <v>7037900</v>
      </c>
      <c r="U133" s="27">
        <f t="shared" si="228"/>
        <v>0</v>
      </c>
      <c r="V133" s="27">
        <f t="shared" si="228"/>
        <v>7037900</v>
      </c>
      <c r="W133" s="27">
        <f t="shared" si="228"/>
        <v>3286725</v>
      </c>
      <c r="X133" s="174">
        <f t="shared" si="196"/>
        <v>46.700365165745467</v>
      </c>
    </row>
    <row r="134" spans="1:24" ht="45" x14ac:dyDescent="0.25">
      <c r="A134" s="77" t="s">
        <v>53</v>
      </c>
      <c r="B134" s="69"/>
      <c r="C134" s="69"/>
      <c r="D134" s="69"/>
      <c r="E134" s="163">
        <v>851</v>
      </c>
      <c r="F134" s="3" t="s">
        <v>75</v>
      </c>
      <c r="G134" s="3" t="s">
        <v>11</v>
      </c>
      <c r="H134" s="171" t="s">
        <v>106</v>
      </c>
      <c r="I134" s="3" t="s">
        <v>107</v>
      </c>
      <c r="J134" s="27">
        <f t="shared" ref="J134:W134" si="229">J135</f>
        <v>6937900</v>
      </c>
      <c r="K134" s="27">
        <f t="shared" si="229"/>
        <v>0</v>
      </c>
      <c r="L134" s="27">
        <f t="shared" si="229"/>
        <v>6937900</v>
      </c>
      <c r="M134" s="27">
        <f t="shared" si="229"/>
        <v>0</v>
      </c>
      <c r="N134" s="27">
        <f t="shared" si="229"/>
        <v>100000</v>
      </c>
      <c r="O134" s="27">
        <f t="shared" si="229"/>
        <v>0</v>
      </c>
      <c r="P134" s="27">
        <f t="shared" si="229"/>
        <v>100000</v>
      </c>
      <c r="Q134" s="27">
        <f t="shared" si="229"/>
        <v>0</v>
      </c>
      <c r="R134" s="27">
        <f t="shared" si="229"/>
        <v>7037900</v>
      </c>
      <c r="S134" s="27">
        <f t="shared" si="229"/>
        <v>0</v>
      </c>
      <c r="T134" s="27">
        <f t="shared" si="229"/>
        <v>7037900</v>
      </c>
      <c r="U134" s="27">
        <f t="shared" si="229"/>
        <v>0</v>
      </c>
      <c r="V134" s="27">
        <f t="shared" si="229"/>
        <v>7037900</v>
      </c>
      <c r="W134" s="27">
        <f t="shared" si="229"/>
        <v>3286725</v>
      </c>
      <c r="X134" s="174">
        <f t="shared" si="196"/>
        <v>46.700365165745467</v>
      </c>
    </row>
    <row r="135" spans="1:24" ht="30" x14ac:dyDescent="0.25">
      <c r="A135" s="77" t="s">
        <v>108</v>
      </c>
      <c r="B135" s="69"/>
      <c r="C135" s="69"/>
      <c r="D135" s="69"/>
      <c r="E135" s="163">
        <v>851</v>
      </c>
      <c r="F135" s="3" t="s">
        <v>75</v>
      </c>
      <c r="G135" s="3" t="s">
        <v>11</v>
      </c>
      <c r="H135" s="171" t="s">
        <v>106</v>
      </c>
      <c r="I135" s="3" t="s">
        <v>109</v>
      </c>
      <c r="J135" s="27">
        <v>6937900</v>
      </c>
      <c r="K135" s="27"/>
      <c r="L135" s="27">
        <f>J135</f>
        <v>6937900</v>
      </c>
      <c r="M135" s="27"/>
      <c r="N135" s="27">
        <v>100000</v>
      </c>
      <c r="O135" s="27"/>
      <c r="P135" s="27">
        <f>N135</f>
        <v>100000</v>
      </c>
      <c r="Q135" s="27"/>
      <c r="R135" s="27">
        <f>6937900+100000</f>
        <v>7037900</v>
      </c>
      <c r="S135" s="27">
        <f t="shared" ref="S135" si="230">K135+O135</f>
        <v>0</v>
      </c>
      <c r="T135" s="27">
        <f t="shared" ref="T135" si="231">L135+P135</f>
        <v>7037900</v>
      </c>
      <c r="U135" s="27">
        <f t="shared" ref="U135" si="232">M135+Q135</f>
        <v>0</v>
      </c>
      <c r="V135" s="27">
        <f>6937900+100000</f>
        <v>7037900</v>
      </c>
      <c r="W135" s="27">
        <v>3286725</v>
      </c>
      <c r="X135" s="174">
        <f t="shared" si="196"/>
        <v>46.700365165745467</v>
      </c>
    </row>
    <row r="136" spans="1:24" ht="30" x14ac:dyDescent="0.25">
      <c r="A136" s="77" t="s">
        <v>110</v>
      </c>
      <c r="B136" s="166"/>
      <c r="C136" s="166"/>
      <c r="D136" s="166"/>
      <c r="E136" s="163">
        <v>851</v>
      </c>
      <c r="F136" s="3" t="s">
        <v>75</v>
      </c>
      <c r="G136" s="3" t="s">
        <v>11</v>
      </c>
      <c r="H136" s="171" t="s">
        <v>111</v>
      </c>
      <c r="I136" s="3"/>
      <c r="J136" s="27">
        <f t="shared" ref="J136:W137" si="233">J137</f>
        <v>5980300</v>
      </c>
      <c r="K136" s="27">
        <f t="shared" si="233"/>
        <v>0</v>
      </c>
      <c r="L136" s="27">
        <f t="shared" si="233"/>
        <v>5980300</v>
      </c>
      <c r="M136" s="27">
        <f t="shared" si="233"/>
        <v>0</v>
      </c>
      <c r="N136" s="27">
        <f t="shared" si="233"/>
        <v>55967</v>
      </c>
      <c r="O136" s="27">
        <f t="shared" si="233"/>
        <v>0</v>
      </c>
      <c r="P136" s="27">
        <f t="shared" si="233"/>
        <v>55967</v>
      </c>
      <c r="Q136" s="27">
        <f t="shared" si="233"/>
        <v>0</v>
      </c>
      <c r="R136" s="27">
        <f t="shared" si="233"/>
        <v>6036267</v>
      </c>
      <c r="S136" s="27">
        <f t="shared" si="233"/>
        <v>0</v>
      </c>
      <c r="T136" s="27">
        <f t="shared" si="233"/>
        <v>6036267</v>
      </c>
      <c r="U136" s="27">
        <f t="shared" si="233"/>
        <v>0</v>
      </c>
      <c r="V136" s="27">
        <f t="shared" si="233"/>
        <v>6036267</v>
      </c>
      <c r="W136" s="27">
        <f t="shared" si="233"/>
        <v>3123796</v>
      </c>
      <c r="X136" s="174">
        <f t="shared" si="196"/>
        <v>51.75046100512121</v>
      </c>
    </row>
    <row r="137" spans="1:24" ht="45" x14ac:dyDescent="0.25">
      <c r="A137" s="77" t="s">
        <v>53</v>
      </c>
      <c r="B137" s="166"/>
      <c r="C137" s="166"/>
      <c r="D137" s="166"/>
      <c r="E137" s="163">
        <v>851</v>
      </c>
      <c r="F137" s="3" t="s">
        <v>75</v>
      </c>
      <c r="G137" s="3" t="s">
        <v>11</v>
      </c>
      <c r="H137" s="171" t="s">
        <v>111</v>
      </c>
      <c r="I137" s="5">
        <v>600</v>
      </c>
      <c r="J137" s="27">
        <f t="shared" si="233"/>
        <v>5980300</v>
      </c>
      <c r="K137" s="27">
        <f t="shared" si="233"/>
        <v>0</v>
      </c>
      <c r="L137" s="27">
        <f t="shared" si="233"/>
        <v>5980300</v>
      </c>
      <c r="M137" s="27">
        <f t="shared" si="233"/>
        <v>0</v>
      </c>
      <c r="N137" s="27">
        <f t="shared" si="233"/>
        <v>55967</v>
      </c>
      <c r="O137" s="27">
        <f t="shared" si="233"/>
        <v>0</v>
      </c>
      <c r="P137" s="27">
        <f t="shared" si="233"/>
        <v>55967</v>
      </c>
      <c r="Q137" s="27">
        <f t="shared" si="233"/>
        <v>0</v>
      </c>
      <c r="R137" s="27">
        <f t="shared" si="233"/>
        <v>6036267</v>
      </c>
      <c r="S137" s="27">
        <f t="shared" si="233"/>
        <v>0</v>
      </c>
      <c r="T137" s="27">
        <f t="shared" si="233"/>
        <v>6036267</v>
      </c>
      <c r="U137" s="27">
        <f t="shared" si="233"/>
        <v>0</v>
      </c>
      <c r="V137" s="27">
        <f t="shared" si="233"/>
        <v>6036267</v>
      </c>
      <c r="W137" s="27">
        <f t="shared" si="233"/>
        <v>3123796</v>
      </c>
      <c r="X137" s="174">
        <f t="shared" si="196"/>
        <v>51.75046100512121</v>
      </c>
    </row>
    <row r="138" spans="1:24" ht="19.5" customHeight="1" x14ac:dyDescent="0.25">
      <c r="A138" s="77" t="s">
        <v>108</v>
      </c>
      <c r="B138" s="166"/>
      <c r="C138" s="166"/>
      <c r="D138" s="166"/>
      <c r="E138" s="163">
        <v>851</v>
      </c>
      <c r="F138" s="3" t="s">
        <v>75</v>
      </c>
      <c r="G138" s="3" t="s">
        <v>11</v>
      </c>
      <c r="H138" s="171" t="s">
        <v>111</v>
      </c>
      <c r="I138" s="3" t="s">
        <v>109</v>
      </c>
      <c r="J138" s="27">
        <v>5980300</v>
      </c>
      <c r="K138" s="27"/>
      <c r="L138" s="27">
        <f>J138</f>
        <v>5980300</v>
      </c>
      <c r="M138" s="27"/>
      <c r="N138" s="27">
        <v>55967</v>
      </c>
      <c r="O138" s="27"/>
      <c r="P138" s="27">
        <f>N138</f>
        <v>55967</v>
      </c>
      <c r="Q138" s="27"/>
      <c r="R138" s="27">
        <f>5980300+55967</f>
        <v>6036267</v>
      </c>
      <c r="S138" s="27">
        <f t="shared" ref="S138" si="234">K138+O138</f>
        <v>0</v>
      </c>
      <c r="T138" s="27">
        <f t="shared" ref="T138" si="235">L138+P138</f>
        <v>6036267</v>
      </c>
      <c r="U138" s="27">
        <f t="shared" ref="U138" si="236">M138+Q138</f>
        <v>0</v>
      </c>
      <c r="V138" s="27">
        <f>5980300+55967</f>
        <v>6036267</v>
      </c>
      <c r="W138" s="27">
        <f>3123796</f>
        <v>3123796</v>
      </c>
      <c r="X138" s="174">
        <f t="shared" si="196"/>
        <v>51.75046100512121</v>
      </c>
    </row>
    <row r="139" spans="1:24" ht="19.5" customHeight="1" x14ac:dyDescent="0.25">
      <c r="A139" s="77" t="s">
        <v>116</v>
      </c>
      <c r="B139" s="166"/>
      <c r="C139" s="166"/>
      <c r="D139" s="166"/>
      <c r="E139" s="163">
        <v>851</v>
      </c>
      <c r="F139" s="3" t="s">
        <v>75</v>
      </c>
      <c r="G139" s="3" t="s">
        <v>11</v>
      </c>
      <c r="H139" s="171" t="s">
        <v>117</v>
      </c>
      <c r="I139" s="3"/>
      <c r="J139" s="27">
        <f t="shared" ref="J139" si="237">J140+J142</f>
        <v>232500</v>
      </c>
      <c r="K139" s="27">
        <f t="shared" ref="K139:U139" si="238">K140+K142</f>
        <v>0</v>
      </c>
      <c r="L139" s="27">
        <f t="shared" si="238"/>
        <v>232500</v>
      </c>
      <c r="M139" s="27">
        <f t="shared" si="238"/>
        <v>0</v>
      </c>
      <c r="N139" s="27">
        <f t="shared" si="238"/>
        <v>0</v>
      </c>
      <c r="O139" s="27">
        <f t="shared" ref="O139:R139" si="239">O140+O142</f>
        <v>0</v>
      </c>
      <c r="P139" s="27">
        <f t="shared" si="239"/>
        <v>0</v>
      </c>
      <c r="Q139" s="27">
        <f t="shared" si="239"/>
        <v>0</v>
      </c>
      <c r="R139" s="27">
        <f t="shared" si="239"/>
        <v>232500</v>
      </c>
      <c r="S139" s="27">
        <f t="shared" si="238"/>
        <v>0</v>
      </c>
      <c r="T139" s="27">
        <f t="shared" si="238"/>
        <v>232500</v>
      </c>
      <c r="U139" s="27">
        <f t="shared" si="238"/>
        <v>0</v>
      </c>
      <c r="V139" s="27">
        <f t="shared" ref="V139:W139" si="240">V140+V142</f>
        <v>232500</v>
      </c>
      <c r="W139" s="27">
        <f t="shared" si="240"/>
        <v>45500</v>
      </c>
      <c r="X139" s="174">
        <f t="shared" si="196"/>
        <v>19.56989247311828</v>
      </c>
    </row>
    <row r="140" spans="1:24" ht="45" x14ac:dyDescent="0.25">
      <c r="A140" s="77" t="s">
        <v>22</v>
      </c>
      <c r="B140" s="164"/>
      <c r="C140" s="164"/>
      <c r="D140" s="164"/>
      <c r="E140" s="163">
        <v>851</v>
      </c>
      <c r="F140" s="3" t="s">
        <v>75</v>
      </c>
      <c r="G140" s="3" t="s">
        <v>11</v>
      </c>
      <c r="H140" s="171" t="s">
        <v>117</v>
      </c>
      <c r="I140" s="3" t="s">
        <v>23</v>
      </c>
      <c r="J140" s="27">
        <f t="shared" ref="J140:W140" si="241">J141</f>
        <v>172500</v>
      </c>
      <c r="K140" s="27">
        <f t="shared" si="241"/>
        <v>0</v>
      </c>
      <c r="L140" s="27">
        <f t="shared" si="241"/>
        <v>172500</v>
      </c>
      <c r="M140" s="27">
        <f t="shared" si="241"/>
        <v>0</v>
      </c>
      <c r="N140" s="27">
        <f t="shared" si="241"/>
        <v>0</v>
      </c>
      <c r="O140" s="27">
        <f t="shared" si="241"/>
        <v>0</v>
      </c>
      <c r="P140" s="27">
        <f t="shared" si="241"/>
        <v>0</v>
      </c>
      <c r="Q140" s="27">
        <f t="shared" si="241"/>
        <v>0</v>
      </c>
      <c r="R140" s="27">
        <f t="shared" si="241"/>
        <v>172500</v>
      </c>
      <c r="S140" s="27">
        <f t="shared" si="241"/>
        <v>0</v>
      </c>
      <c r="T140" s="27">
        <f t="shared" si="241"/>
        <v>172500</v>
      </c>
      <c r="U140" s="27">
        <f t="shared" si="241"/>
        <v>0</v>
      </c>
      <c r="V140" s="27">
        <f t="shared" si="241"/>
        <v>172500</v>
      </c>
      <c r="W140" s="27">
        <f t="shared" si="241"/>
        <v>35500</v>
      </c>
      <c r="X140" s="174">
        <f t="shared" si="196"/>
        <v>20.579710144927535</v>
      </c>
    </row>
    <row r="141" spans="1:24" ht="45" x14ac:dyDescent="0.25">
      <c r="A141" s="77" t="s">
        <v>9</v>
      </c>
      <c r="B141" s="166"/>
      <c r="C141" s="166"/>
      <c r="D141" s="166"/>
      <c r="E141" s="163">
        <v>851</v>
      </c>
      <c r="F141" s="3" t="s">
        <v>75</v>
      </c>
      <c r="G141" s="3" t="s">
        <v>11</v>
      </c>
      <c r="H141" s="171" t="s">
        <v>117</v>
      </c>
      <c r="I141" s="3" t="s">
        <v>24</v>
      </c>
      <c r="J141" s="27">
        <v>172500</v>
      </c>
      <c r="K141" s="27"/>
      <c r="L141" s="27">
        <f>J141</f>
        <v>172500</v>
      </c>
      <c r="M141" s="27"/>
      <c r="N141" s="27"/>
      <c r="O141" s="27"/>
      <c r="P141" s="27">
        <f>N141</f>
        <v>0</v>
      </c>
      <c r="Q141" s="27"/>
      <c r="R141" s="27">
        <v>172500</v>
      </c>
      <c r="S141" s="27">
        <f t="shared" ref="S141" si="242">K141+O141</f>
        <v>0</v>
      </c>
      <c r="T141" s="27">
        <f t="shared" ref="T141" si="243">L141+P141</f>
        <v>172500</v>
      </c>
      <c r="U141" s="27">
        <f t="shared" ref="U141" si="244">M141+Q141</f>
        <v>0</v>
      </c>
      <c r="V141" s="27">
        <v>172500</v>
      </c>
      <c r="W141" s="27">
        <v>35500</v>
      </c>
      <c r="X141" s="174">
        <f t="shared" si="196"/>
        <v>20.579710144927535</v>
      </c>
    </row>
    <row r="142" spans="1:24" ht="45" x14ac:dyDescent="0.25">
      <c r="A142" s="77" t="s">
        <v>53</v>
      </c>
      <c r="B142" s="166"/>
      <c r="C142" s="166"/>
      <c r="D142" s="166"/>
      <c r="E142" s="163">
        <v>851</v>
      </c>
      <c r="F142" s="3" t="s">
        <v>75</v>
      </c>
      <c r="G142" s="3" t="s">
        <v>11</v>
      </c>
      <c r="H142" s="171" t="s">
        <v>117</v>
      </c>
      <c r="I142" s="3" t="s">
        <v>107</v>
      </c>
      <c r="J142" s="27">
        <f t="shared" ref="J142:W142" si="245">J143</f>
        <v>60000</v>
      </c>
      <c r="K142" s="27">
        <f t="shared" si="245"/>
        <v>0</v>
      </c>
      <c r="L142" s="27">
        <f t="shared" si="245"/>
        <v>60000</v>
      </c>
      <c r="M142" s="27">
        <f t="shared" si="245"/>
        <v>0</v>
      </c>
      <c r="N142" s="27">
        <f t="shared" si="245"/>
        <v>0</v>
      </c>
      <c r="O142" s="27">
        <f t="shared" si="245"/>
        <v>0</v>
      </c>
      <c r="P142" s="27">
        <f t="shared" si="245"/>
        <v>0</v>
      </c>
      <c r="Q142" s="27">
        <f t="shared" si="245"/>
        <v>0</v>
      </c>
      <c r="R142" s="27">
        <f t="shared" si="245"/>
        <v>60000</v>
      </c>
      <c r="S142" s="27">
        <f t="shared" si="245"/>
        <v>0</v>
      </c>
      <c r="T142" s="27">
        <f t="shared" si="245"/>
        <v>60000</v>
      </c>
      <c r="U142" s="27">
        <f t="shared" si="245"/>
        <v>0</v>
      </c>
      <c r="V142" s="27">
        <f t="shared" si="245"/>
        <v>60000</v>
      </c>
      <c r="W142" s="27">
        <f t="shared" si="245"/>
        <v>10000</v>
      </c>
      <c r="X142" s="174">
        <f t="shared" si="196"/>
        <v>16.666666666666664</v>
      </c>
    </row>
    <row r="143" spans="1:24" ht="16.5" customHeight="1" x14ac:dyDescent="0.25">
      <c r="A143" s="77" t="s">
        <v>108</v>
      </c>
      <c r="B143" s="166"/>
      <c r="C143" s="166"/>
      <c r="D143" s="166"/>
      <c r="E143" s="163">
        <v>851</v>
      </c>
      <c r="F143" s="3" t="s">
        <v>75</v>
      </c>
      <c r="G143" s="3" t="s">
        <v>11</v>
      </c>
      <c r="H143" s="171" t="s">
        <v>117</v>
      </c>
      <c r="I143" s="3" t="s">
        <v>109</v>
      </c>
      <c r="J143" s="27">
        <v>60000</v>
      </c>
      <c r="K143" s="27"/>
      <c r="L143" s="27">
        <f>J143</f>
        <v>60000</v>
      </c>
      <c r="M143" s="27"/>
      <c r="N143" s="27"/>
      <c r="O143" s="27"/>
      <c r="P143" s="27">
        <f>N143</f>
        <v>0</v>
      </c>
      <c r="Q143" s="27"/>
      <c r="R143" s="27">
        <v>60000</v>
      </c>
      <c r="S143" s="27">
        <f t="shared" ref="S143" si="246">K143+O143</f>
        <v>0</v>
      </c>
      <c r="T143" s="27">
        <f t="shared" ref="T143" si="247">L143+P143</f>
        <v>60000</v>
      </c>
      <c r="U143" s="27">
        <f t="shared" ref="U143" si="248">M143+Q143</f>
        <v>0</v>
      </c>
      <c r="V143" s="27">
        <v>60000</v>
      </c>
      <c r="W143" s="27">
        <v>10000</v>
      </c>
      <c r="X143" s="174">
        <f t="shared" si="196"/>
        <v>16.666666666666664</v>
      </c>
    </row>
    <row r="144" spans="1:24" ht="30" x14ac:dyDescent="0.25">
      <c r="A144" s="9" t="s">
        <v>339</v>
      </c>
      <c r="B144" s="166"/>
      <c r="C144" s="166"/>
      <c r="D144" s="166"/>
      <c r="E144" s="163">
        <v>851</v>
      </c>
      <c r="F144" s="3" t="s">
        <v>75</v>
      </c>
      <c r="G144" s="3" t="s">
        <v>11</v>
      </c>
      <c r="H144" s="4" t="s">
        <v>340</v>
      </c>
      <c r="I144" s="3"/>
      <c r="J144" s="27">
        <f t="shared" ref="J144:W144" si="249">J145</f>
        <v>0</v>
      </c>
      <c r="K144" s="27">
        <f t="shared" si="249"/>
        <v>0</v>
      </c>
      <c r="L144" s="27">
        <f t="shared" si="249"/>
        <v>0</v>
      </c>
      <c r="M144" s="27">
        <f t="shared" si="249"/>
        <v>0</v>
      </c>
      <c r="N144" s="27">
        <f t="shared" si="249"/>
        <v>417925</v>
      </c>
      <c r="O144" s="27">
        <f t="shared" si="249"/>
        <v>0</v>
      </c>
      <c r="P144" s="27">
        <f t="shared" si="249"/>
        <v>417925</v>
      </c>
      <c r="Q144" s="27">
        <f t="shared" si="249"/>
        <v>0</v>
      </c>
      <c r="R144" s="27">
        <f t="shared" si="249"/>
        <v>417925</v>
      </c>
      <c r="S144" s="27">
        <f t="shared" si="249"/>
        <v>0</v>
      </c>
      <c r="T144" s="27">
        <f t="shared" si="249"/>
        <v>417925</v>
      </c>
      <c r="U144" s="27">
        <f t="shared" si="249"/>
        <v>0</v>
      </c>
      <c r="V144" s="27">
        <f t="shared" si="249"/>
        <v>417925</v>
      </c>
      <c r="W144" s="27">
        <f t="shared" si="249"/>
        <v>202925</v>
      </c>
      <c r="X144" s="174">
        <f t="shared" si="196"/>
        <v>48.555362804330919</v>
      </c>
    </row>
    <row r="145" spans="1:24" ht="45" x14ac:dyDescent="0.25">
      <c r="A145" s="166" t="s">
        <v>22</v>
      </c>
      <c r="B145" s="166"/>
      <c r="C145" s="166"/>
      <c r="D145" s="166"/>
      <c r="E145" s="163">
        <v>851</v>
      </c>
      <c r="F145" s="3" t="s">
        <v>75</v>
      </c>
      <c r="G145" s="3" t="s">
        <v>11</v>
      </c>
      <c r="H145" s="4" t="s">
        <v>340</v>
      </c>
      <c r="I145" s="3" t="s">
        <v>23</v>
      </c>
      <c r="J145" s="27">
        <f t="shared" ref="J145:W145" si="250">J146</f>
        <v>0</v>
      </c>
      <c r="K145" s="27">
        <f t="shared" si="250"/>
        <v>0</v>
      </c>
      <c r="L145" s="27">
        <f t="shared" si="250"/>
        <v>0</v>
      </c>
      <c r="M145" s="27">
        <f t="shared" si="250"/>
        <v>0</v>
      </c>
      <c r="N145" s="27">
        <f t="shared" si="250"/>
        <v>417925</v>
      </c>
      <c r="O145" s="27">
        <f t="shared" si="250"/>
        <v>0</v>
      </c>
      <c r="P145" s="27">
        <f t="shared" si="250"/>
        <v>417925</v>
      </c>
      <c r="Q145" s="27">
        <f t="shared" si="250"/>
        <v>0</v>
      </c>
      <c r="R145" s="27">
        <f t="shared" si="250"/>
        <v>417925</v>
      </c>
      <c r="S145" s="27">
        <f t="shared" si="250"/>
        <v>0</v>
      </c>
      <c r="T145" s="27">
        <f t="shared" si="250"/>
        <v>417925</v>
      </c>
      <c r="U145" s="27">
        <f t="shared" si="250"/>
        <v>0</v>
      </c>
      <c r="V145" s="27">
        <f t="shared" si="250"/>
        <v>417925</v>
      </c>
      <c r="W145" s="27">
        <f t="shared" si="250"/>
        <v>202925</v>
      </c>
      <c r="X145" s="174">
        <f t="shared" si="196"/>
        <v>48.555362804330919</v>
      </c>
    </row>
    <row r="146" spans="1:24" ht="45" x14ac:dyDescent="0.25">
      <c r="A146" s="166" t="s">
        <v>9</v>
      </c>
      <c r="B146" s="166"/>
      <c r="C146" s="166"/>
      <c r="D146" s="166"/>
      <c r="E146" s="163">
        <v>851</v>
      </c>
      <c r="F146" s="3" t="s">
        <v>75</v>
      </c>
      <c r="G146" s="3" t="s">
        <v>11</v>
      </c>
      <c r="H146" s="4" t="s">
        <v>340</v>
      </c>
      <c r="I146" s="3" t="s">
        <v>24</v>
      </c>
      <c r="J146" s="27"/>
      <c r="K146" s="27"/>
      <c r="L146" s="27">
        <f>J146</f>
        <v>0</v>
      </c>
      <c r="M146" s="27"/>
      <c r="N146" s="27">
        <v>417925</v>
      </c>
      <c r="O146" s="27"/>
      <c r="P146" s="27">
        <f>N146</f>
        <v>417925</v>
      </c>
      <c r="Q146" s="27"/>
      <c r="R146" s="27">
        <v>417925</v>
      </c>
      <c r="S146" s="27">
        <f t="shared" ref="S146" si="251">K146+O146</f>
        <v>0</v>
      </c>
      <c r="T146" s="27">
        <f t="shared" ref="T146" si="252">L146+P146</f>
        <v>417925</v>
      </c>
      <c r="U146" s="27">
        <f t="shared" ref="U146" si="253">M146+Q146</f>
        <v>0</v>
      </c>
      <c r="V146" s="27">
        <v>417925</v>
      </c>
      <c r="W146" s="27">
        <v>202925</v>
      </c>
      <c r="X146" s="174">
        <f t="shared" si="196"/>
        <v>48.555362804330919</v>
      </c>
    </row>
    <row r="147" spans="1:24" ht="120" x14ac:dyDescent="0.25">
      <c r="A147" s="77" t="s">
        <v>640</v>
      </c>
      <c r="B147" s="166"/>
      <c r="C147" s="166"/>
      <c r="D147" s="166"/>
      <c r="E147" s="163">
        <v>851</v>
      </c>
      <c r="F147" s="3" t="s">
        <v>75</v>
      </c>
      <c r="G147" s="3" t="s">
        <v>11</v>
      </c>
      <c r="H147" s="171" t="s">
        <v>113</v>
      </c>
      <c r="I147" s="5"/>
      <c r="J147" s="27">
        <f t="shared" ref="J147" si="254">J148+J150</f>
        <v>5600000</v>
      </c>
      <c r="K147" s="27">
        <f t="shared" ref="K147:U147" si="255">K148+K150</f>
        <v>0</v>
      </c>
      <c r="L147" s="27">
        <f t="shared" si="255"/>
        <v>0</v>
      </c>
      <c r="M147" s="27">
        <f t="shared" si="255"/>
        <v>5600000</v>
      </c>
      <c r="N147" s="27">
        <f t="shared" si="255"/>
        <v>0</v>
      </c>
      <c r="O147" s="27">
        <f t="shared" ref="O147:R147" si="256">O148+O150</f>
        <v>0</v>
      </c>
      <c r="P147" s="27">
        <f t="shared" si="256"/>
        <v>0</v>
      </c>
      <c r="Q147" s="27">
        <f t="shared" si="256"/>
        <v>0</v>
      </c>
      <c r="R147" s="27">
        <f t="shared" si="256"/>
        <v>5600000</v>
      </c>
      <c r="S147" s="27">
        <f t="shared" si="255"/>
        <v>0</v>
      </c>
      <c r="T147" s="27">
        <f t="shared" si="255"/>
        <v>0</v>
      </c>
      <c r="U147" s="27">
        <f t="shared" si="255"/>
        <v>5600000</v>
      </c>
      <c r="V147" s="27">
        <f t="shared" ref="V147:W147" si="257">V148+V150</f>
        <v>5600000</v>
      </c>
      <c r="W147" s="27">
        <f t="shared" si="257"/>
        <v>2767850</v>
      </c>
      <c r="X147" s="174">
        <f t="shared" si="196"/>
        <v>49.425892857142856</v>
      </c>
    </row>
    <row r="148" spans="1:24" ht="45" x14ac:dyDescent="0.25">
      <c r="A148" s="77" t="s">
        <v>22</v>
      </c>
      <c r="B148" s="166"/>
      <c r="C148" s="166"/>
      <c r="D148" s="166"/>
      <c r="E148" s="163">
        <v>851</v>
      </c>
      <c r="F148" s="3" t="s">
        <v>75</v>
      </c>
      <c r="G148" s="3" t="s">
        <v>11</v>
      </c>
      <c r="H148" s="171" t="s">
        <v>113</v>
      </c>
      <c r="I148" s="5">
        <v>200</v>
      </c>
      <c r="J148" s="27">
        <f t="shared" ref="J148:W148" si="258">J149</f>
        <v>375000</v>
      </c>
      <c r="K148" s="27">
        <f t="shared" si="258"/>
        <v>0</v>
      </c>
      <c r="L148" s="27">
        <f t="shared" si="258"/>
        <v>0</v>
      </c>
      <c r="M148" s="27">
        <f t="shared" si="258"/>
        <v>375000</v>
      </c>
      <c r="N148" s="27">
        <f t="shared" si="258"/>
        <v>0</v>
      </c>
      <c r="O148" s="27">
        <f t="shared" si="258"/>
        <v>0</v>
      </c>
      <c r="P148" s="27">
        <f t="shared" si="258"/>
        <v>0</v>
      </c>
      <c r="Q148" s="27">
        <f t="shared" si="258"/>
        <v>0</v>
      </c>
      <c r="R148" s="27">
        <f t="shared" si="258"/>
        <v>375000</v>
      </c>
      <c r="S148" s="27">
        <f t="shared" si="258"/>
        <v>0</v>
      </c>
      <c r="T148" s="27">
        <f t="shared" si="258"/>
        <v>0</v>
      </c>
      <c r="U148" s="27">
        <f t="shared" si="258"/>
        <v>375000</v>
      </c>
      <c r="V148" s="27">
        <f t="shared" si="258"/>
        <v>375000</v>
      </c>
      <c r="W148" s="27">
        <f t="shared" si="258"/>
        <v>0</v>
      </c>
      <c r="X148" s="174">
        <f t="shared" si="196"/>
        <v>0</v>
      </c>
    </row>
    <row r="149" spans="1:24" ht="45" x14ac:dyDescent="0.25">
      <c r="A149" s="77" t="s">
        <v>9</v>
      </c>
      <c r="B149" s="166"/>
      <c r="C149" s="166"/>
      <c r="D149" s="166"/>
      <c r="E149" s="163">
        <v>851</v>
      </c>
      <c r="F149" s="3" t="s">
        <v>75</v>
      </c>
      <c r="G149" s="3" t="s">
        <v>11</v>
      </c>
      <c r="H149" s="171" t="s">
        <v>113</v>
      </c>
      <c r="I149" s="5">
        <v>240</v>
      </c>
      <c r="J149" s="27">
        <v>375000</v>
      </c>
      <c r="K149" s="27"/>
      <c r="L149" s="27"/>
      <c r="M149" s="27">
        <f>J149</f>
        <v>375000</v>
      </c>
      <c r="N149" s="27"/>
      <c r="O149" s="27"/>
      <c r="P149" s="27"/>
      <c r="Q149" s="27">
        <f>N149</f>
        <v>0</v>
      </c>
      <c r="R149" s="27">
        <v>375000</v>
      </c>
      <c r="S149" s="27">
        <f t="shared" ref="S149" si="259">K149+O149</f>
        <v>0</v>
      </c>
      <c r="T149" s="27">
        <f t="shared" ref="T149" si="260">L149+P149</f>
        <v>0</v>
      </c>
      <c r="U149" s="27">
        <f t="shared" ref="U149" si="261">M149+Q149</f>
        <v>375000</v>
      </c>
      <c r="V149" s="27">
        <v>375000</v>
      </c>
      <c r="W149" s="27"/>
      <c r="X149" s="174">
        <f t="shared" si="196"/>
        <v>0</v>
      </c>
    </row>
    <row r="150" spans="1:24" ht="45" x14ac:dyDescent="0.25">
      <c r="A150" s="77" t="s">
        <v>53</v>
      </c>
      <c r="B150" s="166"/>
      <c r="C150" s="166"/>
      <c r="D150" s="166"/>
      <c r="E150" s="163">
        <v>851</v>
      </c>
      <c r="F150" s="3" t="s">
        <v>75</v>
      </c>
      <c r="G150" s="3" t="s">
        <v>11</v>
      </c>
      <c r="H150" s="171" t="s">
        <v>113</v>
      </c>
      <c r="I150" s="5">
        <v>600</v>
      </c>
      <c r="J150" s="27">
        <f t="shared" ref="J150:W150" si="262">J151</f>
        <v>5225000</v>
      </c>
      <c r="K150" s="27">
        <f t="shared" si="262"/>
        <v>0</v>
      </c>
      <c r="L150" s="27">
        <f t="shared" si="262"/>
        <v>0</v>
      </c>
      <c r="M150" s="27">
        <f t="shared" si="262"/>
        <v>5225000</v>
      </c>
      <c r="N150" s="27">
        <f t="shared" si="262"/>
        <v>0</v>
      </c>
      <c r="O150" s="27">
        <f t="shared" si="262"/>
        <v>0</v>
      </c>
      <c r="P150" s="27">
        <f t="shared" si="262"/>
        <v>0</v>
      </c>
      <c r="Q150" s="27">
        <f t="shared" si="262"/>
        <v>0</v>
      </c>
      <c r="R150" s="27">
        <f t="shared" si="262"/>
        <v>5225000</v>
      </c>
      <c r="S150" s="27">
        <f t="shared" si="262"/>
        <v>0</v>
      </c>
      <c r="T150" s="27">
        <f t="shared" si="262"/>
        <v>0</v>
      </c>
      <c r="U150" s="27">
        <f t="shared" si="262"/>
        <v>5225000</v>
      </c>
      <c r="V150" s="27">
        <f t="shared" si="262"/>
        <v>5225000</v>
      </c>
      <c r="W150" s="27">
        <f t="shared" si="262"/>
        <v>2767850</v>
      </c>
      <c r="X150" s="174">
        <f t="shared" si="196"/>
        <v>52.973205741626792</v>
      </c>
    </row>
    <row r="151" spans="1:24" ht="17.25" customHeight="1" x14ac:dyDescent="0.25">
      <c r="A151" s="77" t="s">
        <v>108</v>
      </c>
      <c r="B151" s="166"/>
      <c r="C151" s="166"/>
      <c r="D151" s="166"/>
      <c r="E151" s="163">
        <v>851</v>
      </c>
      <c r="F151" s="3" t="s">
        <v>75</v>
      </c>
      <c r="G151" s="3" t="s">
        <v>11</v>
      </c>
      <c r="H151" s="171" t="s">
        <v>113</v>
      </c>
      <c r="I151" s="3" t="s">
        <v>109</v>
      </c>
      <c r="J151" s="27">
        <v>5225000</v>
      </c>
      <c r="K151" s="27"/>
      <c r="L151" s="27"/>
      <c r="M151" s="27">
        <f>J151</f>
        <v>5225000</v>
      </c>
      <c r="N151" s="27"/>
      <c r="O151" s="27"/>
      <c r="P151" s="27"/>
      <c r="Q151" s="27">
        <f>N151</f>
        <v>0</v>
      </c>
      <c r="R151" s="27">
        <f>5107400+117600</f>
        <v>5225000</v>
      </c>
      <c r="S151" s="27">
        <f t="shared" ref="S151" si="263">K151+O151</f>
        <v>0</v>
      </c>
      <c r="T151" s="27">
        <f t="shared" ref="T151" si="264">L151+P151</f>
        <v>0</v>
      </c>
      <c r="U151" s="27">
        <f t="shared" ref="U151" si="265">M151+Q151</f>
        <v>5225000</v>
      </c>
      <c r="V151" s="27">
        <f>5107400+117600</f>
        <v>5225000</v>
      </c>
      <c r="W151" s="27">
        <f>2748250+19600</f>
        <v>2767850</v>
      </c>
      <c r="X151" s="174">
        <f t="shared" si="196"/>
        <v>52.973205741626792</v>
      </c>
    </row>
    <row r="152" spans="1:24" ht="75" x14ac:dyDescent="0.25">
      <c r="A152" s="77" t="s">
        <v>641</v>
      </c>
      <c r="B152" s="166"/>
      <c r="C152" s="166"/>
      <c r="D152" s="166"/>
      <c r="E152" s="163">
        <v>851</v>
      </c>
      <c r="F152" s="4" t="s">
        <v>75</v>
      </c>
      <c r="G152" s="4" t="s">
        <v>11</v>
      </c>
      <c r="H152" s="171" t="s">
        <v>342</v>
      </c>
      <c r="I152" s="4"/>
      <c r="J152" s="27">
        <f t="shared" ref="J152:W153" si="266">J153</f>
        <v>2497368.42</v>
      </c>
      <c r="K152" s="27">
        <f t="shared" si="266"/>
        <v>2372500</v>
      </c>
      <c r="L152" s="27">
        <f t="shared" si="266"/>
        <v>124868.42</v>
      </c>
      <c r="M152" s="27">
        <f t="shared" si="266"/>
        <v>0</v>
      </c>
      <c r="N152" s="27">
        <f t="shared" si="266"/>
        <v>-1052631.42</v>
      </c>
      <c r="O152" s="27">
        <f t="shared" si="266"/>
        <v>-1000000</v>
      </c>
      <c r="P152" s="27">
        <f t="shared" si="266"/>
        <v>-52631.42</v>
      </c>
      <c r="Q152" s="27">
        <f t="shared" si="266"/>
        <v>0</v>
      </c>
      <c r="R152" s="27">
        <f t="shared" si="266"/>
        <v>1444737</v>
      </c>
      <c r="S152" s="27">
        <f t="shared" si="266"/>
        <v>1372500</v>
      </c>
      <c r="T152" s="27">
        <f t="shared" si="266"/>
        <v>72237</v>
      </c>
      <c r="U152" s="27">
        <f t="shared" si="266"/>
        <v>0</v>
      </c>
      <c r="V152" s="27">
        <f t="shared" si="266"/>
        <v>1444737</v>
      </c>
      <c r="W152" s="27">
        <f t="shared" si="266"/>
        <v>0</v>
      </c>
      <c r="X152" s="174">
        <f t="shared" si="196"/>
        <v>0</v>
      </c>
    </row>
    <row r="153" spans="1:24" ht="45" x14ac:dyDescent="0.25">
      <c r="A153" s="77" t="s">
        <v>53</v>
      </c>
      <c r="B153" s="166"/>
      <c r="C153" s="166"/>
      <c r="D153" s="166"/>
      <c r="E153" s="163">
        <v>851</v>
      </c>
      <c r="F153" s="3" t="s">
        <v>75</v>
      </c>
      <c r="G153" s="3" t="s">
        <v>11</v>
      </c>
      <c r="H153" s="171" t="s">
        <v>342</v>
      </c>
      <c r="I153" s="3" t="s">
        <v>107</v>
      </c>
      <c r="J153" s="27">
        <f t="shared" si="266"/>
        <v>2497368.42</v>
      </c>
      <c r="K153" s="27">
        <f t="shared" si="266"/>
        <v>2372500</v>
      </c>
      <c r="L153" s="27">
        <f t="shared" si="266"/>
        <v>124868.42</v>
      </c>
      <c r="M153" s="27">
        <f t="shared" si="266"/>
        <v>0</v>
      </c>
      <c r="N153" s="27">
        <f t="shared" si="266"/>
        <v>-1052631.42</v>
      </c>
      <c r="O153" s="27">
        <f t="shared" si="266"/>
        <v>-1000000</v>
      </c>
      <c r="P153" s="27">
        <f t="shared" si="266"/>
        <v>-52631.42</v>
      </c>
      <c r="Q153" s="27">
        <f t="shared" si="266"/>
        <v>0</v>
      </c>
      <c r="R153" s="27">
        <f t="shared" si="266"/>
        <v>1444737</v>
      </c>
      <c r="S153" s="27">
        <f t="shared" si="266"/>
        <v>1372500</v>
      </c>
      <c r="T153" s="27">
        <f t="shared" si="266"/>
        <v>72237</v>
      </c>
      <c r="U153" s="27">
        <f t="shared" si="266"/>
        <v>0</v>
      </c>
      <c r="V153" s="27">
        <f t="shared" si="266"/>
        <v>1444737</v>
      </c>
      <c r="W153" s="27">
        <f t="shared" si="266"/>
        <v>0</v>
      </c>
      <c r="X153" s="174">
        <f t="shared" si="196"/>
        <v>0</v>
      </c>
    </row>
    <row r="154" spans="1:24" ht="15.75" customHeight="1" x14ac:dyDescent="0.25">
      <c r="A154" s="77" t="s">
        <v>108</v>
      </c>
      <c r="B154" s="166"/>
      <c r="C154" s="166"/>
      <c r="D154" s="166"/>
      <c r="E154" s="163">
        <v>851</v>
      </c>
      <c r="F154" s="3" t="s">
        <v>75</v>
      </c>
      <c r="G154" s="3" t="s">
        <v>11</v>
      </c>
      <c r="H154" s="171" t="s">
        <v>342</v>
      </c>
      <c r="I154" s="3" t="s">
        <v>109</v>
      </c>
      <c r="J154" s="27">
        <v>2497368.42</v>
      </c>
      <c r="K154" s="27">
        <v>2372500</v>
      </c>
      <c r="L154" s="27">
        <v>124868.42</v>
      </c>
      <c r="M154" s="27"/>
      <c r="N154" s="27">
        <f>-1000000-52631.42</f>
        <v>-1052631.42</v>
      </c>
      <c r="O154" s="27">
        <v>-1000000</v>
      </c>
      <c r="P154" s="27">
        <v>-52631.42</v>
      </c>
      <c r="Q154" s="27"/>
      <c r="R154" s="27">
        <f>1372500+72237</f>
        <v>1444737</v>
      </c>
      <c r="S154" s="27">
        <f t="shared" ref="S154" si="267">K154+O154</f>
        <v>1372500</v>
      </c>
      <c r="T154" s="27">
        <f t="shared" ref="T154" si="268">L154+P154</f>
        <v>72237</v>
      </c>
      <c r="U154" s="27">
        <f t="shared" ref="U154" si="269">M154+Q154</f>
        <v>0</v>
      </c>
      <c r="V154" s="27">
        <f>1372500+72237</f>
        <v>1444737</v>
      </c>
      <c r="W154" s="27"/>
      <c r="X154" s="174">
        <f t="shared" si="196"/>
        <v>0</v>
      </c>
    </row>
    <row r="155" spans="1:24" ht="15.75" customHeight="1" x14ac:dyDescent="0.25">
      <c r="A155" s="9" t="s">
        <v>353</v>
      </c>
      <c r="B155" s="166"/>
      <c r="C155" s="166"/>
      <c r="D155" s="166"/>
      <c r="E155" s="163">
        <v>851</v>
      </c>
      <c r="F155" s="3" t="s">
        <v>75</v>
      </c>
      <c r="G155" s="3" t="s">
        <v>11</v>
      </c>
      <c r="H155" s="4" t="s">
        <v>349</v>
      </c>
      <c r="I155" s="3"/>
      <c r="J155" s="27">
        <f t="shared" ref="J155:W156" si="270">J156</f>
        <v>0</v>
      </c>
      <c r="K155" s="27">
        <f t="shared" si="270"/>
        <v>0</v>
      </c>
      <c r="L155" s="27">
        <f t="shared" si="270"/>
        <v>0</v>
      </c>
      <c r="M155" s="27">
        <f t="shared" si="270"/>
        <v>0</v>
      </c>
      <c r="N155" s="27">
        <f t="shared" si="270"/>
        <v>157037</v>
      </c>
      <c r="O155" s="27">
        <f t="shared" si="270"/>
        <v>149185</v>
      </c>
      <c r="P155" s="27">
        <f t="shared" si="270"/>
        <v>7852</v>
      </c>
      <c r="Q155" s="27">
        <f t="shared" si="270"/>
        <v>0</v>
      </c>
      <c r="R155" s="27">
        <f t="shared" si="270"/>
        <v>157037</v>
      </c>
      <c r="S155" s="27">
        <f t="shared" si="270"/>
        <v>149185</v>
      </c>
      <c r="T155" s="27">
        <f t="shared" si="270"/>
        <v>7852</v>
      </c>
      <c r="U155" s="27">
        <f t="shared" si="270"/>
        <v>0</v>
      </c>
      <c r="V155" s="27">
        <f t="shared" si="270"/>
        <v>157037</v>
      </c>
      <c r="W155" s="27">
        <f t="shared" si="270"/>
        <v>157037</v>
      </c>
      <c r="X155" s="174">
        <f t="shared" si="196"/>
        <v>100</v>
      </c>
    </row>
    <row r="156" spans="1:24" ht="45" x14ac:dyDescent="0.25">
      <c r="A156" s="166" t="s">
        <v>53</v>
      </c>
      <c r="B156" s="166"/>
      <c r="C156" s="166"/>
      <c r="D156" s="166"/>
      <c r="E156" s="163">
        <v>851</v>
      </c>
      <c r="F156" s="3" t="s">
        <v>75</v>
      </c>
      <c r="G156" s="3" t="s">
        <v>11</v>
      </c>
      <c r="H156" s="4" t="s">
        <v>349</v>
      </c>
      <c r="I156" s="3" t="s">
        <v>107</v>
      </c>
      <c r="J156" s="27">
        <f t="shared" si="270"/>
        <v>0</v>
      </c>
      <c r="K156" s="27">
        <f t="shared" si="270"/>
        <v>0</v>
      </c>
      <c r="L156" s="27">
        <f t="shared" si="270"/>
        <v>0</v>
      </c>
      <c r="M156" s="27">
        <f t="shared" si="270"/>
        <v>0</v>
      </c>
      <c r="N156" s="27">
        <f t="shared" si="270"/>
        <v>157037</v>
      </c>
      <c r="O156" s="27">
        <f t="shared" si="270"/>
        <v>149185</v>
      </c>
      <c r="P156" s="27">
        <f t="shared" si="270"/>
        <v>7852</v>
      </c>
      <c r="Q156" s="27">
        <f t="shared" si="270"/>
        <v>0</v>
      </c>
      <c r="R156" s="27">
        <f t="shared" si="270"/>
        <v>157037</v>
      </c>
      <c r="S156" s="27">
        <f t="shared" si="270"/>
        <v>149185</v>
      </c>
      <c r="T156" s="27">
        <f t="shared" si="270"/>
        <v>7852</v>
      </c>
      <c r="U156" s="27">
        <f t="shared" si="270"/>
        <v>0</v>
      </c>
      <c r="V156" s="27">
        <f t="shared" si="270"/>
        <v>157037</v>
      </c>
      <c r="W156" s="27">
        <f t="shared" si="270"/>
        <v>157037</v>
      </c>
      <c r="X156" s="174">
        <f t="shared" si="196"/>
        <v>100</v>
      </c>
    </row>
    <row r="157" spans="1:24" ht="16.5" customHeight="1" x14ac:dyDescent="0.25">
      <c r="A157" s="166" t="s">
        <v>54</v>
      </c>
      <c r="B157" s="166"/>
      <c r="C157" s="166"/>
      <c r="D157" s="166"/>
      <c r="E157" s="163">
        <v>851</v>
      </c>
      <c r="F157" s="3" t="s">
        <v>75</v>
      </c>
      <c r="G157" s="3" t="s">
        <v>11</v>
      </c>
      <c r="H157" s="4" t="s">
        <v>349</v>
      </c>
      <c r="I157" s="3" t="s">
        <v>109</v>
      </c>
      <c r="J157" s="27"/>
      <c r="K157" s="27"/>
      <c r="L157" s="27"/>
      <c r="M157" s="27"/>
      <c r="N157" s="27">
        <f>149185+7852</f>
        <v>157037</v>
      </c>
      <c r="O157" s="27">
        <f>149185</f>
        <v>149185</v>
      </c>
      <c r="P157" s="27">
        <v>7852</v>
      </c>
      <c r="Q157" s="27"/>
      <c r="R157" s="27">
        <f>149185+7852</f>
        <v>157037</v>
      </c>
      <c r="S157" s="27">
        <f t="shared" ref="S157" si="271">K157+O157</f>
        <v>149185</v>
      </c>
      <c r="T157" s="27">
        <f t="shared" ref="T157" si="272">L157+P157</f>
        <v>7852</v>
      </c>
      <c r="U157" s="27">
        <f t="shared" ref="U157" si="273">M157+Q157</f>
        <v>0</v>
      </c>
      <c r="V157" s="27">
        <f>149185+7852</f>
        <v>157037</v>
      </c>
      <c r="W157" s="27">
        <f>149185+7852</f>
        <v>157037</v>
      </c>
      <c r="X157" s="174">
        <f t="shared" si="196"/>
        <v>100</v>
      </c>
    </row>
    <row r="158" spans="1:24" ht="75" x14ac:dyDescent="0.25">
      <c r="A158" s="9" t="s">
        <v>354</v>
      </c>
      <c r="B158" s="166"/>
      <c r="C158" s="166"/>
      <c r="D158" s="166"/>
      <c r="E158" s="163">
        <v>851</v>
      </c>
      <c r="F158" s="4" t="s">
        <v>75</v>
      </c>
      <c r="G158" s="4" t="s">
        <v>11</v>
      </c>
      <c r="H158" s="4" t="s">
        <v>345</v>
      </c>
      <c r="I158" s="4"/>
      <c r="J158" s="27">
        <f>J159</f>
        <v>0</v>
      </c>
      <c r="K158" s="27">
        <f t="shared" ref="K158:W159" si="274">K159</f>
        <v>0</v>
      </c>
      <c r="L158" s="27">
        <f t="shared" si="274"/>
        <v>0</v>
      </c>
      <c r="M158" s="27">
        <f t="shared" si="274"/>
        <v>0</v>
      </c>
      <c r="N158" s="27">
        <f t="shared" si="274"/>
        <v>526316</v>
      </c>
      <c r="O158" s="27">
        <f t="shared" ref="O158:O159" si="275">O159</f>
        <v>500000</v>
      </c>
      <c r="P158" s="27">
        <f t="shared" ref="P158:P159" si="276">P159</f>
        <v>26316</v>
      </c>
      <c r="Q158" s="27">
        <f t="shared" ref="Q158:Q159" si="277">Q159</f>
        <v>0</v>
      </c>
      <c r="R158" s="27">
        <f t="shared" si="274"/>
        <v>526316</v>
      </c>
      <c r="S158" s="27">
        <f t="shared" si="274"/>
        <v>500000</v>
      </c>
      <c r="T158" s="27">
        <f t="shared" si="274"/>
        <v>26316</v>
      </c>
      <c r="U158" s="27">
        <f t="shared" si="274"/>
        <v>0</v>
      </c>
      <c r="V158" s="27">
        <f t="shared" si="274"/>
        <v>526316</v>
      </c>
      <c r="W158" s="27">
        <f t="shared" si="274"/>
        <v>0</v>
      </c>
      <c r="X158" s="174">
        <f t="shared" si="196"/>
        <v>0</v>
      </c>
    </row>
    <row r="159" spans="1:24" ht="45" x14ac:dyDescent="0.25">
      <c r="A159" s="166" t="s">
        <v>53</v>
      </c>
      <c r="B159" s="166"/>
      <c r="C159" s="166"/>
      <c r="D159" s="166"/>
      <c r="E159" s="163">
        <v>851</v>
      </c>
      <c r="F159" s="3" t="s">
        <v>75</v>
      </c>
      <c r="G159" s="3" t="s">
        <v>11</v>
      </c>
      <c r="H159" s="4" t="s">
        <v>345</v>
      </c>
      <c r="I159" s="3" t="s">
        <v>107</v>
      </c>
      <c r="J159" s="27">
        <f>J160</f>
        <v>0</v>
      </c>
      <c r="K159" s="27">
        <f t="shared" si="274"/>
        <v>0</v>
      </c>
      <c r="L159" s="27">
        <f t="shared" si="274"/>
        <v>0</v>
      </c>
      <c r="M159" s="27">
        <f t="shared" si="274"/>
        <v>0</v>
      </c>
      <c r="N159" s="27">
        <f t="shared" si="274"/>
        <v>526316</v>
      </c>
      <c r="O159" s="27">
        <f t="shared" si="275"/>
        <v>500000</v>
      </c>
      <c r="P159" s="27">
        <f t="shared" si="276"/>
        <v>26316</v>
      </c>
      <c r="Q159" s="27">
        <f t="shared" si="277"/>
        <v>0</v>
      </c>
      <c r="R159" s="27">
        <f t="shared" si="274"/>
        <v>526316</v>
      </c>
      <c r="S159" s="27">
        <f t="shared" si="274"/>
        <v>500000</v>
      </c>
      <c r="T159" s="27">
        <f t="shared" si="274"/>
        <v>26316</v>
      </c>
      <c r="U159" s="27">
        <f t="shared" si="274"/>
        <v>0</v>
      </c>
      <c r="V159" s="27">
        <f t="shared" si="274"/>
        <v>526316</v>
      </c>
      <c r="W159" s="27">
        <f t="shared" si="274"/>
        <v>0</v>
      </c>
      <c r="X159" s="174">
        <f t="shared" si="196"/>
        <v>0</v>
      </c>
    </row>
    <row r="160" spans="1:24" ht="15.75" customHeight="1" x14ac:dyDescent="0.25">
      <c r="A160" s="166" t="s">
        <v>108</v>
      </c>
      <c r="B160" s="166"/>
      <c r="C160" s="166"/>
      <c r="D160" s="166"/>
      <c r="E160" s="163">
        <v>851</v>
      </c>
      <c r="F160" s="3" t="s">
        <v>75</v>
      </c>
      <c r="G160" s="3" t="s">
        <v>11</v>
      </c>
      <c r="H160" s="4" t="s">
        <v>345</v>
      </c>
      <c r="I160" s="3" t="s">
        <v>109</v>
      </c>
      <c r="J160" s="27"/>
      <c r="K160" s="27"/>
      <c r="L160" s="27"/>
      <c r="M160" s="27"/>
      <c r="N160" s="27">
        <f>500000+26316</f>
        <v>526316</v>
      </c>
      <c r="O160" s="27">
        <v>500000</v>
      </c>
      <c r="P160" s="27">
        <v>26316</v>
      </c>
      <c r="Q160" s="27"/>
      <c r="R160" s="27">
        <v>526316</v>
      </c>
      <c r="S160" s="27">
        <f t="shared" ref="S160" si="278">K160+O160</f>
        <v>500000</v>
      </c>
      <c r="T160" s="27">
        <f t="shared" ref="T160" si="279">L160+P160</f>
        <v>26316</v>
      </c>
      <c r="U160" s="27">
        <f t="shared" ref="U160" si="280">M160+Q160</f>
        <v>0</v>
      </c>
      <c r="V160" s="27">
        <v>526316</v>
      </c>
      <c r="W160" s="27"/>
      <c r="X160" s="174">
        <f t="shared" si="196"/>
        <v>0</v>
      </c>
    </row>
    <row r="161" spans="1:24" ht="28.5" x14ac:dyDescent="0.25">
      <c r="A161" s="23" t="s">
        <v>118</v>
      </c>
      <c r="B161" s="69"/>
      <c r="C161" s="69"/>
      <c r="D161" s="69"/>
      <c r="E161" s="163">
        <v>851</v>
      </c>
      <c r="F161" s="24" t="s">
        <v>75</v>
      </c>
      <c r="G161" s="24" t="s">
        <v>13</v>
      </c>
      <c r="H161" s="171" t="s">
        <v>61</v>
      </c>
      <c r="I161" s="24"/>
      <c r="J161" s="45">
        <f t="shared" ref="J161:W163" si="281">J162</f>
        <v>5000</v>
      </c>
      <c r="K161" s="45">
        <f t="shared" si="281"/>
        <v>0</v>
      </c>
      <c r="L161" s="45">
        <f t="shared" si="281"/>
        <v>5000</v>
      </c>
      <c r="M161" s="45">
        <f t="shared" si="281"/>
        <v>0</v>
      </c>
      <c r="N161" s="45">
        <f t="shared" si="281"/>
        <v>0</v>
      </c>
      <c r="O161" s="45">
        <f t="shared" si="281"/>
        <v>0</v>
      </c>
      <c r="P161" s="45">
        <f t="shared" si="281"/>
        <v>0</v>
      </c>
      <c r="Q161" s="45">
        <f t="shared" si="281"/>
        <v>0</v>
      </c>
      <c r="R161" s="45">
        <f t="shared" si="281"/>
        <v>5000</v>
      </c>
      <c r="S161" s="45">
        <f t="shared" si="281"/>
        <v>0</v>
      </c>
      <c r="T161" s="45">
        <f t="shared" si="281"/>
        <v>5000</v>
      </c>
      <c r="U161" s="45">
        <f t="shared" si="281"/>
        <v>0</v>
      </c>
      <c r="V161" s="45">
        <f t="shared" si="281"/>
        <v>5000</v>
      </c>
      <c r="W161" s="45">
        <f t="shared" si="281"/>
        <v>0</v>
      </c>
      <c r="X161" s="174">
        <f t="shared" si="196"/>
        <v>0</v>
      </c>
    </row>
    <row r="162" spans="1:24" ht="30" x14ac:dyDescent="0.25">
      <c r="A162" s="20" t="s">
        <v>119</v>
      </c>
      <c r="B162" s="166"/>
      <c r="C162" s="166"/>
      <c r="D162" s="166"/>
      <c r="E162" s="163">
        <v>851</v>
      </c>
      <c r="F162" s="3" t="s">
        <v>75</v>
      </c>
      <c r="G162" s="3" t="s">
        <v>13</v>
      </c>
      <c r="H162" s="171" t="s">
        <v>120</v>
      </c>
      <c r="I162" s="3"/>
      <c r="J162" s="27">
        <f t="shared" si="281"/>
        <v>5000</v>
      </c>
      <c r="K162" s="27">
        <f t="shared" si="281"/>
        <v>0</v>
      </c>
      <c r="L162" s="27">
        <f t="shared" si="281"/>
        <v>5000</v>
      </c>
      <c r="M162" s="27">
        <f t="shared" si="281"/>
        <v>0</v>
      </c>
      <c r="N162" s="27">
        <f t="shared" si="281"/>
        <v>0</v>
      </c>
      <c r="O162" s="27">
        <f t="shared" si="281"/>
        <v>0</v>
      </c>
      <c r="P162" s="27">
        <f t="shared" si="281"/>
        <v>0</v>
      </c>
      <c r="Q162" s="27">
        <f t="shared" si="281"/>
        <v>0</v>
      </c>
      <c r="R162" s="27">
        <f t="shared" si="281"/>
        <v>5000</v>
      </c>
      <c r="S162" s="27">
        <f t="shared" si="281"/>
        <v>0</v>
      </c>
      <c r="T162" s="27">
        <f t="shared" si="281"/>
        <v>5000</v>
      </c>
      <c r="U162" s="27">
        <f t="shared" si="281"/>
        <v>0</v>
      </c>
      <c r="V162" s="27">
        <f t="shared" si="281"/>
        <v>5000</v>
      </c>
      <c r="W162" s="27">
        <f t="shared" si="281"/>
        <v>0</v>
      </c>
      <c r="X162" s="174">
        <f t="shared" si="196"/>
        <v>0</v>
      </c>
    </row>
    <row r="163" spans="1:24" ht="45" x14ac:dyDescent="0.25">
      <c r="A163" s="166" t="s">
        <v>22</v>
      </c>
      <c r="B163" s="164"/>
      <c r="C163" s="164"/>
      <c r="D163" s="164"/>
      <c r="E163" s="163">
        <v>851</v>
      </c>
      <c r="F163" s="3" t="s">
        <v>75</v>
      </c>
      <c r="G163" s="3" t="s">
        <v>13</v>
      </c>
      <c r="H163" s="171" t="s">
        <v>120</v>
      </c>
      <c r="I163" s="3" t="s">
        <v>23</v>
      </c>
      <c r="J163" s="27">
        <f t="shared" si="281"/>
        <v>5000</v>
      </c>
      <c r="K163" s="27">
        <f t="shared" si="281"/>
        <v>0</v>
      </c>
      <c r="L163" s="27">
        <f t="shared" si="281"/>
        <v>5000</v>
      </c>
      <c r="M163" s="27">
        <f t="shared" si="281"/>
        <v>0</v>
      </c>
      <c r="N163" s="27">
        <f t="shared" si="281"/>
        <v>0</v>
      </c>
      <c r="O163" s="27">
        <f t="shared" si="281"/>
        <v>0</v>
      </c>
      <c r="P163" s="27">
        <f t="shared" si="281"/>
        <v>0</v>
      </c>
      <c r="Q163" s="27">
        <f t="shared" si="281"/>
        <v>0</v>
      </c>
      <c r="R163" s="27">
        <f t="shared" si="281"/>
        <v>5000</v>
      </c>
      <c r="S163" s="27">
        <f t="shared" si="281"/>
        <v>0</v>
      </c>
      <c r="T163" s="27">
        <f t="shared" si="281"/>
        <v>5000</v>
      </c>
      <c r="U163" s="27">
        <f t="shared" si="281"/>
        <v>0</v>
      </c>
      <c r="V163" s="27">
        <f t="shared" si="281"/>
        <v>5000</v>
      </c>
      <c r="W163" s="27">
        <f t="shared" si="281"/>
        <v>0</v>
      </c>
      <c r="X163" s="174">
        <f t="shared" si="196"/>
        <v>0</v>
      </c>
    </row>
    <row r="164" spans="1:24" ht="45" x14ac:dyDescent="0.25">
      <c r="A164" s="166" t="s">
        <v>9</v>
      </c>
      <c r="B164" s="166"/>
      <c r="C164" s="166"/>
      <c r="D164" s="166"/>
      <c r="E164" s="163">
        <v>851</v>
      </c>
      <c r="F164" s="3" t="s">
        <v>75</v>
      </c>
      <c r="G164" s="3" t="s">
        <v>13</v>
      </c>
      <c r="H164" s="171" t="s">
        <v>120</v>
      </c>
      <c r="I164" s="3" t="s">
        <v>24</v>
      </c>
      <c r="J164" s="27">
        <v>5000</v>
      </c>
      <c r="K164" s="27"/>
      <c r="L164" s="27">
        <f>J164</f>
        <v>5000</v>
      </c>
      <c r="M164" s="27"/>
      <c r="N164" s="27"/>
      <c r="O164" s="27"/>
      <c r="P164" s="27">
        <f>N164</f>
        <v>0</v>
      </c>
      <c r="Q164" s="27"/>
      <c r="R164" s="27">
        <v>5000</v>
      </c>
      <c r="S164" s="27">
        <f t="shared" ref="S164" si="282">K164+O164</f>
        <v>0</v>
      </c>
      <c r="T164" s="27">
        <f t="shared" ref="T164" si="283">L164+P164</f>
        <v>5000</v>
      </c>
      <c r="U164" s="27">
        <f t="shared" ref="U164" si="284">M164+Q164</f>
        <v>0</v>
      </c>
      <c r="V164" s="27">
        <v>5000</v>
      </c>
      <c r="W164" s="27"/>
      <c r="X164" s="174">
        <f t="shared" si="196"/>
        <v>0</v>
      </c>
    </row>
    <row r="165" spans="1:24" x14ac:dyDescent="0.25">
      <c r="A165" s="21" t="s">
        <v>121</v>
      </c>
      <c r="B165" s="40"/>
      <c r="C165" s="40"/>
      <c r="D165" s="40"/>
      <c r="E165" s="163">
        <v>851</v>
      </c>
      <c r="F165" s="22" t="s">
        <v>122</v>
      </c>
      <c r="G165" s="22"/>
      <c r="H165" s="171" t="s">
        <v>61</v>
      </c>
      <c r="I165" s="22"/>
      <c r="J165" s="32">
        <f>J166+J170+J174+J181</f>
        <v>14421754.4</v>
      </c>
      <c r="K165" s="32">
        <f t="shared" ref="K165:U165" si="285">K166+K170+K174+K181</f>
        <v>10595502</v>
      </c>
      <c r="L165" s="32">
        <f t="shared" si="285"/>
        <v>3826252.4</v>
      </c>
      <c r="M165" s="32">
        <f t="shared" si="285"/>
        <v>0</v>
      </c>
      <c r="N165" s="32">
        <f t="shared" si="285"/>
        <v>145169.29999999999</v>
      </c>
      <c r="O165" s="32">
        <f t="shared" ref="O165" si="286">O166+O170+O174+O181</f>
        <v>0</v>
      </c>
      <c r="P165" s="32">
        <f t="shared" ref="P165" si="287">P166+P170+P174+P181</f>
        <v>145169.29999999999</v>
      </c>
      <c r="Q165" s="32">
        <f t="shared" ref="Q165:R165" si="288">Q166+Q170+Q174+Q181</f>
        <v>0</v>
      </c>
      <c r="R165" s="32">
        <f t="shared" si="288"/>
        <v>14566923.699999999</v>
      </c>
      <c r="S165" s="32">
        <f t="shared" si="285"/>
        <v>10595502</v>
      </c>
      <c r="T165" s="32">
        <f t="shared" si="285"/>
        <v>3996421.6999999997</v>
      </c>
      <c r="U165" s="32">
        <f t="shared" si="285"/>
        <v>0</v>
      </c>
      <c r="V165" s="32">
        <f t="shared" ref="V165:W165" si="289">V166+V170+V174+V181</f>
        <v>14651923.699999999</v>
      </c>
      <c r="W165" s="32">
        <f t="shared" si="289"/>
        <v>4540449.169999999</v>
      </c>
      <c r="X165" s="174">
        <f t="shared" si="196"/>
        <v>30.988757947190233</v>
      </c>
    </row>
    <row r="166" spans="1:24" x14ac:dyDescent="0.25">
      <c r="A166" s="23" t="s">
        <v>123</v>
      </c>
      <c r="B166" s="69"/>
      <c r="C166" s="69"/>
      <c r="D166" s="69"/>
      <c r="E166" s="163">
        <v>851</v>
      </c>
      <c r="F166" s="24" t="s">
        <v>122</v>
      </c>
      <c r="G166" s="24" t="s">
        <v>11</v>
      </c>
      <c r="H166" s="171" t="s">
        <v>61</v>
      </c>
      <c r="I166" s="24"/>
      <c r="J166" s="28">
        <f t="shared" ref="J166:W168" si="290">J167</f>
        <v>3059870</v>
      </c>
      <c r="K166" s="28">
        <f t="shared" si="290"/>
        <v>0</v>
      </c>
      <c r="L166" s="28">
        <f t="shared" si="290"/>
        <v>3059870</v>
      </c>
      <c r="M166" s="28">
        <f t="shared" si="290"/>
        <v>0</v>
      </c>
      <c r="N166" s="28">
        <f t="shared" si="290"/>
        <v>120169.3</v>
      </c>
      <c r="O166" s="28">
        <f t="shared" si="290"/>
        <v>0</v>
      </c>
      <c r="P166" s="28">
        <f t="shared" si="290"/>
        <v>120169.3</v>
      </c>
      <c r="Q166" s="28">
        <f t="shared" si="290"/>
        <v>0</v>
      </c>
      <c r="R166" s="28">
        <f t="shared" si="290"/>
        <v>3180039.3</v>
      </c>
      <c r="S166" s="28">
        <f t="shared" si="290"/>
        <v>0</v>
      </c>
      <c r="T166" s="28">
        <f t="shared" si="290"/>
        <v>3180039.3</v>
      </c>
      <c r="U166" s="28">
        <f t="shared" si="290"/>
        <v>0</v>
      </c>
      <c r="V166" s="28">
        <f t="shared" si="290"/>
        <v>3180039.3</v>
      </c>
      <c r="W166" s="28">
        <f t="shared" si="290"/>
        <v>1652010.88</v>
      </c>
      <c r="X166" s="174">
        <f t="shared" si="196"/>
        <v>51.949385656963422</v>
      </c>
    </row>
    <row r="167" spans="1:24" ht="30" x14ac:dyDescent="0.25">
      <c r="A167" s="20" t="s">
        <v>124</v>
      </c>
      <c r="B167" s="166"/>
      <c r="C167" s="166"/>
      <c r="D167" s="166"/>
      <c r="E167" s="163">
        <v>851</v>
      </c>
      <c r="F167" s="3" t="s">
        <v>122</v>
      </c>
      <c r="G167" s="3" t="s">
        <v>11</v>
      </c>
      <c r="H167" s="171" t="s">
        <v>642</v>
      </c>
      <c r="I167" s="3"/>
      <c r="J167" s="27">
        <f t="shared" si="290"/>
        <v>3059870</v>
      </c>
      <c r="K167" s="27">
        <f t="shared" si="290"/>
        <v>0</v>
      </c>
      <c r="L167" s="27">
        <f t="shared" si="290"/>
        <v>3059870</v>
      </c>
      <c r="M167" s="27">
        <f t="shared" si="290"/>
        <v>0</v>
      </c>
      <c r="N167" s="27">
        <f t="shared" si="290"/>
        <v>120169.3</v>
      </c>
      <c r="O167" s="27">
        <f t="shared" si="290"/>
        <v>0</v>
      </c>
      <c r="P167" s="27">
        <f t="shared" si="290"/>
        <v>120169.3</v>
      </c>
      <c r="Q167" s="27">
        <f t="shared" si="290"/>
        <v>0</v>
      </c>
      <c r="R167" s="27">
        <f t="shared" si="290"/>
        <v>3180039.3</v>
      </c>
      <c r="S167" s="27">
        <f t="shared" si="290"/>
        <v>0</v>
      </c>
      <c r="T167" s="27">
        <f t="shared" si="290"/>
        <v>3180039.3</v>
      </c>
      <c r="U167" s="27">
        <f t="shared" si="290"/>
        <v>0</v>
      </c>
      <c r="V167" s="27">
        <f t="shared" si="290"/>
        <v>3180039.3</v>
      </c>
      <c r="W167" s="27">
        <f t="shared" si="290"/>
        <v>1652010.88</v>
      </c>
      <c r="X167" s="174">
        <f t="shared" si="196"/>
        <v>51.949385656963422</v>
      </c>
    </row>
    <row r="168" spans="1:24" ht="30" x14ac:dyDescent="0.25">
      <c r="A168" s="164" t="s">
        <v>126</v>
      </c>
      <c r="B168" s="164"/>
      <c r="C168" s="164"/>
      <c r="D168" s="164"/>
      <c r="E168" s="163">
        <v>851</v>
      </c>
      <c r="F168" s="3" t="s">
        <v>122</v>
      </c>
      <c r="G168" s="3" t="s">
        <v>11</v>
      </c>
      <c r="H168" s="171" t="s">
        <v>642</v>
      </c>
      <c r="I168" s="3" t="s">
        <v>127</v>
      </c>
      <c r="J168" s="27">
        <f t="shared" si="290"/>
        <v>3059870</v>
      </c>
      <c r="K168" s="27">
        <f t="shared" si="290"/>
        <v>0</v>
      </c>
      <c r="L168" s="27">
        <f t="shared" si="290"/>
        <v>3059870</v>
      </c>
      <c r="M168" s="27">
        <f t="shared" si="290"/>
        <v>0</v>
      </c>
      <c r="N168" s="27">
        <f t="shared" si="290"/>
        <v>120169.3</v>
      </c>
      <c r="O168" s="27">
        <f t="shared" si="290"/>
        <v>0</v>
      </c>
      <c r="P168" s="27">
        <f t="shared" si="290"/>
        <v>120169.3</v>
      </c>
      <c r="Q168" s="27">
        <f t="shared" si="290"/>
        <v>0</v>
      </c>
      <c r="R168" s="27">
        <f t="shared" si="290"/>
        <v>3180039.3</v>
      </c>
      <c r="S168" s="27">
        <f t="shared" si="290"/>
        <v>0</v>
      </c>
      <c r="T168" s="27">
        <f t="shared" si="290"/>
        <v>3180039.3</v>
      </c>
      <c r="U168" s="27">
        <f t="shared" si="290"/>
        <v>0</v>
      </c>
      <c r="V168" s="27">
        <f t="shared" si="290"/>
        <v>3180039.3</v>
      </c>
      <c r="W168" s="27">
        <f t="shared" si="290"/>
        <v>1652010.88</v>
      </c>
      <c r="X168" s="174">
        <f t="shared" si="196"/>
        <v>51.949385656963422</v>
      </c>
    </row>
    <row r="169" spans="1:24" ht="45" x14ac:dyDescent="0.25">
      <c r="A169" s="164" t="s">
        <v>128</v>
      </c>
      <c r="B169" s="166"/>
      <c r="C169" s="166"/>
      <c r="D169" s="31"/>
      <c r="E169" s="163">
        <v>851</v>
      </c>
      <c r="F169" s="3" t="s">
        <v>122</v>
      </c>
      <c r="G169" s="3" t="s">
        <v>11</v>
      </c>
      <c r="H169" s="171" t="s">
        <v>642</v>
      </c>
      <c r="I169" s="3" t="s">
        <v>129</v>
      </c>
      <c r="J169" s="27">
        <v>3059870</v>
      </c>
      <c r="K169" s="27"/>
      <c r="L169" s="27">
        <f>J169</f>
        <v>3059870</v>
      </c>
      <c r="M169" s="27"/>
      <c r="N169" s="27">
        <v>120169.3</v>
      </c>
      <c r="O169" s="27"/>
      <c r="P169" s="27">
        <f>N169</f>
        <v>120169.3</v>
      </c>
      <c r="Q169" s="27"/>
      <c r="R169" s="27">
        <v>3180039.3</v>
      </c>
      <c r="S169" s="27">
        <f t="shared" ref="S169" si="291">K169+O169</f>
        <v>0</v>
      </c>
      <c r="T169" s="27">
        <f t="shared" ref="T169" si="292">L169+P169</f>
        <v>3180039.3</v>
      </c>
      <c r="U169" s="27">
        <f t="shared" ref="U169" si="293">M169+Q169</f>
        <v>0</v>
      </c>
      <c r="V169" s="27">
        <v>3180039.3</v>
      </c>
      <c r="W169" s="27">
        <v>1652010.88</v>
      </c>
      <c r="X169" s="174">
        <f t="shared" si="196"/>
        <v>51.949385656963422</v>
      </c>
    </row>
    <row r="170" spans="1:24" ht="28.5" x14ac:dyDescent="0.25">
      <c r="A170" s="23" t="s">
        <v>130</v>
      </c>
      <c r="B170" s="69"/>
      <c r="C170" s="69"/>
      <c r="D170" s="69"/>
      <c r="E170" s="163">
        <v>851</v>
      </c>
      <c r="F170" s="24" t="s">
        <v>122</v>
      </c>
      <c r="G170" s="24" t="s">
        <v>58</v>
      </c>
      <c r="H170" s="30"/>
      <c r="I170" s="24"/>
      <c r="J170" s="28">
        <f t="shared" ref="J170:W170" si="294">J171</f>
        <v>0</v>
      </c>
      <c r="K170" s="28">
        <f t="shared" si="294"/>
        <v>0</v>
      </c>
      <c r="L170" s="28">
        <f t="shared" si="294"/>
        <v>0</v>
      </c>
      <c r="M170" s="28">
        <f t="shared" si="294"/>
        <v>0</v>
      </c>
      <c r="N170" s="28">
        <f t="shared" si="294"/>
        <v>25000</v>
      </c>
      <c r="O170" s="28">
        <f t="shared" si="294"/>
        <v>0</v>
      </c>
      <c r="P170" s="28">
        <f t="shared" si="294"/>
        <v>25000</v>
      </c>
      <c r="Q170" s="28">
        <f t="shared" si="294"/>
        <v>0</v>
      </c>
      <c r="R170" s="28">
        <f t="shared" si="294"/>
        <v>25000</v>
      </c>
      <c r="S170" s="28">
        <f t="shared" si="294"/>
        <v>0</v>
      </c>
      <c r="T170" s="28">
        <f t="shared" si="294"/>
        <v>25000</v>
      </c>
      <c r="U170" s="28">
        <f t="shared" si="294"/>
        <v>0</v>
      </c>
      <c r="V170" s="28">
        <f t="shared" si="294"/>
        <v>25000</v>
      </c>
      <c r="W170" s="28">
        <f t="shared" si="294"/>
        <v>25000</v>
      </c>
      <c r="X170" s="174">
        <f t="shared" si="196"/>
        <v>100</v>
      </c>
    </row>
    <row r="171" spans="1:24" ht="17.25" customHeight="1" x14ac:dyDescent="0.25">
      <c r="A171" s="20" t="s">
        <v>131</v>
      </c>
      <c r="B171" s="166"/>
      <c r="C171" s="166"/>
      <c r="D171" s="31"/>
      <c r="E171" s="163">
        <v>851</v>
      </c>
      <c r="F171" s="3" t="s">
        <v>122</v>
      </c>
      <c r="G171" s="3" t="s">
        <v>58</v>
      </c>
      <c r="H171" s="4" t="s">
        <v>299</v>
      </c>
      <c r="I171" s="3"/>
      <c r="J171" s="27">
        <f t="shared" ref="J171:W172" si="295">J172</f>
        <v>0</v>
      </c>
      <c r="K171" s="27">
        <f t="shared" si="295"/>
        <v>0</v>
      </c>
      <c r="L171" s="27">
        <f t="shared" si="295"/>
        <v>0</v>
      </c>
      <c r="M171" s="27">
        <f t="shared" si="295"/>
        <v>0</v>
      </c>
      <c r="N171" s="27">
        <f t="shared" si="295"/>
        <v>25000</v>
      </c>
      <c r="O171" s="27">
        <f t="shared" si="295"/>
        <v>0</v>
      </c>
      <c r="P171" s="27">
        <f t="shared" si="295"/>
        <v>25000</v>
      </c>
      <c r="Q171" s="27">
        <f t="shared" si="295"/>
        <v>0</v>
      </c>
      <c r="R171" s="27">
        <f t="shared" si="295"/>
        <v>25000</v>
      </c>
      <c r="S171" s="27">
        <f t="shared" si="295"/>
        <v>0</v>
      </c>
      <c r="T171" s="27">
        <f t="shared" si="295"/>
        <v>25000</v>
      </c>
      <c r="U171" s="27">
        <f t="shared" si="295"/>
        <v>0</v>
      </c>
      <c r="V171" s="27">
        <f t="shared" si="295"/>
        <v>25000</v>
      </c>
      <c r="W171" s="27">
        <f t="shared" si="295"/>
        <v>25000</v>
      </c>
      <c r="X171" s="174">
        <f t="shared" ref="X171:X234" si="296">W171/V171*100</f>
        <v>100</v>
      </c>
    </row>
    <row r="172" spans="1:24" ht="30" x14ac:dyDescent="0.25">
      <c r="A172" s="164" t="s">
        <v>126</v>
      </c>
      <c r="B172" s="166"/>
      <c r="C172" s="166"/>
      <c r="D172" s="31"/>
      <c r="E172" s="163">
        <v>851</v>
      </c>
      <c r="F172" s="3" t="s">
        <v>122</v>
      </c>
      <c r="G172" s="3" t="s">
        <v>58</v>
      </c>
      <c r="H172" s="4" t="s">
        <v>299</v>
      </c>
      <c r="I172" s="3" t="s">
        <v>127</v>
      </c>
      <c r="J172" s="27">
        <f t="shared" si="295"/>
        <v>0</v>
      </c>
      <c r="K172" s="27">
        <f t="shared" si="295"/>
        <v>0</v>
      </c>
      <c r="L172" s="27">
        <f t="shared" si="295"/>
        <v>0</v>
      </c>
      <c r="M172" s="27">
        <f t="shared" si="295"/>
        <v>0</v>
      </c>
      <c r="N172" s="27">
        <f t="shared" si="295"/>
        <v>25000</v>
      </c>
      <c r="O172" s="27">
        <f t="shared" si="295"/>
        <v>0</v>
      </c>
      <c r="P172" s="27">
        <f t="shared" si="295"/>
        <v>25000</v>
      </c>
      <c r="Q172" s="27">
        <f t="shared" si="295"/>
        <v>0</v>
      </c>
      <c r="R172" s="27">
        <f t="shared" si="295"/>
        <v>25000</v>
      </c>
      <c r="S172" s="27">
        <f t="shared" si="295"/>
        <v>0</v>
      </c>
      <c r="T172" s="27">
        <f t="shared" si="295"/>
        <v>25000</v>
      </c>
      <c r="U172" s="27">
        <f t="shared" si="295"/>
        <v>0</v>
      </c>
      <c r="V172" s="27">
        <f t="shared" si="295"/>
        <v>25000</v>
      </c>
      <c r="W172" s="27">
        <f t="shared" si="295"/>
        <v>25000</v>
      </c>
      <c r="X172" s="174">
        <f t="shared" si="296"/>
        <v>100</v>
      </c>
    </row>
    <row r="173" spans="1:24" ht="45" x14ac:dyDescent="0.25">
      <c r="A173" s="164" t="s">
        <v>128</v>
      </c>
      <c r="B173" s="166"/>
      <c r="C173" s="166"/>
      <c r="D173" s="31"/>
      <c r="E173" s="163">
        <v>851</v>
      </c>
      <c r="F173" s="3" t="s">
        <v>122</v>
      </c>
      <c r="G173" s="3" t="s">
        <v>58</v>
      </c>
      <c r="H173" s="4" t="s">
        <v>299</v>
      </c>
      <c r="I173" s="3" t="s">
        <v>129</v>
      </c>
      <c r="J173" s="27"/>
      <c r="K173" s="27"/>
      <c r="L173" s="27">
        <f>J173</f>
        <v>0</v>
      </c>
      <c r="M173" s="27"/>
      <c r="N173" s="27">
        <v>25000</v>
      </c>
      <c r="O173" s="27"/>
      <c r="P173" s="27">
        <f>N173</f>
        <v>25000</v>
      </c>
      <c r="Q173" s="27"/>
      <c r="R173" s="27">
        <v>25000</v>
      </c>
      <c r="S173" s="27">
        <f>K173+O173</f>
        <v>0</v>
      </c>
      <c r="T173" s="27">
        <f t="shared" ref="T173" si="297">L173+P173</f>
        <v>25000</v>
      </c>
      <c r="U173" s="27">
        <f t="shared" ref="U173" si="298">M173+Q173</f>
        <v>0</v>
      </c>
      <c r="V173" s="27">
        <v>25000</v>
      </c>
      <c r="W173" s="27">
        <v>25000</v>
      </c>
      <c r="X173" s="174">
        <f t="shared" si="296"/>
        <v>100</v>
      </c>
    </row>
    <row r="174" spans="1:24" x14ac:dyDescent="0.25">
      <c r="A174" s="177" t="s">
        <v>132</v>
      </c>
      <c r="B174" s="69"/>
      <c r="C174" s="69"/>
      <c r="D174" s="69"/>
      <c r="E174" s="163">
        <v>851</v>
      </c>
      <c r="F174" s="24" t="s">
        <v>122</v>
      </c>
      <c r="G174" s="24" t="s">
        <v>13</v>
      </c>
      <c r="H174" s="171" t="s">
        <v>61</v>
      </c>
      <c r="I174" s="24"/>
      <c r="J174" s="28">
        <f>J178+J175</f>
        <v>10711106.4</v>
      </c>
      <c r="K174" s="28">
        <f t="shared" ref="K174:U174" si="299">K178+K175</f>
        <v>9944724</v>
      </c>
      <c r="L174" s="28">
        <f t="shared" si="299"/>
        <v>766382.4</v>
      </c>
      <c r="M174" s="28">
        <f t="shared" si="299"/>
        <v>0</v>
      </c>
      <c r="N174" s="28">
        <f t="shared" si="299"/>
        <v>0</v>
      </c>
      <c r="O174" s="28">
        <f t="shared" ref="O174" si="300">O178+O175</f>
        <v>0</v>
      </c>
      <c r="P174" s="28">
        <f t="shared" ref="P174" si="301">P178+P175</f>
        <v>0</v>
      </c>
      <c r="Q174" s="28">
        <f t="shared" ref="Q174:R174" si="302">Q178+Q175</f>
        <v>0</v>
      </c>
      <c r="R174" s="28">
        <f t="shared" si="302"/>
        <v>10711106.4</v>
      </c>
      <c r="S174" s="28">
        <f t="shared" si="299"/>
        <v>9944724</v>
      </c>
      <c r="T174" s="28">
        <f t="shared" si="299"/>
        <v>766382.4</v>
      </c>
      <c r="U174" s="28">
        <f t="shared" si="299"/>
        <v>0</v>
      </c>
      <c r="V174" s="28">
        <f t="shared" ref="V174:W174" si="303">V178+V175</f>
        <v>10711106.4</v>
      </c>
      <c r="W174" s="28">
        <f t="shared" si="303"/>
        <v>2682338.4</v>
      </c>
      <c r="X174" s="174">
        <f t="shared" si="296"/>
        <v>25.042589437819419</v>
      </c>
    </row>
    <row r="175" spans="1:24" s="2" customFormat="1" ht="75" x14ac:dyDescent="0.25">
      <c r="A175" s="77" t="s">
        <v>236</v>
      </c>
      <c r="B175" s="166"/>
      <c r="C175" s="166"/>
      <c r="D175" s="166"/>
      <c r="E175" s="163">
        <v>851</v>
      </c>
      <c r="F175" s="4" t="s">
        <v>122</v>
      </c>
      <c r="G175" s="4" t="s">
        <v>13</v>
      </c>
      <c r="H175" s="171" t="s">
        <v>133</v>
      </c>
      <c r="I175" s="4"/>
      <c r="J175" s="27">
        <f t="shared" ref="J175:W176" si="304">J176</f>
        <v>8028768</v>
      </c>
      <c r="K175" s="27">
        <f t="shared" si="304"/>
        <v>8028768</v>
      </c>
      <c r="L175" s="27">
        <f t="shared" si="304"/>
        <v>0</v>
      </c>
      <c r="M175" s="27">
        <f t="shared" si="304"/>
        <v>0</v>
      </c>
      <c r="N175" s="27">
        <f t="shared" si="304"/>
        <v>0</v>
      </c>
      <c r="O175" s="27">
        <f t="shared" si="304"/>
        <v>0</v>
      </c>
      <c r="P175" s="27">
        <f t="shared" si="304"/>
        <v>0</v>
      </c>
      <c r="Q175" s="27">
        <f t="shared" si="304"/>
        <v>0</v>
      </c>
      <c r="R175" s="27">
        <f t="shared" si="304"/>
        <v>8028768</v>
      </c>
      <c r="S175" s="27">
        <f t="shared" si="304"/>
        <v>8028768</v>
      </c>
      <c r="T175" s="27">
        <f t="shared" si="304"/>
        <v>0</v>
      </c>
      <c r="U175" s="27">
        <f t="shared" si="304"/>
        <v>0</v>
      </c>
      <c r="V175" s="27">
        <f t="shared" si="304"/>
        <v>8028768</v>
      </c>
      <c r="W175" s="27">
        <f t="shared" si="304"/>
        <v>0</v>
      </c>
      <c r="X175" s="174">
        <f t="shared" si="296"/>
        <v>0</v>
      </c>
    </row>
    <row r="176" spans="1:24" s="2" customFormat="1" ht="45" x14ac:dyDescent="0.25">
      <c r="A176" s="77" t="s">
        <v>92</v>
      </c>
      <c r="B176" s="166"/>
      <c r="C176" s="166"/>
      <c r="D176" s="166"/>
      <c r="E176" s="163">
        <v>851</v>
      </c>
      <c r="F176" s="4" t="s">
        <v>122</v>
      </c>
      <c r="G176" s="4" t="s">
        <v>13</v>
      </c>
      <c r="H176" s="171" t="s">
        <v>133</v>
      </c>
      <c r="I176" s="4" t="s">
        <v>93</v>
      </c>
      <c r="J176" s="27">
        <f t="shared" si="304"/>
        <v>8028768</v>
      </c>
      <c r="K176" s="27">
        <f t="shared" si="304"/>
        <v>8028768</v>
      </c>
      <c r="L176" s="27">
        <f t="shared" si="304"/>
        <v>0</v>
      </c>
      <c r="M176" s="27">
        <f t="shared" si="304"/>
        <v>0</v>
      </c>
      <c r="N176" s="27">
        <f t="shared" si="304"/>
        <v>0</v>
      </c>
      <c r="O176" s="27">
        <f t="shared" si="304"/>
        <v>0</v>
      </c>
      <c r="P176" s="27">
        <f t="shared" si="304"/>
        <v>0</v>
      </c>
      <c r="Q176" s="27">
        <f t="shared" si="304"/>
        <v>0</v>
      </c>
      <c r="R176" s="27">
        <f t="shared" si="304"/>
        <v>8028768</v>
      </c>
      <c r="S176" s="27">
        <f t="shared" si="304"/>
        <v>8028768</v>
      </c>
      <c r="T176" s="27">
        <f t="shared" si="304"/>
        <v>0</v>
      </c>
      <c r="U176" s="27">
        <f t="shared" si="304"/>
        <v>0</v>
      </c>
      <c r="V176" s="27">
        <f t="shared" si="304"/>
        <v>8028768</v>
      </c>
      <c r="W176" s="27">
        <f t="shared" si="304"/>
        <v>0</v>
      </c>
      <c r="X176" s="174">
        <f t="shared" si="296"/>
        <v>0</v>
      </c>
    </row>
    <row r="177" spans="1:24" s="2" customFormat="1" ht="16.5" customHeight="1" x14ac:dyDescent="0.25">
      <c r="A177" s="77" t="s">
        <v>94</v>
      </c>
      <c r="B177" s="166"/>
      <c r="C177" s="166"/>
      <c r="D177" s="166"/>
      <c r="E177" s="163">
        <v>851</v>
      </c>
      <c r="F177" s="4" t="s">
        <v>122</v>
      </c>
      <c r="G177" s="4" t="s">
        <v>13</v>
      </c>
      <c r="H177" s="171" t="s">
        <v>133</v>
      </c>
      <c r="I177" s="4" t="s">
        <v>95</v>
      </c>
      <c r="J177" s="27">
        <v>8028768</v>
      </c>
      <c r="K177" s="27">
        <f>J177</f>
        <v>8028768</v>
      </c>
      <c r="L177" s="27"/>
      <c r="M177" s="27"/>
      <c r="N177" s="27"/>
      <c r="O177" s="27">
        <f>N177</f>
        <v>0</v>
      </c>
      <c r="P177" s="27"/>
      <c r="Q177" s="27"/>
      <c r="R177" s="27">
        <v>8028768</v>
      </c>
      <c r="S177" s="27">
        <f t="shared" ref="S177" si="305">K177+O177</f>
        <v>8028768</v>
      </c>
      <c r="T177" s="27">
        <f t="shared" ref="T177" si="306">L177+P177</f>
        <v>0</v>
      </c>
      <c r="U177" s="27">
        <f t="shared" ref="U177" si="307">M177+Q177</f>
        <v>0</v>
      </c>
      <c r="V177" s="27">
        <v>8028768</v>
      </c>
      <c r="W177" s="27"/>
      <c r="X177" s="174">
        <f t="shared" si="296"/>
        <v>0</v>
      </c>
    </row>
    <row r="178" spans="1:24" ht="30" x14ac:dyDescent="0.25">
      <c r="A178" s="77" t="s">
        <v>352</v>
      </c>
      <c r="B178" s="164"/>
      <c r="C178" s="164"/>
      <c r="D178" s="164"/>
      <c r="E178" s="163">
        <v>851</v>
      </c>
      <c r="F178" s="3" t="s">
        <v>122</v>
      </c>
      <c r="G178" s="3" t="s">
        <v>13</v>
      </c>
      <c r="H178" s="171" t="s">
        <v>320</v>
      </c>
      <c r="I178" s="3"/>
      <c r="J178" s="27">
        <f t="shared" ref="J178:W179" si="308">J179</f>
        <v>2682338.4</v>
      </c>
      <c r="K178" s="27">
        <f t="shared" si="308"/>
        <v>1915956</v>
      </c>
      <c r="L178" s="27">
        <f t="shared" si="308"/>
        <v>766382.4</v>
      </c>
      <c r="M178" s="27">
        <f t="shared" si="308"/>
        <v>0</v>
      </c>
      <c r="N178" s="27">
        <f t="shared" si="308"/>
        <v>0</v>
      </c>
      <c r="O178" s="27">
        <f t="shared" si="308"/>
        <v>0</v>
      </c>
      <c r="P178" s="27">
        <f t="shared" si="308"/>
        <v>0</v>
      </c>
      <c r="Q178" s="27">
        <f t="shared" si="308"/>
        <v>0</v>
      </c>
      <c r="R178" s="27">
        <f t="shared" si="308"/>
        <v>2682338.4</v>
      </c>
      <c r="S178" s="27">
        <f t="shared" si="308"/>
        <v>1915956</v>
      </c>
      <c r="T178" s="27">
        <f t="shared" si="308"/>
        <v>766382.4</v>
      </c>
      <c r="U178" s="27">
        <f t="shared" si="308"/>
        <v>0</v>
      </c>
      <c r="V178" s="27">
        <f t="shared" si="308"/>
        <v>2682338.4</v>
      </c>
      <c r="W178" s="27">
        <f t="shared" si="308"/>
        <v>2682338.4</v>
      </c>
      <c r="X178" s="174">
        <f t="shared" si="296"/>
        <v>100</v>
      </c>
    </row>
    <row r="179" spans="1:24" ht="30" x14ac:dyDescent="0.25">
      <c r="A179" s="77" t="s">
        <v>126</v>
      </c>
      <c r="B179" s="164"/>
      <c r="C179" s="164"/>
      <c r="D179" s="164"/>
      <c r="E179" s="163">
        <v>851</v>
      </c>
      <c r="F179" s="3" t="s">
        <v>122</v>
      </c>
      <c r="G179" s="3" t="s">
        <v>13</v>
      </c>
      <c r="H179" s="171" t="s">
        <v>320</v>
      </c>
      <c r="I179" s="3" t="s">
        <v>127</v>
      </c>
      <c r="J179" s="27">
        <f t="shared" si="308"/>
        <v>2682338.4</v>
      </c>
      <c r="K179" s="27">
        <f t="shared" si="308"/>
        <v>1915956</v>
      </c>
      <c r="L179" s="27">
        <f t="shared" si="308"/>
        <v>766382.4</v>
      </c>
      <c r="M179" s="27">
        <f t="shared" si="308"/>
        <v>0</v>
      </c>
      <c r="N179" s="27">
        <f t="shared" si="308"/>
        <v>0</v>
      </c>
      <c r="O179" s="27">
        <f t="shared" si="308"/>
        <v>0</v>
      </c>
      <c r="P179" s="27">
        <f t="shared" si="308"/>
        <v>0</v>
      </c>
      <c r="Q179" s="27">
        <f t="shared" si="308"/>
        <v>0</v>
      </c>
      <c r="R179" s="27">
        <f t="shared" si="308"/>
        <v>2682338.4</v>
      </c>
      <c r="S179" s="27">
        <f t="shared" si="308"/>
        <v>1915956</v>
      </c>
      <c r="T179" s="27">
        <f t="shared" si="308"/>
        <v>766382.4</v>
      </c>
      <c r="U179" s="27">
        <f t="shared" si="308"/>
        <v>0</v>
      </c>
      <c r="V179" s="27">
        <f t="shared" si="308"/>
        <v>2682338.4</v>
      </c>
      <c r="W179" s="27">
        <f t="shared" si="308"/>
        <v>2682338.4</v>
      </c>
      <c r="X179" s="174">
        <f t="shared" si="296"/>
        <v>100</v>
      </c>
    </row>
    <row r="180" spans="1:24" ht="45" x14ac:dyDescent="0.25">
      <c r="A180" s="77" t="s">
        <v>128</v>
      </c>
      <c r="B180" s="164"/>
      <c r="C180" s="164"/>
      <c r="D180" s="164"/>
      <c r="E180" s="163">
        <v>851</v>
      </c>
      <c r="F180" s="3" t="s">
        <v>122</v>
      </c>
      <c r="G180" s="3" t="s">
        <v>13</v>
      </c>
      <c r="H180" s="171" t="s">
        <v>320</v>
      </c>
      <c r="I180" s="3" t="s">
        <v>129</v>
      </c>
      <c r="J180" s="27">
        <v>2682338.4</v>
      </c>
      <c r="K180" s="27">
        <v>1915956</v>
      </c>
      <c r="L180" s="27">
        <v>766382.4</v>
      </c>
      <c r="M180" s="27"/>
      <c r="N180" s="27"/>
      <c r="O180" s="27"/>
      <c r="P180" s="27"/>
      <c r="Q180" s="27"/>
      <c r="R180" s="27">
        <v>2682338.4</v>
      </c>
      <c r="S180" s="27">
        <f t="shared" ref="S180" si="309">K180+O180</f>
        <v>1915956</v>
      </c>
      <c r="T180" s="27">
        <f t="shared" ref="T180" si="310">L180+P180</f>
        <v>766382.4</v>
      </c>
      <c r="U180" s="27">
        <f t="shared" ref="U180" si="311">M180+Q180</f>
        <v>0</v>
      </c>
      <c r="V180" s="27">
        <v>2682338.4</v>
      </c>
      <c r="W180" s="27">
        <f>1915956+766382.4</f>
        <v>2682338.4</v>
      </c>
      <c r="X180" s="174">
        <f t="shared" si="296"/>
        <v>100</v>
      </c>
    </row>
    <row r="181" spans="1:24" ht="28.5" x14ac:dyDescent="0.25">
      <c r="A181" s="177" t="s">
        <v>134</v>
      </c>
      <c r="B181" s="69"/>
      <c r="C181" s="69"/>
      <c r="D181" s="69"/>
      <c r="E181" s="163">
        <v>851</v>
      </c>
      <c r="F181" s="24" t="s">
        <v>122</v>
      </c>
      <c r="G181" s="24" t="s">
        <v>135</v>
      </c>
      <c r="H181" s="171" t="s">
        <v>61</v>
      </c>
      <c r="I181" s="24"/>
      <c r="J181" s="28">
        <f t="shared" ref="J181:Q181" si="312">J182</f>
        <v>650778</v>
      </c>
      <c r="K181" s="28">
        <f t="shared" si="312"/>
        <v>650778</v>
      </c>
      <c r="L181" s="28">
        <f t="shared" si="312"/>
        <v>0</v>
      </c>
      <c r="M181" s="28">
        <f t="shared" si="312"/>
        <v>0</v>
      </c>
      <c r="N181" s="28">
        <f t="shared" si="312"/>
        <v>0</v>
      </c>
      <c r="O181" s="28">
        <f t="shared" si="312"/>
        <v>0</v>
      </c>
      <c r="P181" s="28">
        <f t="shared" si="312"/>
        <v>0</v>
      </c>
      <c r="Q181" s="28">
        <f t="shared" si="312"/>
        <v>0</v>
      </c>
      <c r="R181" s="28">
        <f>R182+R187</f>
        <v>650778</v>
      </c>
      <c r="S181" s="28">
        <f t="shared" ref="S181:W181" si="313">S182+S187</f>
        <v>650778</v>
      </c>
      <c r="T181" s="28">
        <f t="shared" si="313"/>
        <v>25000</v>
      </c>
      <c r="U181" s="28">
        <f t="shared" si="313"/>
        <v>0</v>
      </c>
      <c r="V181" s="28">
        <f t="shared" si="313"/>
        <v>735778</v>
      </c>
      <c r="W181" s="28">
        <f t="shared" si="313"/>
        <v>181099.88999999998</v>
      </c>
      <c r="X181" s="174">
        <f t="shared" si="296"/>
        <v>24.61338746197902</v>
      </c>
    </row>
    <row r="182" spans="1:24" ht="120" x14ac:dyDescent="0.25">
      <c r="A182" s="77" t="s">
        <v>634</v>
      </c>
      <c r="B182" s="163"/>
      <c r="C182" s="163"/>
      <c r="D182" s="163"/>
      <c r="E182" s="163">
        <v>851</v>
      </c>
      <c r="F182" s="3" t="s">
        <v>122</v>
      </c>
      <c r="G182" s="3" t="s">
        <v>135</v>
      </c>
      <c r="H182" s="171" t="s">
        <v>41</v>
      </c>
      <c r="I182" s="3"/>
      <c r="J182" s="27">
        <f t="shared" ref="J182" si="314">J183+J185</f>
        <v>650778</v>
      </c>
      <c r="K182" s="27">
        <f t="shared" ref="K182:U182" si="315">K183+K185</f>
        <v>650778</v>
      </c>
      <c r="L182" s="27">
        <f t="shared" si="315"/>
        <v>0</v>
      </c>
      <c r="M182" s="27">
        <f t="shared" si="315"/>
        <v>0</v>
      </c>
      <c r="N182" s="27">
        <f t="shared" si="315"/>
        <v>0</v>
      </c>
      <c r="O182" s="27">
        <f t="shared" ref="O182:R182" si="316">O183+O185</f>
        <v>0</v>
      </c>
      <c r="P182" s="27">
        <f t="shared" si="316"/>
        <v>0</v>
      </c>
      <c r="Q182" s="27">
        <f t="shared" si="316"/>
        <v>0</v>
      </c>
      <c r="R182" s="27">
        <f t="shared" si="316"/>
        <v>650778</v>
      </c>
      <c r="S182" s="27">
        <f t="shared" si="315"/>
        <v>650778</v>
      </c>
      <c r="T182" s="27">
        <f t="shared" si="315"/>
        <v>0</v>
      </c>
      <c r="U182" s="27">
        <f t="shared" si="315"/>
        <v>0</v>
      </c>
      <c r="V182" s="27">
        <f t="shared" ref="V182:W182" si="317">V183+V185</f>
        <v>650778</v>
      </c>
      <c r="W182" s="27">
        <f t="shared" si="317"/>
        <v>181099.88999999998</v>
      </c>
      <c r="X182" s="174">
        <f t="shared" si="296"/>
        <v>27.828213307763939</v>
      </c>
    </row>
    <row r="183" spans="1:24" ht="105" x14ac:dyDescent="0.25">
      <c r="A183" s="77" t="s">
        <v>16</v>
      </c>
      <c r="B183" s="163"/>
      <c r="C183" s="163"/>
      <c r="D183" s="163"/>
      <c r="E183" s="163">
        <v>851</v>
      </c>
      <c r="F183" s="4" t="s">
        <v>122</v>
      </c>
      <c r="G183" s="4" t="s">
        <v>135</v>
      </c>
      <c r="H183" s="171" t="s">
        <v>41</v>
      </c>
      <c r="I183" s="3" t="s">
        <v>18</v>
      </c>
      <c r="J183" s="27">
        <f t="shared" ref="J183:W183" si="318">J184</f>
        <v>413800</v>
      </c>
      <c r="K183" s="27">
        <f t="shared" si="318"/>
        <v>413800</v>
      </c>
      <c r="L183" s="27">
        <f t="shared" si="318"/>
        <v>0</v>
      </c>
      <c r="M183" s="27">
        <f t="shared" si="318"/>
        <v>0</v>
      </c>
      <c r="N183" s="27">
        <f t="shared" si="318"/>
        <v>0</v>
      </c>
      <c r="O183" s="27">
        <f t="shared" si="318"/>
        <v>0</v>
      </c>
      <c r="P183" s="27">
        <f t="shared" si="318"/>
        <v>0</v>
      </c>
      <c r="Q183" s="27">
        <f t="shared" si="318"/>
        <v>0</v>
      </c>
      <c r="R183" s="27">
        <f t="shared" si="318"/>
        <v>413800</v>
      </c>
      <c r="S183" s="27">
        <f t="shared" si="318"/>
        <v>413800</v>
      </c>
      <c r="T183" s="27">
        <f t="shared" si="318"/>
        <v>0</v>
      </c>
      <c r="U183" s="27">
        <f t="shared" si="318"/>
        <v>0</v>
      </c>
      <c r="V183" s="27">
        <f t="shared" si="318"/>
        <v>413800</v>
      </c>
      <c r="W183" s="27">
        <f t="shared" si="318"/>
        <v>167476.84999999998</v>
      </c>
      <c r="X183" s="174">
        <f t="shared" si="296"/>
        <v>40.472897535041078</v>
      </c>
    </row>
    <row r="184" spans="1:24" ht="45" x14ac:dyDescent="0.25">
      <c r="A184" s="77" t="s">
        <v>632</v>
      </c>
      <c r="B184" s="163"/>
      <c r="C184" s="163"/>
      <c r="D184" s="163"/>
      <c r="E184" s="163">
        <v>851</v>
      </c>
      <c r="F184" s="4" t="s">
        <v>122</v>
      </c>
      <c r="G184" s="4" t="s">
        <v>135</v>
      </c>
      <c r="H184" s="171" t="s">
        <v>41</v>
      </c>
      <c r="I184" s="3" t="s">
        <v>19</v>
      </c>
      <c r="J184" s="27">
        <v>413800</v>
      </c>
      <c r="K184" s="27">
        <f>J184</f>
        <v>413800</v>
      </c>
      <c r="L184" s="27"/>
      <c r="M184" s="27"/>
      <c r="N184" s="27"/>
      <c r="O184" s="27">
        <f>N184</f>
        <v>0</v>
      </c>
      <c r="P184" s="27"/>
      <c r="Q184" s="27"/>
      <c r="R184" s="27">
        <v>413800</v>
      </c>
      <c r="S184" s="27">
        <f t="shared" ref="S184" si="319">K184+O184</f>
        <v>413800</v>
      </c>
      <c r="T184" s="27">
        <f t="shared" ref="T184" si="320">L184+P184</f>
        <v>0</v>
      </c>
      <c r="U184" s="27">
        <f t="shared" ref="U184" si="321">M184+Q184</f>
        <v>0</v>
      </c>
      <c r="V184" s="27">
        <v>413800</v>
      </c>
      <c r="W184" s="27">
        <f>132591.27+34885.58</f>
        <v>167476.84999999998</v>
      </c>
      <c r="X184" s="174">
        <f t="shared" si="296"/>
        <v>40.472897535041078</v>
      </c>
    </row>
    <row r="185" spans="1:24" ht="45" x14ac:dyDescent="0.25">
      <c r="A185" s="77" t="s">
        <v>22</v>
      </c>
      <c r="B185" s="163"/>
      <c r="C185" s="163"/>
      <c r="D185" s="163"/>
      <c r="E185" s="163">
        <v>851</v>
      </c>
      <c r="F185" s="4" t="s">
        <v>122</v>
      </c>
      <c r="G185" s="4" t="s">
        <v>135</v>
      </c>
      <c r="H185" s="171" t="s">
        <v>41</v>
      </c>
      <c r="I185" s="3" t="s">
        <v>23</v>
      </c>
      <c r="J185" s="27">
        <f t="shared" ref="J185:W185" si="322">J186</f>
        <v>236978</v>
      </c>
      <c r="K185" s="27">
        <f t="shared" si="322"/>
        <v>236978</v>
      </c>
      <c r="L185" s="27">
        <f t="shared" si="322"/>
        <v>0</v>
      </c>
      <c r="M185" s="27">
        <f t="shared" si="322"/>
        <v>0</v>
      </c>
      <c r="N185" s="27">
        <f t="shared" si="322"/>
        <v>0</v>
      </c>
      <c r="O185" s="27">
        <f t="shared" si="322"/>
        <v>0</v>
      </c>
      <c r="P185" s="27">
        <f t="shared" si="322"/>
        <v>0</v>
      </c>
      <c r="Q185" s="27">
        <f t="shared" si="322"/>
        <v>0</v>
      </c>
      <c r="R185" s="27">
        <f t="shared" si="322"/>
        <v>236978</v>
      </c>
      <c r="S185" s="27">
        <f t="shared" si="322"/>
        <v>236978</v>
      </c>
      <c r="T185" s="27">
        <f t="shared" si="322"/>
        <v>0</v>
      </c>
      <c r="U185" s="27">
        <f t="shared" si="322"/>
        <v>0</v>
      </c>
      <c r="V185" s="27">
        <f t="shared" si="322"/>
        <v>236978</v>
      </c>
      <c r="W185" s="27">
        <f t="shared" si="322"/>
        <v>13623.04</v>
      </c>
      <c r="X185" s="174">
        <f t="shared" si="296"/>
        <v>5.7486517735823579</v>
      </c>
    </row>
    <row r="186" spans="1:24" ht="45" x14ac:dyDescent="0.25">
      <c r="A186" s="77" t="s">
        <v>9</v>
      </c>
      <c r="B186" s="163"/>
      <c r="C186" s="163"/>
      <c r="D186" s="163"/>
      <c r="E186" s="163">
        <v>851</v>
      </c>
      <c r="F186" s="4" t="s">
        <v>122</v>
      </c>
      <c r="G186" s="4" t="s">
        <v>135</v>
      </c>
      <c r="H186" s="171" t="s">
        <v>41</v>
      </c>
      <c r="I186" s="3" t="s">
        <v>24</v>
      </c>
      <c r="J186" s="27">
        <v>236978</v>
      </c>
      <c r="K186" s="27">
        <f>J186</f>
        <v>236978</v>
      </c>
      <c r="L186" s="27"/>
      <c r="M186" s="27"/>
      <c r="N186" s="27"/>
      <c r="O186" s="27">
        <f>N186</f>
        <v>0</v>
      </c>
      <c r="P186" s="27"/>
      <c r="Q186" s="27"/>
      <c r="R186" s="27">
        <v>236978</v>
      </c>
      <c r="S186" s="27">
        <f t="shared" ref="S186" si="323">K186+O186</f>
        <v>236978</v>
      </c>
      <c r="T186" s="27">
        <f t="shared" ref="T186" si="324">L186+P186</f>
        <v>0</v>
      </c>
      <c r="U186" s="27">
        <f t="shared" ref="U186" si="325">M186+Q186</f>
        <v>0</v>
      </c>
      <c r="V186" s="27">
        <v>236978</v>
      </c>
      <c r="W186" s="27">
        <v>13623.04</v>
      </c>
      <c r="X186" s="174">
        <f t="shared" si="296"/>
        <v>5.7486517735823579</v>
      </c>
    </row>
    <row r="187" spans="1:24" ht="15.75" customHeight="1" x14ac:dyDescent="0.25">
      <c r="A187" s="20" t="s">
        <v>131</v>
      </c>
      <c r="B187" s="206"/>
      <c r="C187" s="206"/>
      <c r="D187" s="31"/>
      <c r="E187" s="163">
        <v>851</v>
      </c>
      <c r="F187" s="3" t="s">
        <v>122</v>
      </c>
      <c r="G187" s="3" t="s">
        <v>135</v>
      </c>
      <c r="H187" s="4" t="s">
        <v>299</v>
      </c>
      <c r="I187" s="3"/>
      <c r="J187" s="27">
        <f t="shared" ref="J187:W188" si="326">J188</f>
        <v>0</v>
      </c>
      <c r="K187" s="27">
        <f t="shared" si="326"/>
        <v>0</v>
      </c>
      <c r="L187" s="27">
        <f t="shared" si="326"/>
        <v>0</v>
      </c>
      <c r="M187" s="27">
        <f t="shared" si="326"/>
        <v>0</v>
      </c>
      <c r="N187" s="27">
        <f t="shared" si="326"/>
        <v>25000</v>
      </c>
      <c r="O187" s="27">
        <f t="shared" si="326"/>
        <v>0</v>
      </c>
      <c r="P187" s="27">
        <f t="shared" si="326"/>
        <v>25000</v>
      </c>
      <c r="Q187" s="27">
        <f t="shared" si="326"/>
        <v>0</v>
      </c>
      <c r="R187" s="27">
        <f t="shared" si="326"/>
        <v>0</v>
      </c>
      <c r="S187" s="27">
        <f t="shared" si="326"/>
        <v>0</v>
      </c>
      <c r="T187" s="27">
        <f t="shared" si="326"/>
        <v>25000</v>
      </c>
      <c r="U187" s="27">
        <f t="shared" si="326"/>
        <v>0</v>
      </c>
      <c r="V187" s="27">
        <f t="shared" si="326"/>
        <v>85000</v>
      </c>
      <c r="W187" s="27">
        <f t="shared" si="326"/>
        <v>0</v>
      </c>
      <c r="X187" s="174">
        <f t="shared" ref="X187:X189" si="327">W187/V187*100</f>
        <v>0</v>
      </c>
    </row>
    <row r="188" spans="1:24" ht="30" x14ac:dyDescent="0.25">
      <c r="A188" s="204" t="s">
        <v>126</v>
      </c>
      <c r="B188" s="206"/>
      <c r="C188" s="206"/>
      <c r="D188" s="31"/>
      <c r="E188" s="163">
        <v>851</v>
      </c>
      <c r="F188" s="3" t="s">
        <v>122</v>
      </c>
      <c r="G188" s="3" t="s">
        <v>135</v>
      </c>
      <c r="H188" s="4" t="s">
        <v>299</v>
      </c>
      <c r="I188" s="3" t="s">
        <v>127</v>
      </c>
      <c r="J188" s="27">
        <f t="shared" si="326"/>
        <v>0</v>
      </c>
      <c r="K188" s="27">
        <f t="shared" si="326"/>
        <v>0</v>
      </c>
      <c r="L188" s="27">
        <f t="shared" si="326"/>
        <v>0</v>
      </c>
      <c r="M188" s="27">
        <f t="shared" si="326"/>
        <v>0</v>
      </c>
      <c r="N188" s="27">
        <f t="shared" si="326"/>
        <v>25000</v>
      </c>
      <c r="O188" s="27">
        <f t="shared" si="326"/>
        <v>0</v>
      </c>
      <c r="P188" s="27">
        <f t="shared" si="326"/>
        <v>25000</v>
      </c>
      <c r="Q188" s="27">
        <f t="shared" si="326"/>
        <v>0</v>
      </c>
      <c r="R188" s="27">
        <f t="shared" si="326"/>
        <v>0</v>
      </c>
      <c r="S188" s="27">
        <f t="shared" si="326"/>
        <v>0</v>
      </c>
      <c r="T188" s="27">
        <f t="shared" si="326"/>
        <v>25000</v>
      </c>
      <c r="U188" s="27">
        <f t="shared" si="326"/>
        <v>0</v>
      </c>
      <c r="V188" s="27">
        <f t="shared" si="326"/>
        <v>85000</v>
      </c>
      <c r="W188" s="27">
        <f t="shared" si="326"/>
        <v>0</v>
      </c>
      <c r="X188" s="174">
        <f t="shared" si="327"/>
        <v>0</v>
      </c>
    </row>
    <row r="189" spans="1:24" ht="45" x14ac:dyDescent="0.25">
      <c r="A189" s="204" t="s">
        <v>128</v>
      </c>
      <c r="B189" s="206"/>
      <c r="C189" s="206"/>
      <c r="D189" s="31"/>
      <c r="E189" s="163">
        <v>851</v>
      </c>
      <c r="F189" s="3" t="s">
        <v>122</v>
      </c>
      <c r="G189" s="3" t="s">
        <v>135</v>
      </c>
      <c r="H189" s="4" t="s">
        <v>299</v>
      </c>
      <c r="I189" s="3" t="s">
        <v>129</v>
      </c>
      <c r="J189" s="27"/>
      <c r="K189" s="27"/>
      <c r="L189" s="27">
        <f>J189</f>
        <v>0</v>
      </c>
      <c r="M189" s="27"/>
      <c r="N189" s="27">
        <v>25000</v>
      </c>
      <c r="O189" s="27"/>
      <c r="P189" s="27">
        <f>N189</f>
        <v>25000</v>
      </c>
      <c r="Q189" s="27"/>
      <c r="R189" s="27"/>
      <c r="S189" s="27">
        <f>K189+O189</f>
        <v>0</v>
      </c>
      <c r="T189" s="27">
        <f t="shared" ref="T189" si="328">L189+P189</f>
        <v>25000</v>
      </c>
      <c r="U189" s="27">
        <f t="shared" ref="U189" si="329">M189+Q189</f>
        <v>0</v>
      </c>
      <c r="V189" s="27">
        <v>85000</v>
      </c>
      <c r="W189" s="27"/>
      <c r="X189" s="174">
        <f t="shared" si="327"/>
        <v>0</v>
      </c>
    </row>
    <row r="190" spans="1:24" x14ac:dyDescent="0.25">
      <c r="A190" s="182" t="s">
        <v>138</v>
      </c>
      <c r="B190" s="40"/>
      <c r="C190" s="40"/>
      <c r="D190" s="40"/>
      <c r="E190" s="163">
        <v>851</v>
      </c>
      <c r="F190" s="22" t="s">
        <v>139</v>
      </c>
      <c r="G190" s="22"/>
      <c r="H190" s="171" t="s">
        <v>61</v>
      </c>
      <c r="I190" s="22"/>
      <c r="J190" s="32" t="e">
        <f t="shared" ref="J190" si="330">J195+J191</f>
        <v>#REF!</v>
      </c>
      <c r="K190" s="32" t="e">
        <f t="shared" ref="K190:U190" si="331">K195+K191</f>
        <v>#REF!</v>
      </c>
      <c r="L190" s="32" t="e">
        <f t="shared" si="331"/>
        <v>#REF!</v>
      </c>
      <c r="M190" s="32" t="e">
        <f t="shared" si="331"/>
        <v>#REF!</v>
      </c>
      <c r="N190" s="32" t="e">
        <f t="shared" si="331"/>
        <v>#REF!</v>
      </c>
      <c r="O190" s="32" t="e">
        <f t="shared" ref="O190:R190" si="332">O195+O191</f>
        <v>#REF!</v>
      </c>
      <c r="P190" s="32" t="e">
        <f t="shared" si="332"/>
        <v>#REF!</v>
      </c>
      <c r="Q190" s="32" t="e">
        <f t="shared" si="332"/>
        <v>#REF!</v>
      </c>
      <c r="R190" s="32">
        <f t="shared" si="332"/>
        <v>1631526</v>
      </c>
      <c r="S190" s="32">
        <f t="shared" si="331"/>
        <v>0</v>
      </c>
      <c r="T190" s="32">
        <f t="shared" si="331"/>
        <v>1363526</v>
      </c>
      <c r="U190" s="32">
        <f t="shared" si="331"/>
        <v>268000</v>
      </c>
      <c r="V190" s="32">
        <f t="shared" ref="V190:W190" si="333">V195+V191</f>
        <v>1631526</v>
      </c>
      <c r="W190" s="32">
        <f t="shared" si="333"/>
        <v>485713.18</v>
      </c>
      <c r="X190" s="174">
        <f t="shared" si="296"/>
        <v>29.770483584080182</v>
      </c>
    </row>
    <row r="191" spans="1:24" x14ac:dyDescent="0.25">
      <c r="A191" s="177" t="s">
        <v>392</v>
      </c>
      <c r="B191" s="69"/>
      <c r="C191" s="69"/>
      <c r="D191" s="69"/>
      <c r="E191" s="163">
        <v>851</v>
      </c>
      <c r="F191" s="24" t="s">
        <v>139</v>
      </c>
      <c r="G191" s="24" t="s">
        <v>11</v>
      </c>
      <c r="H191" s="171" t="s">
        <v>61</v>
      </c>
      <c r="I191" s="24"/>
      <c r="J191" s="28">
        <f t="shared" ref="J191:W193" si="334">J192</f>
        <v>843026</v>
      </c>
      <c r="K191" s="28">
        <f t="shared" si="334"/>
        <v>0</v>
      </c>
      <c r="L191" s="28">
        <f t="shared" si="334"/>
        <v>843026</v>
      </c>
      <c r="M191" s="28">
        <f t="shared" si="334"/>
        <v>0</v>
      </c>
      <c r="N191" s="28">
        <f t="shared" si="334"/>
        <v>0</v>
      </c>
      <c r="O191" s="28">
        <f t="shared" si="334"/>
        <v>0</v>
      </c>
      <c r="P191" s="28">
        <f t="shared" si="334"/>
        <v>0</v>
      </c>
      <c r="Q191" s="28">
        <f t="shared" si="334"/>
        <v>0</v>
      </c>
      <c r="R191" s="28">
        <f t="shared" si="334"/>
        <v>843026</v>
      </c>
      <c r="S191" s="28">
        <f t="shared" si="334"/>
        <v>0</v>
      </c>
      <c r="T191" s="28">
        <f t="shared" si="334"/>
        <v>843026</v>
      </c>
      <c r="U191" s="28">
        <f t="shared" si="334"/>
        <v>0</v>
      </c>
      <c r="V191" s="28">
        <f t="shared" si="334"/>
        <v>843026</v>
      </c>
      <c r="W191" s="28">
        <f t="shared" si="334"/>
        <v>319960</v>
      </c>
      <c r="X191" s="174">
        <f t="shared" si="296"/>
        <v>37.953752316061426</v>
      </c>
    </row>
    <row r="192" spans="1:24" ht="45" x14ac:dyDescent="0.25">
      <c r="A192" s="77" t="s">
        <v>643</v>
      </c>
      <c r="B192" s="166"/>
      <c r="C192" s="166"/>
      <c r="D192" s="166"/>
      <c r="E192" s="163">
        <v>851</v>
      </c>
      <c r="F192" s="3" t="s">
        <v>139</v>
      </c>
      <c r="G192" s="3" t="s">
        <v>11</v>
      </c>
      <c r="H192" s="171" t="s">
        <v>644</v>
      </c>
      <c r="I192" s="3"/>
      <c r="J192" s="27">
        <f t="shared" si="334"/>
        <v>843026</v>
      </c>
      <c r="K192" s="27">
        <f t="shared" si="334"/>
        <v>0</v>
      </c>
      <c r="L192" s="27">
        <f t="shared" si="334"/>
        <v>843026</v>
      </c>
      <c r="M192" s="27">
        <f t="shared" si="334"/>
        <v>0</v>
      </c>
      <c r="N192" s="27">
        <f t="shared" si="334"/>
        <v>0</v>
      </c>
      <c r="O192" s="27">
        <f t="shared" si="334"/>
        <v>0</v>
      </c>
      <c r="P192" s="27">
        <f t="shared" si="334"/>
        <v>0</v>
      </c>
      <c r="Q192" s="27">
        <f t="shared" si="334"/>
        <v>0</v>
      </c>
      <c r="R192" s="27">
        <f t="shared" si="334"/>
        <v>843026</v>
      </c>
      <c r="S192" s="27">
        <f t="shared" si="334"/>
        <v>0</v>
      </c>
      <c r="T192" s="27">
        <f t="shared" si="334"/>
        <v>843026</v>
      </c>
      <c r="U192" s="27">
        <f t="shared" si="334"/>
        <v>0</v>
      </c>
      <c r="V192" s="27">
        <f t="shared" si="334"/>
        <v>843026</v>
      </c>
      <c r="W192" s="27">
        <f t="shared" si="334"/>
        <v>319960</v>
      </c>
      <c r="X192" s="174">
        <f t="shared" si="296"/>
        <v>37.953752316061426</v>
      </c>
    </row>
    <row r="193" spans="1:24" ht="45" x14ac:dyDescent="0.25">
      <c r="A193" s="77" t="s">
        <v>22</v>
      </c>
      <c r="B193" s="166"/>
      <c r="C193" s="166"/>
      <c r="D193" s="166"/>
      <c r="E193" s="163">
        <v>851</v>
      </c>
      <c r="F193" s="3" t="s">
        <v>139</v>
      </c>
      <c r="G193" s="3" t="s">
        <v>11</v>
      </c>
      <c r="H193" s="171" t="s">
        <v>644</v>
      </c>
      <c r="I193" s="3" t="s">
        <v>23</v>
      </c>
      <c r="J193" s="27">
        <f t="shared" si="334"/>
        <v>843026</v>
      </c>
      <c r="K193" s="27">
        <f t="shared" si="334"/>
        <v>0</v>
      </c>
      <c r="L193" s="27">
        <f t="shared" si="334"/>
        <v>843026</v>
      </c>
      <c r="M193" s="27">
        <f t="shared" si="334"/>
        <v>0</v>
      </c>
      <c r="N193" s="27">
        <f t="shared" si="334"/>
        <v>0</v>
      </c>
      <c r="O193" s="27">
        <f t="shared" si="334"/>
        <v>0</v>
      </c>
      <c r="P193" s="27">
        <f t="shared" si="334"/>
        <v>0</v>
      </c>
      <c r="Q193" s="27">
        <f t="shared" si="334"/>
        <v>0</v>
      </c>
      <c r="R193" s="27">
        <f t="shared" si="334"/>
        <v>843026</v>
      </c>
      <c r="S193" s="27">
        <f t="shared" si="334"/>
        <v>0</v>
      </c>
      <c r="T193" s="27">
        <f t="shared" si="334"/>
        <v>843026</v>
      </c>
      <c r="U193" s="27">
        <f t="shared" si="334"/>
        <v>0</v>
      </c>
      <c r="V193" s="27">
        <f t="shared" si="334"/>
        <v>843026</v>
      </c>
      <c r="W193" s="27">
        <f t="shared" si="334"/>
        <v>319960</v>
      </c>
      <c r="X193" s="174">
        <f t="shared" si="296"/>
        <v>37.953752316061426</v>
      </c>
    </row>
    <row r="194" spans="1:24" ht="45" x14ac:dyDescent="0.25">
      <c r="A194" s="77" t="s">
        <v>9</v>
      </c>
      <c r="B194" s="166"/>
      <c r="C194" s="166"/>
      <c r="D194" s="166"/>
      <c r="E194" s="163">
        <v>851</v>
      </c>
      <c r="F194" s="3" t="s">
        <v>139</v>
      </c>
      <c r="G194" s="3" t="s">
        <v>11</v>
      </c>
      <c r="H194" s="171" t="s">
        <v>644</v>
      </c>
      <c r="I194" s="3" t="s">
        <v>24</v>
      </c>
      <c r="J194" s="27">
        <v>843026</v>
      </c>
      <c r="K194" s="32"/>
      <c r="L194" s="27">
        <f>J194</f>
        <v>843026</v>
      </c>
      <c r="M194" s="32"/>
      <c r="N194" s="27"/>
      <c r="O194" s="32"/>
      <c r="P194" s="27">
        <f>N194</f>
        <v>0</v>
      </c>
      <c r="Q194" s="32"/>
      <c r="R194" s="27">
        <v>843026</v>
      </c>
      <c r="S194" s="27">
        <f t="shared" ref="S194" si="335">K194+O194</f>
        <v>0</v>
      </c>
      <c r="T194" s="27">
        <f t="shared" ref="T194" si="336">L194+P194</f>
        <v>843026</v>
      </c>
      <c r="U194" s="27">
        <f t="shared" ref="U194" si="337">M194+Q194</f>
        <v>0</v>
      </c>
      <c r="V194" s="27">
        <v>843026</v>
      </c>
      <c r="W194" s="27">
        <v>319960</v>
      </c>
      <c r="X194" s="174">
        <f t="shared" si="296"/>
        <v>37.953752316061426</v>
      </c>
    </row>
    <row r="195" spans="1:24" x14ac:dyDescent="0.25">
      <c r="A195" s="177" t="s">
        <v>140</v>
      </c>
      <c r="B195" s="33"/>
      <c r="C195" s="33"/>
      <c r="D195" s="33"/>
      <c r="E195" s="163">
        <v>851</v>
      </c>
      <c r="F195" s="24" t="s">
        <v>139</v>
      </c>
      <c r="G195" s="24" t="s">
        <v>56</v>
      </c>
      <c r="H195" s="171" t="s">
        <v>61</v>
      </c>
      <c r="I195" s="24"/>
      <c r="J195" s="28" t="e">
        <f>J196+J201+J209+J206+#REF!</f>
        <v>#REF!</v>
      </c>
      <c r="K195" s="28" t="e">
        <f>K196+K201+K209+K206+#REF!</f>
        <v>#REF!</v>
      </c>
      <c r="L195" s="28" t="e">
        <f>L196+L201+L209+L206+#REF!</f>
        <v>#REF!</v>
      </c>
      <c r="M195" s="28" t="e">
        <f>M196+M201+M209+M206+#REF!</f>
        <v>#REF!</v>
      </c>
      <c r="N195" s="28" t="e">
        <f>N196+N201+N209+N206+#REF!</f>
        <v>#REF!</v>
      </c>
      <c r="O195" s="28" t="e">
        <f>O196+O201+O209+O206+#REF!</f>
        <v>#REF!</v>
      </c>
      <c r="P195" s="28" t="e">
        <f>P196+P201+P209+P206+#REF!</f>
        <v>#REF!</v>
      </c>
      <c r="Q195" s="28" t="e">
        <f>Q196+Q201+Q209+Q206+#REF!</f>
        <v>#REF!</v>
      </c>
      <c r="R195" s="28">
        <f>R196+R201+R209+R206</f>
        <v>788500</v>
      </c>
      <c r="S195" s="28">
        <f t="shared" ref="S195:W195" si="338">S196+S201+S209+S206</f>
        <v>0</v>
      </c>
      <c r="T195" s="28">
        <f t="shared" si="338"/>
        <v>520500</v>
      </c>
      <c r="U195" s="28">
        <f t="shared" si="338"/>
        <v>268000</v>
      </c>
      <c r="V195" s="28">
        <f t="shared" si="338"/>
        <v>788500</v>
      </c>
      <c r="W195" s="28">
        <f t="shared" si="338"/>
        <v>165753.18</v>
      </c>
      <c r="X195" s="174">
        <f t="shared" si="296"/>
        <v>21.021329105897273</v>
      </c>
    </row>
    <row r="196" spans="1:24" s="46" customFormat="1" ht="30" x14ac:dyDescent="0.25">
      <c r="A196" s="77" t="s">
        <v>141</v>
      </c>
      <c r="B196" s="166"/>
      <c r="C196" s="166"/>
      <c r="D196" s="166"/>
      <c r="E196" s="163">
        <v>851</v>
      </c>
      <c r="F196" s="3" t="s">
        <v>139</v>
      </c>
      <c r="G196" s="3" t="s">
        <v>56</v>
      </c>
      <c r="H196" s="171" t="s">
        <v>142</v>
      </c>
      <c r="I196" s="3"/>
      <c r="J196" s="27">
        <f t="shared" ref="J196" si="339">J197+J199</f>
        <v>99900</v>
      </c>
      <c r="K196" s="27">
        <f t="shared" ref="K196:U196" si="340">K197+K199</f>
        <v>0</v>
      </c>
      <c r="L196" s="27">
        <f t="shared" si="340"/>
        <v>99900</v>
      </c>
      <c r="M196" s="27">
        <f t="shared" si="340"/>
        <v>0</v>
      </c>
      <c r="N196" s="27">
        <f t="shared" si="340"/>
        <v>0</v>
      </c>
      <c r="O196" s="27">
        <f t="shared" ref="O196:R196" si="341">O197+O199</f>
        <v>0</v>
      </c>
      <c r="P196" s="27">
        <f t="shared" si="341"/>
        <v>0</v>
      </c>
      <c r="Q196" s="27">
        <f t="shared" si="341"/>
        <v>0</v>
      </c>
      <c r="R196" s="27">
        <f t="shared" si="341"/>
        <v>99900</v>
      </c>
      <c r="S196" s="27">
        <f t="shared" si="340"/>
        <v>0</v>
      </c>
      <c r="T196" s="27">
        <f t="shared" si="340"/>
        <v>99900</v>
      </c>
      <c r="U196" s="27">
        <f t="shared" si="340"/>
        <v>0</v>
      </c>
      <c r="V196" s="27">
        <f t="shared" ref="V196:W196" si="342">V197+V199</f>
        <v>99900</v>
      </c>
      <c r="W196" s="27">
        <f t="shared" si="342"/>
        <v>28732.32</v>
      </c>
      <c r="X196" s="174">
        <f t="shared" si="296"/>
        <v>28.76108108108108</v>
      </c>
    </row>
    <row r="197" spans="1:24" s="46" customFormat="1" ht="105" x14ac:dyDescent="0.25">
      <c r="A197" s="77" t="s">
        <v>16</v>
      </c>
      <c r="B197" s="166"/>
      <c r="C197" s="166"/>
      <c r="D197" s="166"/>
      <c r="E197" s="163">
        <v>851</v>
      </c>
      <c r="F197" s="3" t="s">
        <v>139</v>
      </c>
      <c r="G197" s="3" t="s">
        <v>56</v>
      </c>
      <c r="H197" s="171" t="s">
        <v>142</v>
      </c>
      <c r="I197" s="3" t="s">
        <v>18</v>
      </c>
      <c r="J197" s="27">
        <f t="shared" ref="J197:W197" si="343">J198</f>
        <v>26000</v>
      </c>
      <c r="K197" s="27">
        <f t="shared" si="343"/>
        <v>0</v>
      </c>
      <c r="L197" s="27">
        <f t="shared" si="343"/>
        <v>26000</v>
      </c>
      <c r="M197" s="27">
        <f t="shared" si="343"/>
        <v>0</v>
      </c>
      <c r="N197" s="27">
        <f t="shared" si="343"/>
        <v>0</v>
      </c>
      <c r="O197" s="27">
        <f t="shared" si="343"/>
        <v>0</v>
      </c>
      <c r="P197" s="27">
        <f t="shared" si="343"/>
        <v>0</v>
      </c>
      <c r="Q197" s="27">
        <f t="shared" si="343"/>
        <v>0</v>
      </c>
      <c r="R197" s="27">
        <f t="shared" si="343"/>
        <v>26000</v>
      </c>
      <c r="S197" s="27">
        <f t="shared" si="343"/>
        <v>0</v>
      </c>
      <c r="T197" s="27">
        <f t="shared" si="343"/>
        <v>26000</v>
      </c>
      <c r="U197" s="27">
        <f t="shared" si="343"/>
        <v>0</v>
      </c>
      <c r="V197" s="27">
        <f t="shared" si="343"/>
        <v>26000</v>
      </c>
      <c r="W197" s="27">
        <f t="shared" si="343"/>
        <v>0</v>
      </c>
      <c r="X197" s="174">
        <f t="shared" si="296"/>
        <v>0</v>
      </c>
    </row>
    <row r="198" spans="1:24" s="46" customFormat="1" ht="30" x14ac:dyDescent="0.25">
      <c r="A198" s="77" t="s">
        <v>7</v>
      </c>
      <c r="B198" s="166"/>
      <c r="C198" s="166"/>
      <c r="D198" s="166"/>
      <c r="E198" s="163">
        <v>851</v>
      </c>
      <c r="F198" s="3" t="s">
        <v>139</v>
      </c>
      <c r="G198" s="3" t="s">
        <v>56</v>
      </c>
      <c r="H198" s="171" t="s">
        <v>142</v>
      </c>
      <c r="I198" s="3" t="s">
        <v>67</v>
      </c>
      <c r="J198" s="27">
        <v>26000</v>
      </c>
      <c r="K198" s="27"/>
      <c r="L198" s="27">
        <f>J198</f>
        <v>26000</v>
      </c>
      <c r="M198" s="27"/>
      <c r="N198" s="27"/>
      <c r="O198" s="27"/>
      <c r="P198" s="27">
        <f>N198</f>
        <v>0</v>
      </c>
      <c r="Q198" s="27"/>
      <c r="R198" s="27">
        <v>26000</v>
      </c>
      <c r="S198" s="27">
        <f t="shared" ref="S198:S256" si="344">K198+O198</f>
        <v>0</v>
      </c>
      <c r="T198" s="27">
        <f t="shared" ref="T198:T256" si="345">L198+P198</f>
        <v>26000</v>
      </c>
      <c r="U198" s="27">
        <f t="shared" ref="U198:U256" si="346">M198+Q198</f>
        <v>0</v>
      </c>
      <c r="V198" s="27">
        <v>26000</v>
      </c>
      <c r="W198" s="27"/>
      <c r="X198" s="174">
        <f t="shared" si="296"/>
        <v>0</v>
      </c>
    </row>
    <row r="199" spans="1:24" ht="45" x14ac:dyDescent="0.25">
      <c r="A199" s="77" t="s">
        <v>22</v>
      </c>
      <c r="B199" s="164"/>
      <c r="C199" s="164"/>
      <c r="D199" s="164"/>
      <c r="E199" s="163">
        <v>851</v>
      </c>
      <c r="F199" s="3" t="s">
        <v>139</v>
      </c>
      <c r="G199" s="3" t="s">
        <v>56</v>
      </c>
      <c r="H199" s="171" t="s">
        <v>142</v>
      </c>
      <c r="I199" s="3" t="s">
        <v>23</v>
      </c>
      <c r="J199" s="27">
        <f t="shared" ref="J199:W199" si="347">J200</f>
        <v>73900</v>
      </c>
      <c r="K199" s="27">
        <f t="shared" si="347"/>
        <v>0</v>
      </c>
      <c r="L199" s="27">
        <f t="shared" si="347"/>
        <v>73900</v>
      </c>
      <c r="M199" s="27">
        <f t="shared" si="347"/>
        <v>0</v>
      </c>
      <c r="N199" s="27">
        <f t="shared" si="347"/>
        <v>0</v>
      </c>
      <c r="O199" s="27">
        <f t="shared" si="347"/>
        <v>0</v>
      </c>
      <c r="P199" s="27">
        <f t="shared" si="347"/>
        <v>0</v>
      </c>
      <c r="Q199" s="27">
        <f t="shared" si="347"/>
        <v>0</v>
      </c>
      <c r="R199" s="27">
        <f t="shared" si="347"/>
        <v>73900</v>
      </c>
      <c r="S199" s="27">
        <f t="shared" si="347"/>
        <v>0</v>
      </c>
      <c r="T199" s="27">
        <f t="shared" si="347"/>
        <v>73900</v>
      </c>
      <c r="U199" s="27">
        <f t="shared" si="347"/>
        <v>0</v>
      </c>
      <c r="V199" s="27">
        <f t="shared" si="347"/>
        <v>73900</v>
      </c>
      <c r="W199" s="27">
        <f t="shared" si="347"/>
        <v>28732.32</v>
      </c>
      <c r="X199" s="174">
        <f t="shared" si="296"/>
        <v>38.879999999999995</v>
      </c>
    </row>
    <row r="200" spans="1:24" ht="45" x14ac:dyDescent="0.25">
      <c r="A200" s="77" t="s">
        <v>9</v>
      </c>
      <c r="B200" s="166"/>
      <c r="C200" s="166"/>
      <c r="D200" s="166"/>
      <c r="E200" s="163">
        <v>851</v>
      </c>
      <c r="F200" s="3" t="s">
        <v>139</v>
      </c>
      <c r="G200" s="3" t="s">
        <v>56</v>
      </c>
      <c r="H200" s="171" t="s">
        <v>142</v>
      </c>
      <c r="I200" s="3" t="s">
        <v>24</v>
      </c>
      <c r="J200" s="27">
        <v>73900</v>
      </c>
      <c r="K200" s="27"/>
      <c r="L200" s="27">
        <f>J200</f>
        <v>73900</v>
      </c>
      <c r="M200" s="27"/>
      <c r="N200" s="27"/>
      <c r="O200" s="27"/>
      <c r="P200" s="27">
        <f>N200</f>
        <v>0</v>
      </c>
      <c r="Q200" s="27"/>
      <c r="R200" s="27">
        <v>73900</v>
      </c>
      <c r="S200" s="27">
        <f t="shared" si="344"/>
        <v>0</v>
      </c>
      <c r="T200" s="27">
        <f t="shared" si="345"/>
        <v>73900</v>
      </c>
      <c r="U200" s="27">
        <f t="shared" si="346"/>
        <v>0</v>
      </c>
      <c r="V200" s="27">
        <v>73900</v>
      </c>
      <c r="W200" s="27">
        <v>28732.32</v>
      </c>
      <c r="X200" s="174">
        <f t="shared" si="296"/>
        <v>38.879999999999995</v>
      </c>
    </row>
    <row r="201" spans="1:24" ht="30" x14ac:dyDescent="0.25">
      <c r="A201" s="77" t="s">
        <v>143</v>
      </c>
      <c r="B201" s="33"/>
      <c r="C201" s="33"/>
      <c r="D201" s="33"/>
      <c r="E201" s="163">
        <v>851</v>
      </c>
      <c r="F201" s="3" t="s">
        <v>139</v>
      </c>
      <c r="G201" s="3" t="s">
        <v>56</v>
      </c>
      <c r="H201" s="171" t="s">
        <v>144</v>
      </c>
      <c r="I201" s="3"/>
      <c r="J201" s="27">
        <f t="shared" ref="J201" si="348">J204+J202</f>
        <v>410600</v>
      </c>
      <c r="K201" s="27">
        <f t="shared" ref="K201:U201" si="349">K204+K202</f>
        <v>0</v>
      </c>
      <c r="L201" s="27">
        <f t="shared" si="349"/>
        <v>410600</v>
      </c>
      <c r="M201" s="27">
        <f t="shared" si="349"/>
        <v>0</v>
      </c>
      <c r="N201" s="27">
        <f t="shared" si="349"/>
        <v>0</v>
      </c>
      <c r="O201" s="27">
        <f t="shared" ref="O201:R201" si="350">O204+O202</f>
        <v>0</v>
      </c>
      <c r="P201" s="27">
        <f t="shared" si="350"/>
        <v>0</v>
      </c>
      <c r="Q201" s="27">
        <f t="shared" si="350"/>
        <v>0</v>
      </c>
      <c r="R201" s="27">
        <f t="shared" si="350"/>
        <v>410600</v>
      </c>
      <c r="S201" s="27">
        <f t="shared" si="349"/>
        <v>0</v>
      </c>
      <c r="T201" s="27">
        <f t="shared" si="349"/>
        <v>410600</v>
      </c>
      <c r="U201" s="27">
        <f t="shared" si="349"/>
        <v>0</v>
      </c>
      <c r="V201" s="27">
        <f t="shared" ref="V201:W201" si="351">V204+V202</f>
        <v>410600</v>
      </c>
      <c r="W201" s="27">
        <f t="shared" si="351"/>
        <v>80540.149999999994</v>
      </c>
      <c r="X201" s="174">
        <f t="shared" si="296"/>
        <v>19.615233804188989</v>
      </c>
    </row>
    <row r="202" spans="1:24" ht="105" x14ac:dyDescent="0.25">
      <c r="A202" s="77" t="s">
        <v>16</v>
      </c>
      <c r="B202" s="166"/>
      <c r="C202" s="166"/>
      <c r="D202" s="166"/>
      <c r="E202" s="163">
        <v>851</v>
      </c>
      <c r="F202" s="3" t="s">
        <v>139</v>
      </c>
      <c r="G202" s="3" t="s">
        <v>56</v>
      </c>
      <c r="H202" s="171" t="s">
        <v>144</v>
      </c>
      <c r="I202" s="3" t="s">
        <v>18</v>
      </c>
      <c r="J202" s="27">
        <f t="shared" ref="J202:W202" si="352">J203</f>
        <v>211200</v>
      </c>
      <c r="K202" s="27">
        <f t="shared" si="352"/>
        <v>0</v>
      </c>
      <c r="L202" s="27">
        <f t="shared" si="352"/>
        <v>211200</v>
      </c>
      <c r="M202" s="27">
        <f t="shared" si="352"/>
        <v>0</v>
      </c>
      <c r="N202" s="27">
        <f t="shared" si="352"/>
        <v>0</v>
      </c>
      <c r="O202" s="27">
        <f t="shared" si="352"/>
        <v>0</v>
      </c>
      <c r="P202" s="27">
        <f t="shared" si="352"/>
        <v>0</v>
      </c>
      <c r="Q202" s="27">
        <f t="shared" si="352"/>
        <v>0</v>
      </c>
      <c r="R202" s="27">
        <f t="shared" si="352"/>
        <v>211200</v>
      </c>
      <c r="S202" s="27">
        <f t="shared" si="352"/>
        <v>0</v>
      </c>
      <c r="T202" s="27">
        <f t="shared" si="352"/>
        <v>211200</v>
      </c>
      <c r="U202" s="27">
        <f t="shared" si="352"/>
        <v>0</v>
      </c>
      <c r="V202" s="27">
        <f t="shared" si="352"/>
        <v>211200</v>
      </c>
      <c r="W202" s="27">
        <f t="shared" si="352"/>
        <v>35800</v>
      </c>
      <c r="X202" s="174">
        <f t="shared" si="296"/>
        <v>16.950757575757574</v>
      </c>
    </row>
    <row r="203" spans="1:24" ht="30" x14ac:dyDescent="0.25">
      <c r="A203" s="77" t="s">
        <v>7</v>
      </c>
      <c r="B203" s="166"/>
      <c r="C203" s="166"/>
      <c r="D203" s="166"/>
      <c r="E203" s="163">
        <v>851</v>
      </c>
      <c r="F203" s="3" t="s">
        <v>139</v>
      </c>
      <c r="G203" s="3" t="s">
        <v>56</v>
      </c>
      <c r="H203" s="171" t="s">
        <v>144</v>
      </c>
      <c r="I203" s="3" t="s">
        <v>67</v>
      </c>
      <c r="J203" s="27">
        <v>211200</v>
      </c>
      <c r="K203" s="27"/>
      <c r="L203" s="27">
        <f>J203</f>
        <v>211200</v>
      </c>
      <c r="M203" s="27"/>
      <c r="N203" s="27"/>
      <c r="O203" s="27"/>
      <c r="P203" s="27">
        <f>N203</f>
        <v>0</v>
      </c>
      <c r="Q203" s="27"/>
      <c r="R203" s="27">
        <v>211200</v>
      </c>
      <c r="S203" s="27">
        <f t="shared" si="344"/>
        <v>0</v>
      </c>
      <c r="T203" s="27">
        <f t="shared" si="345"/>
        <v>211200</v>
      </c>
      <c r="U203" s="27">
        <f t="shared" si="346"/>
        <v>0</v>
      </c>
      <c r="V203" s="27">
        <v>211200</v>
      </c>
      <c r="W203" s="27">
        <v>35800</v>
      </c>
      <c r="X203" s="174">
        <f t="shared" si="296"/>
        <v>16.950757575757574</v>
      </c>
    </row>
    <row r="204" spans="1:24" ht="45" x14ac:dyDescent="0.25">
      <c r="A204" s="77" t="s">
        <v>22</v>
      </c>
      <c r="B204" s="33"/>
      <c r="C204" s="33"/>
      <c r="D204" s="33"/>
      <c r="E204" s="163">
        <v>851</v>
      </c>
      <c r="F204" s="3" t="s">
        <v>139</v>
      </c>
      <c r="G204" s="3" t="s">
        <v>56</v>
      </c>
      <c r="H204" s="171" t="s">
        <v>144</v>
      </c>
      <c r="I204" s="3" t="s">
        <v>23</v>
      </c>
      <c r="J204" s="27">
        <f t="shared" ref="J204:W204" si="353">J205</f>
        <v>199400</v>
      </c>
      <c r="K204" s="27">
        <f t="shared" si="353"/>
        <v>0</v>
      </c>
      <c r="L204" s="27">
        <f t="shared" si="353"/>
        <v>199400</v>
      </c>
      <c r="M204" s="27">
        <f t="shared" si="353"/>
        <v>0</v>
      </c>
      <c r="N204" s="27">
        <f t="shared" si="353"/>
        <v>0</v>
      </c>
      <c r="O204" s="27">
        <f t="shared" si="353"/>
        <v>0</v>
      </c>
      <c r="P204" s="27">
        <f t="shared" si="353"/>
        <v>0</v>
      </c>
      <c r="Q204" s="27">
        <f t="shared" si="353"/>
        <v>0</v>
      </c>
      <c r="R204" s="27">
        <f t="shared" si="353"/>
        <v>199400</v>
      </c>
      <c r="S204" s="27">
        <f t="shared" si="353"/>
        <v>0</v>
      </c>
      <c r="T204" s="27">
        <f t="shared" si="353"/>
        <v>199400</v>
      </c>
      <c r="U204" s="27">
        <f t="shared" si="353"/>
        <v>0</v>
      </c>
      <c r="V204" s="27">
        <f t="shared" si="353"/>
        <v>199400</v>
      </c>
      <c r="W204" s="27">
        <f t="shared" si="353"/>
        <v>44740.15</v>
      </c>
      <c r="X204" s="174">
        <f t="shared" si="296"/>
        <v>22.437387161484455</v>
      </c>
    </row>
    <row r="205" spans="1:24" ht="45" x14ac:dyDescent="0.25">
      <c r="A205" s="77" t="s">
        <v>9</v>
      </c>
      <c r="B205" s="33"/>
      <c r="C205" s="33"/>
      <c r="D205" s="33"/>
      <c r="E205" s="163">
        <v>851</v>
      </c>
      <c r="F205" s="3" t="s">
        <v>139</v>
      </c>
      <c r="G205" s="3" t="s">
        <v>56</v>
      </c>
      <c r="H205" s="171" t="s">
        <v>144</v>
      </c>
      <c r="I205" s="3" t="s">
        <v>24</v>
      </c>
      <c r="J205" s="27">
        <v>199400</v>
      </c>
      <c r="K205" s="27"/>
      <c r="L205" s="27">
        <f>J205</f>
        <v>199400</v>
      </c>
      <c r="M205" s="27"/>
      <c r="N205" s="27"/>
      <c r="O205" s="27"/>
      <c r="P205" s="27">
        <f>N205</f>
        <v>0</v>
      </c>
      <c r="Q205" s="27"/>
      <c r="R205" s="27">
        <v>199400</v>
      </c>
      <c r="S205" s="27">
        <f t="shared" si="344"/>
        <v>0</v>
      </c>
      <c r="T205" s="27">
        <f t="shared" si="345"/>
        <v>199400</v>
      </c>
      <c r="U205" s="27">
        <f t="shared" si="346"/>
        <v>0</v>
      </c>
      <c r="V205" s="27">
        <v>199400</v>
      </c>
      <c r="W205" s="27">
        <v>44740.15</v>
      </c>
      <c r="X205" s="174">
        <f t="shared" si="296"/>
        <v>22.437387161484455</v>
      </c>
    </row>
    <row r="206" spans="1:24" ht="60" x14ac:dyDescent="0.25">
      <c r="A206" s="77" t="s">
        <v>645</v>
      </c>
      <c r="B206" s="33"/>
      <c r="C206" s="33"/>
      <c r="D206" s="33"/>
      <c r="E206" s="163">
        <v>851</v>
      </c>
      <c r="F206" s="3" t="s">
        <v>139</v>
      </c>
      <c r="G206" s="3" t="s">
        <v>56</v>
      </c>
      <c r="H206" s="171" t="s">
        <v>148</v>
      </c>
      <c r="I206" s="3"/>
      <c r="J206" s="27">
        <f t="shared" ref="J206:W206" si="354">J207</f>
        <v>10000</v>
      </c>
      <c r="K206" s="27">
        <f t="shared" si="354"/>
        <v>0</v>
      </c>
      <c r="L206" s="27">
        <f t="shared" si="354"/>
        <v>10000</v>
      </c>
      <c r="M206" s="27">
        <f t="shared" si="354"/>
        <v>0</v>
      </c>
      <c r="N206" s="27">
        <f t="shared" si="354"/>
        <v>0</v>
      </c>
      <c r="O206" s="27">
        <f t="shared" si="354"/>
        <v>0</v>
      </c>
      <c r="P206" s="27">
        <f t="shared" si="354"/>
        <v>0</v>
      </c>
      <c r="Q206" s="27">
        <f t="shared" si="354"/>
        <v>0</v>
      </c>
      <c r="R206" s="27">
        <f t="shared" si="354"/>
        <v>10000</v>
      </c>
      <c r="S206" s="27">
        <f t="shared" si="354"/>
        <v>0</v>
      </c>
      <c r="T206" s="27">
        <f t="shared" si="354"/>
        <v>10000</v>
      </c>
      <c r="U206" s="27">
        <f t="shared" si="354"/>
        <v>0</v>
      </c>
      <c r="V206" s="27">
        <f t="shared" si="354"/>
        <v>10000</v>
      </c>
      <c r="W206" s="27">
        <f t="shared" si="354"/>
        <v>0</v>
      </c>
      <c r="X206" s="174">
        <f t="shared" si="296"/>
        <v>0</v>
      </c>
    </row>
    <row r="207" spans="1:24" ht="45" x14ac:dyDescent="0.25">
      <c r="A207" s="77" t="s">
        <v>22</v>
      </c>
      <c r="B207" s="33"/>
      <c r="C207" s="33"/>
      <c r="D207" s="33"/>
      <c r="E207" s="163">
        <v>851</v>
      </c>
      <c r="F207" s="3" t="s">
        <v>139</v>
      </c>
      <c r="G207" s="3" t="s">
        <v>56</v>
      </c>
      <c r="H207" s="171" t="s">
        <v>148</v>
      </c>
      <c r="I207" s="3" t="s">
        <v>23</v>
      </c>
      <c r="J207" s="27">
        <f t="shared" ref="J207:W207" si="355">J208</f>
        <v>10000</v>
      </c>
      <c r="K207" s="27">
        <f t="shared" si="355"/>
        <v>0</v>
      </c>
      <c r="L207" s="27">
        <f t="shared" si="355"/>
        <v>10000</v>
      </c>
      <c r="M207" s="27">
        <f t="shared" si="355"/>
        <v>0</v>
      </c>
      <c r="N207" s="27">
        <f t="shared" si="355"/>
        <v>0</v>
      </c>
      <c r="O207" s="27">
        <f t="shared" si="355"/>
        <v>0</v>
      </c>
      <c r="P207" s="27">
        <f t="shared" si="355"/>
        <v>0</v>
      </c>
      <c r="Q207" s="27">
        <f t="shared" si="355"/>
        <v>0</v>
      </c>
      <c r="R207" s="27">
        <f t="shared" si="355"/>
        <v>10000</v>
      </c>
      <c r="S207" s="27">
        <f t="shared" si="355"/>
        <v>0</v>
      </c>
      <c r="T207" s="27">
        <f t="shared" si="355"/>
        <v>10000</v>
      </c>
      <c r="U207" s="27">
        <f t="shared" si="355"/>
        <v>0</v>
      </c>
      <c r="V207" s="27">
        <f t="shared" si="355"/>
        <v>10000</v>
      </c>
      <c r="W207" s="27">
        <f t="shared" si="355"/>
        <v>0</v>
      </c>
      <c r="X207" s="174">
        <f t="shared" si="296"/>
        <v>0</v>
      </c>
    </row>
    <row r="208" spans="1:24" ht="45" x14ac:dyDescent="0.25">
      <c r="A208" s="77" t="s">
        <v>9</v>
      </c>
      <c r="B208" s="33"/>
      <c r="C208" s="33"/>
      <c r="D208" s="33"/>
      <c r="E208" s="163">
        <v>851</v>
      </c>
      <c r="F208" s="3" t="s">
        <v>139</v>
      </c>
      <c r="G208" s="3" t="s">
        <v>56</v>
      </c>
      <c r="H208" s="171" t="s">
        <v>148</v>
      </c>
      <c r="I208" s="3" t="s">
        <v>24</v>
      </c>
      <c r="J208" s="27">
        <v>10000</v>
      </c>
      <c r="K208" s="27"/>
      <c r="L208" s="27">
        <f>J208</f>
        <v>10000</v>
      </c>
      <c r="M208" s="27"/>
      <c r="N208" s="27"/>
      <c r="O208" s="27"/>
      <c r="P208" s="27">
        <f>N208</f>
        <v>0</v>
      </c>
      <c r="Q208" s="27"/>
      <c r="R208" s="27">
        <v>10000</v>
      </c>
      <c r="S208" s="27">
        <f t="shared" si="344"/>
        <v>0</v>
      </c>
      <c r="T208" s="27">
        <f t="shared" si="345"/>
        <v>10000</v>
      </c>
      <c r="U208" s="27">
        <f t="shared" si="346"/>
        <v>0</v>
      </c>
      <c r="V208" s="27">
        <v>10000</v>
      </c>
      <c r="W208" s="27"/>
      <c r="X208" s="174">
        <f t="shared" si="296"/>
        <v>0</v>
      </c>
    </row>
    <row r="209" spans="1:24" ht="165" x14ac:dyDescent="0.25">
      <c r="A209" s="77" t="s">
        <v>145</v>
      </c>
      <c r="B209" s="33"/>
      <c r="C209" s="33"/>
      <c r="D209" s="33"/>
      <c r="E209" s="163">
        <v>851</v>
      </c>
      <c r="F209" s="3" t="s">
        <v>139</v>
      </c>
      <c r="G209" s="3" t="s">
        <v>56</v>
      </c>
      <c r="H209" s="171" t="s">
        <v>146</v>
      </c>
      <c r="I209" s="3"/>
      <c r="J209" s="27">
        <f t="shared" ref="J209" si="356">J212+J210</f>
        <v>268000</v>
      </c>
      <c r="K209" s="27">
        <f t="shared" ref="K209:U209" si="357">K212+K210</f>
        <v>0</v>
      </c>
      <c r="L209" s="27">
        <f t="shared" si="357"/>
        <v>0</v>
      </c>
      <c r="M209" s="27">
        <f t="shared" si="357"/>
        <v>268000</v>
      </c>
      <c r="N209" s="27">
        <f t="shared" si="357"/>
        <v>0</v>
      </c>
      <c r="O209" s="27">
        <f t="shared" ref="O209:R209" si="358">O212+O210</f>
        <v>0</v>
      </c>
      <c r="P209" s="27">
        <f t="shared" si="358"/>
        <v>0</v>
      </c>
      <c r="Q209" s="27">
        <f t="shared" si="358"/>
        <v>0</v>
      </c>
      <c r="R209" s="27">
        <f t="shared" si="358"/>
        <v>268000</v>
      </c>
      <c r="S209" s="27">
        <f t="shared" si="357"/>
        <v>0</v>
      </c>
      <c r="T209" s="27">
        <f t="shared" si="357"/>
        <v>0</v>
      </c>
      <c r="U209" s="27">
        <f t="shared" si="357"/>
        <v>268000</v>
      </c>
      <c r="V209" s="27">
        <f t="shared" ref="V209:W209" si="359">V212+V210</f>
        <v>268000</v>
      </c>
      <c r="W209" s="27">
        <f t="shared" si="359"/>
        <v>56480.71</v>
      </c>
      <c r="X209" s="174">
        <f t="shared" si="296"/>
        <v>21.074891791044774</v>
      </c>
    </row>
    <row r="210" spans="1:24" ht="105" x14ac:dyDescent="0.25">
      <c r="A210" s="77" t="s">
        <v>16</v>
      </c>
      <c r="B210" s="166"/>
      <c r="C210" s="166"/>
      <c r="D210" s="166"/>
      <c r="E210" s="163">
        <v>851</v>
      </c>
      <c r="F210" s="3" t="s">
        <v>139</v>
      </c>
      <c r="G210" s="3" t="s">
        <v>56</v>
      </c>
      <c r="H210" s="171" t="s">
        <v>146</v>
      </c>
      <c r="I210" s="3" t="s">
        <v>18</v>
      </c>
      <c r="J210" s="27">
        <f t="shared" ref="J210:W210" si="360">J211</f>
        <v>71000</v>
      </c>
      <c r="K210" s="27">
        <f t="shared" si="360"/>
        <v>0</v>
      </c>
      <c r="L210" s="27">
        <f t="shared" si="360"/>
        <v>0</v>
      </c>
      <c r="M210" s="27">
        <f t="shared" si="360"/>
        <v>71000</v>
      </c>
      <c r="N210" s="27">
        <f t="shared" si="360"/>
        <v>0</v>
      </c>
      <c r="O210" s="27">
        <f t="shared" si="360"/>
        <v>0</v>
      </c>
      <c r="P210" s="27">
        <f t="shared" si="360"/>
        <v>0</v>
      </c>
      <c r="Q210" s="27">
        <f t="shared" si="360"/>
        <v>0</v>
      </c>
      <c r="R210" s="27">
        <f t="shared" si="360"/>
        <v>71000</v>
      </c>
      <c r="S210" s="27">
        <f t="shared" si="360"/>
        <v>0</v>
      </c>
      <c r="T210" s="27">
        <f t="shared" si="360"/>
        <v>0</v>
      </c>
      <c r="U210" s="27">
        <f t="shared" si="360"/>
        <v>71000</v>
      </c>
      <c r="V210" s="27">
        <f t="shared" si="360"/>
        <v>71000</v>
      </c>
      <c r="W210" s="27">
        <f t="shared" si="360"/>
        <v>6400</v>
      </c>
      <c r="X210" s="174">
        <f t="shared" si="296"/>
        <v>9.0140845070422539</v>
      </c>
    </row>
    <row r="211" spans="1:24" ht="30" x14ac:dyDescent="0.25">
      <c r="A211" s="77" t="s">
        <v>7</v>
      </c>
      <c r="B211" s="166"/>
      <c r="C211" s="166"/>
      <c r="D211" s="166"/>
      <c r="E211" s="163">
        <v>851</v>
      </c>
      <c r="F211" s="3" t="s">
        <v>139</v>
      </c>
      <c r="G211" s="3" t="s">
        <v>56</v>
      </c>
      <c r="H211" s="171" t="s">
        <v>146</v>
      </c>
      <c r="I211" s="3" t="s">
        <v>67</v>
      </c>
      <c r="J211" s="27">
        <v>71000</v>
      </c>
      <c r="K211" s="27"/>
      <c r="L211" s="27"/>
      <c r="M211" s="27">
        <f>J211</f>
        <v>71000</v>
      </c>
      <c r="N211" s="27"/>
      <c r="O211" s="27"/>
      <c r="P211" s="27"/>
      <c r="Q211" s="27">
        <f>N211</f>
        <v>0</v>
      </c>
      <c r="R211" s="27">
        <v>71000</v>
      </c>
      <c r="S211" s="27">
        <f t="shared" si="344"/>
        <v>0</v>
      </c>
      <c r="T211" s="27">
        <f t="shared" si="345"/>
        <v>0</v>
      </c>
      <c r="U211" s="27">
        <f t="shared" si="346"/>
        <v>71000</v>
      </c>
      <c r="V211" s="27">
        <v>71000</v>
      </c>
      <c r="W211" s="27">
        <v>6400</v>
      </c>
      <c r="X211" s="174">
        <f t="shared" si="296"/>
        <v>9.0140845070422539</v>
      </c>
    </row>
    <row r="212" spans="1:24" ht="45" x14ac:dyDescent="0.25">
      <c r="A212" s="77" t="s">
        <v>22</v>
      </c>
      <c r="B212" s="33"/>
      <c r="C212" s="33"/>
      <c r="D212" s="33"/>
      <c r="E212" s="163">
        <v>851</v>
      </c>
      <c r="F212" s="3" t="s">
        <v>139</v>
      </c>
      <c r="G212" s="3" t="s">
        <v>56</v>
      </c>
      <c r="H212" s="171" t="s">
        <v>146</v>
      </c>
      <c r="I212" s="3" t="s">
        <v>23</v>
      </c>
      <c r="J212" s="27">
        <f t="shared" ref="J212:W212" si="361">J213</f>
        <v>197000</v>
      </c>
      <c r="K212" s="27">
        <f t="shared" si="361"/>
        <v>0</v>
      </c>
      <c r="L212" s="27">
        <f t="shared" si="361"/>
        <v>0</v>
      </c>
      <c r="M212" s="27">
        <f t="shared" si="361"/>
        <v>197000</v>
      </c>
      <c r="N212" s="27">
        <f t="shared" si="361"/>
        <v>0</v>
      </c>
      <c r="O212" s="27">
        <f t="shared" si="361"/>
        <v>0</v>
      </c>
      <c r="P212" s="27">
        <f t="shared" si="361"/>
        <v>0</v>
      </c>
      <c r="Q212" s="27">
        <f t="shared" si="361"/>
        <v>0</v>
      </c>
      <c r="R212" s="27">
        <f t="shared" si="361"/>
        <v>197000</v>
      </c>
      <c r="S212" s="27">
        <f t="shared" si="361"/>
        <v>0</v>
      </c>
      <c r="T212" s="27">
        <f t="shared" si="361"/>
        <v>0</v>
      </c>
      <c r="U212" s="27">
        <f t="shared" si="361"/>
        <v>197000</v>
      </c>
      <c r="V212" s="27">
        <f t="shared" si="361"/>
        <v>197000</v>
      </c>
      <c r="W212" s="27">
        <f t="shared" si="361"/>
        <v>50080.71</v>
      </c>
      <c r="X212" s="174">
        <f t="shared" si="296"/>
        <v>25.421680203045682</v>
      </c>
    </row>
    <row r="213" spans="1:24" ht="45" x14ac:dyDescent="0.25">
      <c r="A213" s="77" t="s">
        <v>9</v>
      </c>
      <c r="B213" s="33"/>
      <c r="C213" s="33"/>
      <c r="D213" s="33"/>
      <c r="E213" s="163">
        <v>851</v>
      </c>
      <c r="F213" s="3" t="s">
        <v>139</v>
      </c>
      <c r="G213" s="3" t="s">
        <v>56</v>
      </c>
      <c r="H213" s="171" t="s">
        <v>146</v>
      </c>
      <c r="I213" s="3" t="s">
        <v>24</v>
      </c>
      <c r="J213" s="27">
        <v>197000</v>
      </c>
      <c r="K213" s="27"/>
      <c r="L213" s="27"/>
      <c r="M213" s="27">
        <f>J213</f>
        <v>197000</v>
      </c>
      <c r="N213" s="27"/>
      <c r="O213" s="27"/>
      <c r="P213" s="27"/>
      <c r="Q213" s="27">
        <f>N213</f>
        <v>0</v>
      </c>
      <c r="R213" s="27">
        <v>197000</v>
      </c>
      <c r="S213" s="27">
        <f t="shared" si="344"/>
        <v>0</v>
      </c>
      <c r="T213" s="27">
        <f t="shared" si="345"/>
        <v>0</v>
      </c>
      <c r="U213" s="27">
        <f t="shared" si="346"/>
        <v>197000</v>
      </c>
      <c r="V213" s="27">
        <v>197000</v>
      </c>
      <c r="W213" s="27">
        <v>50080.71</v>
      </c>
      <c r="X213" s="174">
        <f t="shared" si="296"/>
        <v>25.421680203045682</v>
      </c>
    </row>
    <row r="214" spans="1:24" ht="42.75" x14ac:dyDescent="0.25">
      <c r="A214" s="175" t="s">
        <v>149</v>
      </c>
      <c r="B214" s="155"/>
      <c r="C214" s="155"/>
      <c r="D214" s="155"/>
      <c r="E214" s="163">
        <v>852</v>
      </c>
      <c r="F214" s="4"/>
      <c r="G214" s="4"/>
      <c r="H214" s="177" t="s">
        <v>61</v>
      </c>
      <c r="I214" s="3"/>
      <c r="J214" s="32" t="e">
        <f t="shared" ref="J214:W214" si="362">J215+J308</f>
        <v>#REF!</v>
      </c>
      <c r="K214" s="32" t="e">
        <f t="shared" si="362"/>
        <v>#REF!</v>
      </c>
      <c r="L214" s="32" t="e">
        <f t="shared" si="362"/>
        <v>#REF!</v>
      </c>
      <c r="M214" s="32" t="e">
        <f t="shared" si="362"/>
        <v>#REF!</v>
      </c>
      <c r="N214" s="32" t="e">
        <f t="shared" si="362"/>
        <v>#REF!</v>
      </c>
      <c r="O214" s="32" t="e">
        <f t="shared" si="362"/>
        <v>#REF!</v>
      </c>
      <c r="P214" s="32" t="e">
        <f t="shared" si="362"/>
        <v>#REF!</v>
      </c>
      <c r="Q214" s="32" t="e">
        <f t="shared" si="362"/>
        <v>#REF!</v>
      </c>
      <c r="R214" s="32">
        <f t="shared" si="362"/>
        <v>182244898.71000001</v>
      </c>
      <c r="S214" s="32">
        <f t="shared" si="362"/>
        <v>116789731.45</v>
      </c>
      <c r="T214" s="32">
        <f t="shared" si="362"/>
        <v>65455167.260000005</v>
      </c>
      <c r="U214" s="32">
        <f t="shared" si="362"/>
        <v>0</v>
      </c>
      <c r="V214" s="32">
        <f t="shared" si="362"/>
        <v>182244898.71000001</v>
      </c>
      <c r="W214" s="32">
        <f t="shared" si="362"/>
        <v>85978886.559999987</v>
      </c>
      <c r="X214" s="174">
        <f t="shared" si="296"/>
        <v>47.177664323441618</v>
      </c>
    </row>
    <row r="215" spans="1:24" s="39" customFormat="1" x14ac:dyDescent="0.25">
      <c r="A215" s="182" t="s">
        <v>100</v>
      </c>
      <c r="B215" s="40"/>
      <c r="C215" s="40"/>
      <c r="D215" s="40"/>
      <c r="E215" s="163">
        <v>852</v>
      </c>
      <c r="F215" s="22" t="s">
        <v>101</v>
      </c>
      <c r="G215" s="22"/>
      <c r="H215" s="171" t="s">
        <v>61</v>
      </c>
      <c r="I215" s="22"/>
      <c r="J215" s="32" t="e">
        <f t="shared" ref="J215:W215" si="363">J216+J238+J275+J288+J294</f>
        <v>#REF!</v>
      </c>
      <c r="K215" s="32" t="e">
        <f t="shared" si="363"/>
        <v>#REF!</v>
      </c>
      <c r="L215" s="32" t="e">
        <f t="shared" si="363"/>
        <v>#REF!</v>
      </c>
      <c r="M215" s="32" t="e">
        <f t="shared" si="363"/>
        <v>#REF!</v>
      </c>
      <c r="N215" s="32" t="e">
        <f t="shared" si="363"/>
        <v>#REF!</v>
      </c>
      <c r="O215" s="32" t="e">
        <f t="shared" si="363"/>
        <v>#REF!</v>
      </c>
      <c r="P215" s="32" t="e">
        <f t="shared" si="363"/>
        <v>#REF!</v>
      </c>
      <c r="Q215" s="32" t="e">
        <f t="shared" si="363"/>
        <v>#REF!</v>
      </c>
      <c r="R215" s="32">
        <f t="shared" si="363"/>
        <v>171329060.93000001</v>
      </c>
      <c r="S215" s="32">
        <f t="shared" si="363"/>
        <v>105873893.67</v>
      </c>
      <c r="T215" s="32">
        <f t="shared" si="363"/>
        <v>65455167.260000005</v>
      </c>
      <c r="U215" s="32">
        <f t="shared" si="363"/>
        <v>0</v>
      </c>
      <c r="V215" s="32">
        <f t="shared" si="363"/>
        <v>171329060.93000001</v>
      </c>
      <c r="W215" s="32">
        <f t="shared" si="363"/>
        <v>81814366.359999985</v>
      </c>
      <c r="X215" s="174">
        <f t="shared" si="296"/>
        <v>47.752766469330574</v>
      </c>
    </row>
    <row r="216" spans="1:24" s="29" customFormat="1" x14ac:dyDescent="0.25">
      <c r="A216" s="177" t="s">
        <v>150</v>
      </c>
      <c r="B216" s="69"/>
      <c r="C216" s="69"/>
      <c r="D216" s="69"/>
      <c r="E216" s="163">
        <v>852</v>
      </c>
      <c r="F216" s="24" t="s">
        <v>101</v>
      </c>
      <c r="G216" s="24" t="s">
        <v>11</v>
      </c>
      <c r="H216" s="171" t="s">
        <v>61</v>
      </c>
      <c r="I216" s="24"/>
      <c r="J216" s="28" t="e">
        <f>J217+J226+J220+J223+J229+J232+#REF!+J235</f>
        <v>#REF!</v>
      </c>
      <c r="K216" s="28" t="e">
        <f>K217+K226+K220+K223+K229+K232+#REF!+K235</f>
        <v>#REF!</v>
      </c>
      <c r="L216" s="28" t="e">
        <f>L217+L226+L220+L223+L229+L232+#REF!+L235</f>
        <v>#REF!</v>
      </c>
      <c r="M216" s="28" t="e">
        <f>M217+M226+M220+M223+M229+M232+#REF!+M235</f>
        <v>#REF!</v>
      </c>
      <c r="N216" s="28" t="e">
        <f>N217+N226+N220+N223+N229+N232+#REF!+N235</f>
        <v>#REF!</v>
      </c>
      <c r="O216" s="28" t="e">
        <f>O217+O226+O220+O223+O229+O232+#REF!+O235</f>
        <v>#REF!</v>
      </c>
      <c r="P216" s="28" t="e">
        <f>P217+P226+P220+P223+P229+P232+#REF!+P235</f>
        <v>#REF!</v>
      </c>
      <c r="Q216" s="28" t="e">
        <f>Q217+Q226+Q220+Q223+Q229+Q232+#REF!+Q235</f>
        <v>#REF!</v>
      </c>
      <c r="R216" s="28">
        <f>R217+R226+R220+R223+R229+R232+R235</f>
        <v>46425996</v>
      </c>
      <c r="S216" s="28">
        <f t="shared" ref="S216:W216" si="364">S217+S226+S220+S223+S229+S232+S235</f>
        <v>34959728</v>
      </c>
      <c r="T216" s="28">
        <f t="shared" si="364"/>
        <v>11466268</v>
      </c>
      <c r="U216" s="28">
        <f t="shared" si="364"/>
        <v>0</v>
      </c>
      <c r="V216" s="28">
        <f t="shared" si="364"/>
        <v>46425996</v>
      </c>
      <c r="W216" s="28">
        <f t="shared" si="364"/>
        <v>18308610.850000001</v>
      </c>
      <c r="X216" s="174">
        <f t="shared" si="296"/>
        <v>39.436118613373424</v>
      </c>
    </row>
    <row r="217" spans="1:24" s="29" customFormat="1" ht="345" x14ac:dyDescent="0.25">
      <c r="A217" s="77" t="s">
        <v>659</v>
      </c>
      <c r="B217" s="69"/>
      <c r="C217" s="69"/>
      <c r="D217" s="69"/>
      <c r="E217" s="163">
        <v>852</v>
      </c>
      <c r="F217" s="3" t="s">
        <v>101</v>
      </c>
      <c r="G217" s="3" t="s">
        <v>11</v>
      </c>
      <c r="H217" s="171" t="s">
        <v>660</v>
      </c>
      <c r="I217" s="3"/>
      <c r="J217" s="27">
        <f t="shared" ref="J217:W218" si="365">J218</f>
        <v>30165128</v>
      </c>
      <c r="K217" s="27">
        <f t="shared" si="365"/>
        <v>30165128</v>
      </c>
      <c r="L217" s="27">
        <f t="shared" si="365"/>
        <v>0</v>
      </c>
      <c r="M217" s="27">
        <f t="shared" si="365"/>
        <v>0</v>
      </c>
      <c r="N217" s="27">
        <f t="shared" si="365"/>
        <v>0</v>
      </c>
      <c r="O217" s="27">
        <f t="shared" si="365"/>
        <v>0</v>
      </c>
      <c r="P217" s="27">
        <f t="shared" si="365"/>
        <v>0</v>
      </c>
      <c r="Q217" s="27">
        <f t="shared" si="365"/>
        <v>0</v>
      </c>
      <c r="R217" s="27">
        <f t="shared" si="365"/>
        <v>30165128</v>
      </c>
      <c r="S217" s="27">
        <f t="shared" si="365"/>
        <v>30165128</v>
      </c>
      <c r="T217" s="27">
        <f t="shared" si="365"/>
        <v>0</v>
      </c>
      <c r="U217" s="27">
        <f t="shared" si="365"/>
        <v>0</v>
      </c>
      <c r="V217" s="27">
        <f t="shared" si="365"/>
        <v>30165128</v>
      </c>
      <c r="W217" s="27">
        <f t="shared" si="365"/>
        <v>12843088.35</v>
      </c>
      <c r="X217" s="174">
        <f t="shared" si="296"/>
        <v>42.575945144340174</v>
      </c>
    </row>
    <row r="218" spans="1:24" s="29" customFormat="1" ht="45" x14ac:dyDescent="0.25">
      <c r="A218" s="77" t="s">
        <v>53</v>
      </c>
      <c r="B218" s="69"/>
      <c r="C218" s="69"/>
      <c r="D218" s="69"/>
      <c r="E218" s="163">
        <v>852</v>
      </c>
      <c r="F218" s="3" t="s">
        <v>101</v>
      </c>
      <c r="G218" s="3" t="s">
        <v>11</v>
      </c>
      <c r="H218" s="171" t="s">
        <v>660</v>
      </c>
      <c r="I218" s="3" t="s">
        <v>107</v>
      </c>
      <c r="J218" s="27">
        <f t="shared" si="365"/>
        <v>30165128</v>
      </c>
      <c r="K218" s="27">
        <f t="shared" si="365"/>
        <v>30165128</v>
      </c>
      <c r="L218" s="27">
        <f t="shared" si="365"/>
        <v>0</v>
      </c>
      <c r="M218" s="27">
        <f t="shared" si="365"/>
        <v>0</v>
      </c>
      <c r="N218" s="27">
        <f t="shared" si="365"/>
        <v>0</v>
      </c>
      <c r="O218" s="27">
        <f t="shared" si="365"/>
        <v>0</v>
      </c>
      <c r="P218" s="27">
        <f t="shared" si="365"/>
        <v>0</v>
      </c>
      <c r="Q218" s="27">
        <f t="shared" si="365"/>
        <v>0</v>
      </c>
      <c r="R218" s="27">
        <f t="shared" si="365"/>
        <v>30165128</v>
      </c>
      <c r="S218" s="27">
        <f t="shared" si="365"/>
        <v>30165128</v>
      </c>
      <c r="T218" s="27">
        <f t="shared" si="365"/>
        <v>0</v>
      </c>
      <c r="U218" s="27">
        <f t="shared" si="365"/>
        <v>0</v>
      </c>
      <c r="V218" s="27">
        <f t="shared" si="365"/>
        <v>30165128</v>
      </c>
      <c r="W218" s="27">
        <f t="shared" si="365"/>
        <v>12843088.35</v>
      </c>
      <c r="X218" s="174">
        <f t="shared" si="296"/>
        <v>42.575945144340174</v>
      </c>
    </row>
    <row r="219" spans="1:24" s="29" customFormat="1" ht="30" x14ac:dyDescent="0.25">
      <c r="A219" s="77" t="s">
        <v>108</v>
      </c>
      <c r="B219" s="166"/>
      <c r="C219" s="166"/>
      <c r="D219" s="166"/>
      <c r="E219" s="163">
        <v>852</v>
      </c>
      <c r="F219" s="3" t="s">
        <v>101</v>
      </c>
      <c r="G219" s="3" t="s">
        <v>11</v>
      </c>
      <c r="H219" s="171" t="s">
        <v>660</v>
      </c>
      <c r="I219" s="3" t="s">
        <v>109</v>
      </c>
      <c r="J219" s="27">
        <v>30165128</v>
      </c>
      <c r="K219" s="27">
        <f>J219</f>
        <v>30165128</v>
      </c>
      <c r="L219" s="27"/>
      <c r="M219" s="27"/>
      <c r="N219" s="27"/>
      <c r="O219" s="27">
        <f>N219</f>
        <v>0</v>
      </c>
      <c r="P219" s="27"/>
      <c r="Q219" s="27"/>
      <c r="R219" s="27">
        <v>30165128</v>
      </c>
      <c r="S219" s="27">
        <f t="shared" si="344"/>
        <v>30165128</v>
      </c>
      <c r="T219" s="27">
        <f t="shared" si="345"/>
        <v>0</v>
      </c>
      <c r="U219" s="27">
        <f t="shared" si="346"/>
        <v>0</v>
      </c>
      <c r="V219" s="27">
        <v>30165128</v>
      </c>
      <c r="W219" s="27">
        <v>12843088.35</v>
      </c>
      <c r="X219" s="174">
        <f t="shared" si="296"/>
        <v>42.575945144340174</v>
      </c>
    </row>
    <row r="220" spans="1:24" s="2" customFormat="1" ht="30" x14ac:dyDescent="0.25">
      <c r="A220" s="77" t="s">
        <v>151</v>
      </c>
      <c r="B220" s="166"/>
      <c r="C220" s="166"/>
      <c r="D220" s="164"/>
      <c r="E220" s="163">
        <v>852</v>
      </c>
      <c r="F220" s="4" t="s">
        <v>101</v>
      </c>
      <c r="G220" s="4" t="s">
        <v>11</v>
      </c>
      <c r="H220" s="171" t="s">
        <v>152</v>
      </c>
      <c r="I220" s="4"/>
      <c r="J220" s="27">
        <f t="shared" ref="J220:W221" si="366">J221</f>
        <v>7868000</v>
      </c>
      <c r="K220" s="27">
        <f t="shared" si="366"/>
        <v>0</v>
      </c>
      <c r="L220" s="27">
        <f t="shared" si="366"/>
        <v>7868000</v>
      </c>
      <c r="M220" s="27">
        <f t="shared" si="366"/>
        <v>0</v>
      </c>
      <c r="N220" s="27">
        <f t="shared" si="366"/>
        <v>180921</v>
      </c>
      <c r="O220" s="27">
        <f t="shared" si="366"/>
        <v>0</v>
      </c>
      <c r="P220" s="27">
        <f t="shared" si="366"/>
        <v>180921</v>
      </c>
      <c r="Q220" s="27">
        <f t="shared" si="366"/>
        <v>0</v>
      </c>
      <c r="R220" s="27">
        <f t="shared" si="366"/>
        <v>8048921</v>
      </c>
      <c r="S220" s="27">
        <f t="shared" si="366"/>
        <v>0</v>
      </c>
      <c r="T220" s="27">
        <f t="shared" si="366"/>
        <v>8048921</v>
      </c>
      <c r="U220" s="27">
        <f t="shared" si="366"/>
        <v>0</v>
      </c>
      <c r="V220" s="27">
        <f t="shared" si="366"/>
        <v>8048921</v>
      </c>
      <c r="W220" s="27">
        <f t="shared" si="366"/>
        <v>4250097.5</v>
      </c>
      <c r="X220" s="174">
        <f t="shared" si="296"/>
        <v>52.80331984871016</v>
      </c>
    </row>
    <row r="221" spans="1:24" s="2" customFormat="1" ht="45" x14ac:dyDescent="0.25">
      <c r="A221" s="77" t="s">
        <v>53</v>
      </c>
      <c r="B221" s="166"/>
      <c r="C221" s="166"/>
      <c r="D221" s="166"/>
      <c r="E221" s="163">
        <v>852</v>
      </c>
      <c r="F221" s="4" t="s">
        <v>101</v>
      </c>
      <c r="G221" s="4" t="s">
        <v>11</v>
      </c>
      <c r="H221" s="171" t="s">
        <v>152</v>
      </c>
      <c r="I221" s="4" t="s">
        <v>107</v>
      </c>
      <c r="J221" s="27">
        <f t="shared" si="366"/>
        <v>7868000</v>
      </c>
      <c r="K221" s="27">
        <f t="shared" si="366"/>
        <v>0</v>
      </c>
      <c r="L221" s="27">
        <f t="shared" si="366"/>
        <v>7868000</v>
      </c>
      <c r="M221" s="27">
        <f t="shared" si="366"/>
        <v>0</v>
      </c>
      <c r="N221" s="27">
        <f t="shared" si="366"/>
        <v>180921</v>
      </c>
      <c r="O221" s="27">
        <f t="shared" si="366"/>
        <v>0</v>
      </c>
      <c r="P221" s="27">
        <f t="shared" si="366"/>
        <v>180921</v>
      </c>
      <c r="Q221" s="27">
        <f t="shared" si="366"/>
        <v>0</v>
      </c>
      <c r="R221" s="27">
        <f t="shared" si="366"/>
        <v>8048921</v>
      </c>
      <c r="S221" s="27">
        <f t="shared" si="366"/>
        <v>0</v>
      </c>
      <c r="T221" s="27">
        <f t="shared" si="366"/>
        <v>8048921</v>
      </c>
      <c r="U221" s="27">
        <f t="shared" si="366"/>
        <v>0</v>
      </c>
      <c r="V221" s="27">
        <f t="shared" si="366"/>
        <v>8048921</v>
      </c>
      <c r="W221" s="27">
        <f t="shared" si="366"/>
        <v>4250097.5</v>
      </c>
      <c r="X221" s="174">
        <f t="shared" si="296"/>
        <v>52.80331984871016</v>
      </c>
    </row>
    <row r="222" spans="1:24" s="2" customFormat="1" ht="30" x14ac:dyDescent="0.25">
      <c r="A222" s="77" t="s">
        <v>108</v>
      </c>
      <c r="B222" s="166"/>
      <c r="C222" s="166"/>
      <c r="D222" s="166"/>
      <c r="E222" s="163">
        <v>852</v>
      </c>
      <c r="F222" s="4" t="s">
        <v>101</v>
      </c>
      <c r="G222" s="4" t="s">
        <v>11</v>
      </c>
      <c r="H222" s="171" t="s">
        <v>152</v>
      </c>
      <c r="I222" s="3" t="s">
        <v>109</v>
      </c>
      <c r="J222" s="27">
        <v>7868000</v>
      </c>
      <c r="K222" s="27"/>
      <c r="L222" s="27">
        <f>J222</f>
        <v>7868000</v>
      </c>
      <c r="M222" s="27"/>
      <c r="N222" s="27">
        <f>104000+76921</f>
        <v>180921</v>
      </c>
      <c r="O222" s="27"/>
      <c r="P222" s="27">
        <f>N222</f>
        <v>180921</v>
      </c>
      <c r="Q222" s="27"/>
      <c r="R222" s="27">
        <v>8048921</v>
      </c>
      <c r="S222" s="27">
        <f t="shared" si="344"/>
        <v>0</v>
      </c>
      <c r="T222" s="27">
        <f t="shared" si="345"/>
        <v>8048921</v>
      </c>
      <c r="U222" s="27">
        <f t="shared" si="346"/>
        <v>0</v>
      </c>
      <c r="V222" s="27">
        <v>8048921</v>
      </c>
      <c r="W222" s="27">
        <v>4250097.5</v>
      </c>
      <c r="X222" s="174">
        <f t="shared" si="296"/>
        <v>52.80331984871016</v>
      </c>
    </row>
    <row r="223" spans="1:24" s="29" customFormat="1" ht="30" x14ac:dyDescent="0.25">
      <c r="A223" s="77" t="s">
        <v>155</v>
      </c>
      <c r="B223" s="69"/>
      <c r="C223" s="69"/>
      <c r="D223" s="69"/>
      <c r="E223" s="163">
        <v>852</v>
      </c>
      <c r="F223" s="3" t="s">
        <v>101</v>
      </c>
      <c r="G223" s="3" t="s">
        <v>11</v>
      </c>
      <c r="H223" s="171" t="s">
        <v>156</v>
      </c>
      <c r="I223" s="3"/>
      <c r="J223" s="27">
        <f t="shared" ref="J223:W223" si="367">J224</f>
        <v>10000</v>
      </c>
      <c r="K223" s="27">
        <f t="shared" si="367"/>
        <v>0</v>
      </c>
      <c r="L223" s="27">
        <f t="shared" si="367"/>
        <v>10000</v>
      </c>
      <c r="M223" s="27">
        <f t="shared" si="367"/>
        <v>0</v>
      </c>
      <c r="N223" s="27">
        <f t="shared" si="367"/>
        <v>158550</v>
      </c>
      <c r="O223" s="27">
        <f t="shared" si="367"/>
        <v>0</v>
      </c>
      <c r="P223" s="27">
        <f t="shared" si="367"/>
        <v>158550</v>
      </c>
      <c r="Q223" s="27">
        <f t="shared" si="367"/>
        <v>0</v>
      </c>
      <c r="R223" s="27">
        <f t="shared" si="367"/>
        <v>168550</v>
      </c>
      <c r="S223" s="27">
        <f t="shared" si="367"/>
        <v>0</v>
      </c>
      <c r="T223" s="27">
        <f t="shared" si="367"/>
        <v>168550</v>
      </c>
      <c r="U223" s="27">
        <f t="shared" si="367"/>
        <v>0</v>
      </c>
      <c r="V223" s="27">
        <f t="shared" si="367"/>
        <v>168550</v>
      </c>
      <c r="W223" s="27">
        <f t="shared" si="367"/>
        <v>135487</v>
      </c>
      <c r="X223" s="174">
        <f t="shared" si="296"/>
        <v>80.383862355384167</v>
      </c>
    </row>
    <row r="224" spans="1:24" s="29" customFormat="1" ht="45" x14ac:dyDescent="0.25">
      <c r="A224" s="77" t="s">
        <v>53</v>
      </c>
      <c r="B224" s="69"/>
      <c r="C224" s="69"/>
      <c r="D224" s="69"/>
      <c r="E224" s="163">
        <v>852</v>
      </c>
      <c r="F224" s="3" t="s">
        <v>101</v>
      </c>
      <c r="G224" s="3" t="s">
        <v>11</v>
      </c>
      <c r="H224" s="171" t="s">
        <v>156</v>
      </c>
      <c r="I224" s="3" t="s">
        <v>107</v>
      </c>
      <c r="J224" s="27">
        <f t="shared" ref="J224:W224" si="368">J225</f>
        <v>10000</v>
      </c>
      <c r="K224" s="27">
        <f t="shared" si="368"/>
        <v>0</v>
      </c>
      <c r="L224" s="27">
        <f t="shared" si="368"/>
        <v>10000</v>
      </c>
      <c r="M224" s="27">
        <f t="shared" si="368"/>
        <v>0</v>
      </c>
      <c r="N224" s="27">
        <f t="shared" si="368"/>
        <v>158550</v>
      </c>
      <c r="O224" s="27">
        <f t="shared" si="368"/>
        <v>0</v>
      </c>
      <c r="P224" s="27">
        <f t="shared" si="368"/>
        <v>158550</v>
      </c>
      <c r="Q224" s="27">
        <f t="shared" si="368"/>
        <v>0</v>
      </c>
      <c r="R224" s="27">
        <f t="shared" si="368"/>
        <v>168550</v>
      </c>
      <c r="S224" s="27">
        <f t="shared" si="368"/>
        <v>0</v>
      </c>
      <c r="T224" s="27">
        <f t="shared" si="368"/>
        <v>168550</v>
      </c>
      <c r="U224" s="27">
        <f t="shared" si="368"/>
        <v>0</v>
      </c>
      <c r="V224" s="27">
        <f t="shared" si="368"/>
        <v>168550</v>
      </c>
      <c r="W224" s="27">
        <f t="shared" si="368"/>
        <v>135487</v>
      </c>
      <c r="X224" s="174">
        <f t="shared" si="296"/>
        <v>80.383862355384167</v>
      </c>
    </row>
    <row r="225" spans="1:24" s="29" customFormat="1" ht="30" x14ac:dyDescent="0.25">
      <c r="A225" s="77" t="s">
        <v>108</v>
      </c>
      <c r="B225" s="166"/>
      <c r="C225" s="166"/>
      <c r="D225" s="166"/>
      <c r="E225" s="163">
        <v>852</v>
      </c>
      <c r="F225" s="3" t="s">
        <v>101</v>
      </c>
      <c r="G225" s="3" t="s">
        <v>11</v>
      </c>
      <c r="H225" s="171" t="s">
        <v>156</v>
      </c>
      <c r="I225" s="3" t="s">
        <v>109</v>
      </c>
      <c r="J225" s="27">
        <v>10000</v>
      </c>
      <c r="K225" s="27"/>
      <c r="L225" s="27">
        <f>J225</f>
        <v>10000</v>
      </c>
      <c r="M225" s="27"/>
      <c r="N225" s="27">
        <f>130000+7250+21300</f>
        <v>158550</v>
      </c>
      <c r="O225" s="27"/>
      <c r="P225" s="27">
        <f>N225</f>
        <v>158550</v>
      </c>
      <c r="Q225" s="27"/>
      <c r="R225" s="27">
        <v>168550</v>
      </c>
      <c r="S225" s="27">
        <f t="shared" si="344"/>
        <v>0</v>
      </c>
      <c r="T225" s="27">
        <f t="shared" si="345"/>
        <v>168550</v>
      </c>
      <c r="U225" s="27">
        <f t="shared" si="346"/>
        <v>0</v>
      </c>
      <c r="V225" s="27">
        <v>168550</v>
      </c>
      <c r="W225" s="27">
        <v>135487</v>
      </c>
      <c r="X225" s="174">
        <f t="shared" si="296"/>
        <v>80.383862355384167</v>
      </c>
    </row>
    <row r="226" spans="1:24" ht="30" x14ac:dyDescent="0.25">
      <c r="A226" s="77" t="s">
        <v>153</v>
      </c>
      <c r="B226" s="166"/>
      <c r="C226" s="166"/>
      <c r="D226" s="166"/>
      <c r="E226" s="163">
        <v>852</v>
      </c>
      <c r="F226" s="4" t="s">
        <v>101</v>
      </c>
      <c r="G226" s="4" t="s">
        <v>11</v>
      </c>
      <c r="H226" s="171" t="s">
        <v>154</v>
      </c>
      <c r="I226" s="4"/>
      <c r="J226" s="27">
        <f t="shared" ref="J226:W227" si="369">J227</f>
        <v>2909400</v>
      </c>
      <c r="K226" s="27">
        <f t="shared" si="369"/>
        <v>0</v>
      </c>
      <c r="L226" s="27">
        <f t="shared" si="369"/>
        <v>2909400</v>
      </c>
      <c r="M226" s="27">
        <f t="shared" si="369"/>
        <v>0</v>
      </c>
      <c r="N226" s="27">
        <f t="shared" si="369"/>
        <v>0</v>
      </c>
      <c r="O226" s="27">
        <f t="shared" si="369"/>
        <v>0</v>
      </c>
      <c r="P226" s="27">
        <f t="shared" si="369"/>
        <v>0</v>
      </c>
      <c r="Q226" s="27">
        <f t="shared" si="369"/>
        <v>0</v>
      </c>
      <c r="R226" s="27">
        <f t="shared" si="369"/>
        <v>2909400</v>
      </c>
      <c r="S226" s="27">
        <f t="shared" si="369"/>
        <v>0</v>
      </c>
      <c r="T226" s="27">
        <f t="shared" si="369"/>
        <v>2909400</v>
      </c>
      <c r="U226" s="27">
        <f t="shared" si="369"/>
        <v>0</v>
      </c>
      <c r="V226" s="27">
        <f t="shared" si="369"/>
        <v>2909400</v>
      </c>
      <c r="W226" s="27">
        <f t="shared" si="369"/>
        <v>723968</v>
      </c>
      <c r="X226" s="174">
        <f t="shared" si="296"/>
        <v>24.88375610091428</v>
      </c>
    </row>
    <row r="227" spans="1:24" ht="45" x14ac:dyDescent="0.25">
      <c r="A227" s="77" t="s">
        <v>53</v>
      </c>
      <c r="B227" s="166"/>
      <c r="C227" s="166"/>
      <c r="D227" s="166"/>
      <c r="E227" s="163">
        <v>852</v>
      </c>
      <c r="F227" s="4" t="s">
        <v>101</v>
      </c>
      <c r="G227" s="4" t="s">
        <v>11</v>
      </c>
      <c r="H227" s="171" t="s">
        <v>154</v>
      </c>
      <c r="I227" s="4" t="s">
        <v>107</v>
      </c>
      <c r="J227" s="27">
        <f t="shared" si="369"/>
        <v>2909400</v>
      </c>
      <c r="K227" s="27">
        <f t="shared" si="369"/>
        <v>0</v>
      </c>
      <c r="L227" s="27">
        <f t="shared" si="369"/>
        <v>2909400</v>
      </c>
      <c r="M227" s="27">
        <f t="shared" si="369"/>
        <v>0</v>
      </c>
      <c r="N227" s="27">
        <f t="shared" si="369"/>
        <v>0</v>
      </c>
      <c r="O227" s="27">
        <f t="shared" si="369"/>
        <v>0</v>
      </c>
      <c r="P227" s="27">
        <f t="shared" si="369"/>
        <v>0</v>
      </c>
      <c r="Q227" s="27">
        <f t="shared" si="369"/>
        <v>0</v>
      </c>
      <c r="R227" s="27">
        <f t="shared" si="369"/>
        <v>2909400</v>
      </c>
      <c r="S227" s="27">
        <f t="shared" si="369"/>
        <v>0</v>
      </c>
      <c r="T227" s="27">
        <f t="shared" si="369"/>
        <v>2909400</v>
      </c>
      <c r="U227" s="27">
        <f t="shared" si="369"/>
        <v>0</v>
      </c>
      <c r="V227" s="27">
        <f t="shared" si="369"/>
        <v>2909400</v>
      </c>
      <c r="W227" s="27">
        <f t="shared" si="369"/>
        <v>723968</v>
      </c>
      <c r="X227" s="174">
        <f t="shared" si="296"/>
        <v>24.88375610091428</v>
      </c>
    </row>
    <row r="228" spans="1:24" ht="30" x14ac:dyDescent="0.25">
      <c r="A228" s="77" t="s">
        <v>108</v>
      </c>
      <c r="B228" s="166"/>
      <c r="C228" s="166"/>
      <c r="D228" s="166"/>
      <c r="E228" s="163">
        <v>852</v>
      </c>
      <c r="F228" s="4" t="s">
        <v>101</v>
      </c>
      <c r="G228" s="4" t="s">
        <v>11</v>
      </c>
      <c r="H228" s="171" t="s">
        <v>154</v>
      </c>
      <c r="I228" s="3" t="s">
        <v>109</v>
      </c>
      <c r="J228" s="27">
        <v>2909400</v>
      </c>
      <c r="K228" s="27"/>
      <c r="L228" s="27">
        <f>J228</f>
        <v>2909400</v>
      </c>
      <c r="M228" s="27"/>
      <c r="N228" s="27"/>
      <c r="O228" s="27"/>
      <c r="P228" s="27">
        <f>N228</f>
        <v>0</v>
      </c>
      <c r="Q228" s="27"/>
      <c r="R228" s="27">
        <v>2909400</v>
      </c>
      <c r="S228" s="27">
        <f t="shared" si="344"/>
        <v>0</v>
      </c>
      <c r="T228" s="27">
        <f t="shared" si="345"/>
        <v>2909400</v>
      </c>
      <c r="U228" s="27">
        <f t="shared" si="346"/>
        <v>0</v>
      </c>
      <c r="V228" s="27">
        <v>2909400</v>
      </c>
      <c r="W228" s="27">
        <v>723968</v>
      </c>
      <c r="X228" s="174">
        <f t="shared" si="296"/>
        <v>24.88375610091428</v>
      </c>
    </row>
    <row r="229" spans="1:24" ht="45" x14ac:dyDescent="0.25">
      <c r="A229" s="77" t="s">
        <v>157</v>
      </c>
      <c r="B229" s="166"/>
      <c r="C229" s="166"/>
      <c r="D229" s="166"/>
      <c r="E229" s="163">
        <v>852</v>
      </c>
      <c r="F229" s="4" t="s">
        <v>101</v>
      </c>
      <c r="G229" s="3" t="s">
        <v>11</v>
      </c>
      <c r="H229" s="171" t="s">
        <v>158</v>
      </c>
      <c r="I229" s="3"/>
      <c r="J229" s="27">
        <f t="shared" ref="J229:W230" si="370">J230</f>
        <v>12000</v>
      </c>
      <c r="K229" s="27">
        <f t="shared" si="370"/>
        <v>0</v>
      </c>
      <c r="L229" s="27">
        <f t="shared" si="370"/>
        <v>12000</v>
      </c>
      <c r="M229" s="27">
        <f t="shared" si="370"/>
        <v>0</v>
      </c>
      <c r="N229" s="27">
        <f t="shared" si="370"/>
        <v>102397</v>
      </c>
      <c r="O229" s="27">
        <f t="shared" si="370"/>
        <v>0</v>
      </c>
      <c r="P229" s="27">
        <f t="shared" si="370"/>
        <v>102397</v>
      </c>
      <c r="Q229" s="27">
        <f t="shared" si="370"/>
        <v>0</v>
      </c>
      <c r="R229" s="27">
        <f t="shared" si="370"/>
        <v>114397</v>
      </c>
      <c r="S229" s="27">
        <f t="shared" si="370"/>
        <v>0</v>
      </c>
      <c r="T229" s="27">
        <f t="shared" si="370"/>
        <v>114397</v>
      </c>
      <c r="U229" s="27">
        <f t="shared" si="370"/>
        <v>0</v>
      </c>
      <c r="V229" s="27">
        <f t="shared" si="370"/>
        <v>114397</v>
      </c>
      <c r="W229" s="27">
        <f t="shared" si="370"/>
        <v>102170</v>
      </c>
      <c r="X229" s="174">
        <f t="shared" si="296"/>
        <v>89.311782651642972</v>
      </c>
    </row>
    <row r="230" spans="1:24" ht="45" x14ac:dyDescent="0.25">
      <c r="A230" s="77" t="s">
        <v>53</v>
      </c>
      <c r="B230" s="166"/>
      <c r="C230" s="166"/>
      <c r="D230" s="166"/>
      <c r="E230" s="163">
        <v>852</v>
      </c>
      <c r="F230" s="3" t="s">
        <v>101</v>
      </c>
      <c r="G230" s="3" t="s">
        <v>11</v>
      </c>
      <c r="H230" s="171" t="s">
        <v>158</v>
      </c>
      <c r="I230" s="3" t="s">
        <v>107</v>
      </c>
      <c r="J230" s="27">
        <f t="shared" si="370"/>
        <v>12000</v>
      </c>
      <c r="K230" s="27">
        <f t="shared" si="370"/>
        <v>0</v>
      </c>
      <c r="L230" s="27">
        <f t="shared" si="370"/>
        <v>12000</v>
      </c>
      <c r="M230" s="27">
        <f t="shared" si="370"/>
        <v>0</v>
      </c>
      <c r="N230" s="27">
        <f t="shared" si="370"/>
        <v>102397</v>
      </c>
      <c r="O230" s="27">
        <f t="shared" si="370"/>
        <v>0</v>
      </c>
      <c r="P230" s="27">
        <f t="shared" si="370"/>
        <v>102397</v>
      </c>
      <c r="Q230" s="27">
        <f t="shared" si="370"/>
        <v>0</v>
      </c>
      <c r="R230" s="27">
        <f t="shared" si="370"/>
        <v>114397</v>
      </c>
      <c r="S230" s="27">
        <f t="shared" si="370"/>
        <v>0</v>
      </c>
      <c r="T230" s="27">
        <f t="shared" si="370"/>
        <v>114397</v>
      </c>
      <c r="U230" s="27">
        <f t="shared" si="370"/>
        <v>0</v>
      </c>
      <c r="V230" s="27">
        <f t="shared" si="370"/>
        <v>114397</v>
      </c>
      <c r="W230" s="27">
        <f t="shared" si="370"/>
        <v>102170</v>
      </c>
      <c r="X230" s="174">
        <f t="shared" si="296"/>
        <v>89.311782651642972</v>
      </c>
    </row>
    <row r="231" spans="1:24" ht="30" x14ac:dyDescent="0.25">
      <c r="A231" s="77" t="s">
        <v>108</v>
      </c>
      <c r="B231" s="166"/>
      <c r="C231" s="166"/>
      <c r="D231" s="166"/>
      <c r="E231" s="163">
        <v>852</v>
      </c>
      <c r="F231" s="3" t="s">
        <v>101</v>
      </c>
      <c r="G231" s="3" t="s">
        <v>11</v>
      </c>
      <c r="H231" s="171" t="s">
        <v>158</v>
      </c>
      <c r="I231" s="3" t="s">
        <v>109</v>
      </c>
      <c r="J231" s="27">
        <v>12000</v>
      </c>
      <c r="K231" s="27"/>
      <c r="L231" s="27">
        <f>J231</f>
        <v>12000</v>
      </c>
      <c r="M231" s="27"/>
      <c r="N231" s="27">
        <f>6170+96227</f>
        <v>102397</v>
      </c>
      <c r="O231" s="27"/>
      <c r="P231" s="27">
        <f>N231</f>
        <v>102397</v>
      </c>
      <c r="Q231" s="27"/>
      <c r="R231" s="27">
        <v>114397</v>
      </c>
      <c r="S231" s="27">
        <f t="shared" si="344"/>
        <v>0</v>
      </c>
      <c r="T231" s="27">
        <f t="shared" si="345"/>
        <v>114397</v>
      </c>
      <c r="U231" s="27">
        <f t="shared" si="346"/>
        <v>0</v>
      </c>
      <c r="V231" s="27">
        <v>114397</v>
      </c>
      <c r="W231" s="27">
        <v>102170</v>
      </c>
      <c r="X231" s="174">
        <f t="shared" si="296"/>
        <v>89.311782651642972</v>
      </c>
    </row>
    <row r="232" spans="1:24" s="29" customFormat="1" ht="45" x14ac:dyDescent="0.25">
      <c r="A232" s="77" t="s">
        <v>373</v>
      </c>
      <c r="B232" s="166"/>
      <c r="C232" s="166"/>
      <c r="D232" s="166"/>
      <c r="E232" s="163">
        <v>852</v>
      </c>
      <c r="F232" s="3" t="s">
        <v>101</v>
      </c>
      <c r="G232" s="4" t="s">
        <v>11</v>
      </c>
      <c r="H232" s="171" t="s">
        <v>372</v>
      </c>
      <c r="I232" s="3"/>
      <c r="J232" s="27">
        <f t="shared" ref="J232:W233" si="371">J233</f>
        <v>4500000</v>
      </c>
      <c r="K232" s="27">
        <f t="shared" si="371"/>
        <v>4275000</v>
      </c>
      <c r="L232" s="27">
        <f t="shared" si="371"/>
        <v>225000</v>
      </c>
      <c r="M232" s="27">
        <f t="shared" si="371"/>
        <v>0</v>
      </c>
      <c r="N232" s="27">
        <f t="shared" si="371"/>
        <v>0</v>
      </c>
      <c r="O232" s="27">
        <f t="shared" si="371"/>
        <v>0</v>
      </c>
      <c r="P232" s="27">
        <f t="shared" si="371"/>
        <v>0</v>
      </c>
      <c r="Q232" s="27">
        <f t="shared" si="371"/>
        <v>0</v>
      </c>
      <c r="R232" s="27">
        <f t="shared" si="371"/>
        <v>4500000</v>
      </c>
      <c r="S232" s="27">
        <f t="shared" si="371"/>
        <v>4275000</v>
      </c>
      <c r="T232" s="27">
        <f t="shared" si="371"/>
        <v>225000</v>
      </c>
      <c r="U232" s="27">
        <f t="shared" si="371"/>
        <v>0</v>
      </c>
      <c r="V232" s="27">
        <f t="shared" si="371"/>
        <v>4500000</v>
      </c>
      <c r="W232" s="27">
        <f t="shared" si="371"/>
        <v>0</v>
      </c>
      <c r="X232" s="174">
        <f t="shared" si="296"/>
        <v>0</v>
      </c>
    </row>
    <row r="233" spans="1:24" s="29" customFormat="1" ht="45" x14ac:dyDescent="0.25">
      <c r="A233" s="77" t="s">
        <v>53</v>
      </c>
      <c r="B233" s="166"/>
      <c r="C233" s="166"/>
      <c r="D233" s="166"/>
      <c r="E233" s="163">
        <v>852</v>
      </c>
      <c r="F233" s="3" t="s">
        <v>101</v>
      </c>
      <c r="G233" s="4" t="s">
        <v>11</v>
      </c>
      <c r="H233" s="171" t="s">
        <v>372</v>
      </c>
      <c r="I233" s="3" t="s">
        <v>107</v>
      </c>
      <c r="J233" s="27">
        <f t="shared" si="371"/>
        <v>4500000</v>
      </c>
      <c r="K233" s="27">
        <f t="shared" si="371"/>
        <v>4275000</v>
      </c>
      <c r="L233" s="27">
        <f t="shared" si="371"/>
        <v>225000</v>
      </c>
      <c r="M233" s="27">
        <f t="shared" si="371"/>
        <v>0</v>
      </c>
      <c r="N233" s="27">
        <f t="shared" si="371"/>
        <v>0</v>
      </c>
      <c r="O233" s="27">
        <f t="shared" si="371"/>
        <v>0</v>
      </c>
      <c r="P233" s="27">
        <f t="shared" si="371"/>
        <v>0</v>
      </c>
      <c r="Q233" s="27">
        <f t="shared" si="371"/>
        <v>0</v>
      </c>
      <c r="R233" s="27">
        <f t="shared" si="371"/>
        <v>4500000</v>
      </c>
      <c r="S233" s="27">
        <f t="shared" si="371"/>
        <v>4275000</v>
      </c>
      <c r="T233" s="27">
        <f t="shared" si="371"/>
        <v>225000</v>
      </c>
      <c r="U233" s="27">
        <f t="shared" si="371"/>
        <v>0</v>
      </c>
      <c r="V233" s="27">
        <f t="shared" si="371"/>
        <v>4500000</v>
      </c>
      <c r="W233" s="27">
        <f t="shared" si="371"/>
        <v>0</v>
      </c>
      <c r="X233" s="174">
        <f t="shared" si="296"/>
        <v>0</v>
      </c>
    </row>
    <row r="234" spans="1:24" s="29" customFormat="1" ht="30" x14ac:dyDescent="0.25">
      <c r="A234" s="77" t="s">
        <v>108</v>
      </c>
      <c r="B234" s="166"/>
      <c r="C234" s="166"/>
      <c r="D234" s="166"/>
      <c r="E234" s="163">
        <v>852</v>
      </c>
      <c r="F234" s="3" t="s">
        <v>101</v>
      </c>
      <c r="G234" s="4" t="s">
        <v>11</v>
      </c>
      <c r="H234" s="171" t="s">
        <v>372</v>
      </c>
      <c r="I234" s="3" t="s">
        <v>109</v>
      </c>
      <c r="J234" s="27">
        <v>4500000</v>
      </c>
      <c r="K234" s="27">
        <v>4275000</v>
      </c>
      <c r="L234" s="27">
        <v>225000</v>
      </c>
      <c r="M234" s="27"/>
      <c r="N234" s="27"/>
      <c r="O234" s="27"/>
      <c r="P234" s="27"/>
      <c r="Q234" s="27"/>
      <c r="R234" s="27">
        <v>4500000</v>
      </c>
      <c r="S234" s="27">
        <f t="shared" si="344"/>
        <v>4275000</v>
      </c>
      <c r="T234" s="27">
        <f t="shared" si="345"/>
        <v>225000</v>
      </c>
      <c r="U234" s="27">
        <f t="shared" si="346"/>
        <v>0</v>
      </c>
      <c r="V234" s="27">
        <v>4500000</v>
      </c>
      <c r="W234" s="27"/>
      <c r="X234" s="174">
        <f t="shared" si="296"/>
        <v>0</v>
      </c>
    </row>
    <row r="235" spans="1:24" s="29" customFormat="1" ht="150" x14ac:dyDescent="0.25">
      <c r="A235" s="77" t="s">
        <v>661</v>
      </c>
      <c r="B235" s="69"/>
      <c r="C235" s="69"/>
      <c r="D235" s="69"/>
      <c r="E235" s="163">
        <v>852</v>
      </c>
      <c r="F235" s="3" t="s">
        <v>101</v>
      </c>
      <c r="G235" s="3" t="s">
        <v>11</v>
      </c>
      <c r="H235" s="171" t="s">
        <v>662</v>
      </c>
      <c r="I235" s="3"/>
      <c r="J235" s="27">
        <f t="shared" ref="J235:W236" si="372">J236</f>
        <v>519600</v>
      </c>
      <c r="K235" s="27">
        <f t="shared" si="372"/>
        <v>519600</v>
      </c>
      <c r="L235" s="27">
        <f t="shared" si="372"/>
        <v>0</v>
      </c>
      <c r="M235" s="27">
        <f t="shared" si="372"/>
        <v>0</v>
      </c>
      <c r="N235" s="27">
        <f t="shared" si="372"/>
        <v>0</v>
      </c>
      <c r="O235" s="27">
        <f t="shared" si="372"/>
        <v>0</v>
      </c>
      <c r="P235" s="27">
        <f t="shared" si="372"/>
        <v>0</v>
      </c>
      <c r="Q235" s="27">
        <f t="shared" si="372"/>
        <v>0</v>
      </c>
      <c r="R235" s="27">
        <f t="shared" si="372"/>
        <v>519600</v>
      </c>
      <c r="S235" s="27">
        <f t="shared" si="372"/>
        <v>519600</v>
      </c>
      <c r="T235" s="27">
        <f t="shared" si="372"/>
        <v>0</v>
      </c>
      <c r="U235" s="27">
        <f t="shared" si="372"/>
        <v>0</v>
      </c>
      <c r="V235" s="27">
        <f t="shared" si="372"/>
        <v>519600</v>
      </c>
      <c r="W235" s="27">
        <f t="shared" si="372"/>
        <v>253800</v>
      </c>
      <c r="X235" s="174">
        <f t="shared" ref="X235:X298" si="373">W235/V235*100</f>
        <v>48.84526558891455</v>
      </c>
    </row>
    <row r="236" spans="1:24" s="29" customFormat="1" ht="45" x14ac:dyDescent="0.25">
      <c r="A236" s="77" t="s">
        <v>53</v>
      </c>
      <c r="B236" s="69"/>
      <c r="C236" s="69"/>
      <c r="D236" s="69"/>
      <c r="E236" s="163">
        <v>852</v>
      </c>
      <c r="F236" s="3" t="s">
        <v>101</v>
      </c>
      <c r="G236" s="3" t="s">
        <v>11</v>
      </c>
      <c r="H236" s="171" t="s">
        <v>662</v>
      </c>
      <c r="I236" s="3" t="s">
        <v>107</v>
      </c>
      <c r="J236" s="27">
        <f t="shared" si="372"/>
        <v>519600</v>
      </c>
      <c r="K236" s="27">
        <f t="shared" si="372"/>
        <v>519600</v>
      </c>
      <c r="L236" s="27">
        <f t="shared" si="372"/>
        <v>0</v>
      </c>
      <c r="M236" s="27">
        <f t="shared" si="372"/>
        <v>0</v>
      </c>
      <c r="N236" s="27">
        <f t="shared" si="372"/>
        <v>0</v>
      </c>
      <c r="O236" s="27">
        <f t="shared" si="372"/>
        <v>0</v>
      </c>
      <c r="P236" s="27">
        <f t="shared" si="372"/>
        <v>0</v>
      </c>
      <c r="Q236" s="27">
        <f t="shared" si="372"/>
        <v>0</v>
      </c>
      <c r="R236" s="27">
        <f t="shared" si="372"/>
        <v>519600</v>
      </c>
      <c r="S236" s="27">
        <f t="shared" si="372"/>
        <v>519600</v>
      </c>
      <c r="T236" s="27">
        <f t="shared" si="372"/>
        <v>0</v>
      </c>
      <c r="U236" s="27">
        <f t="shared" si="372"/>
        <v>0</v>
      </c>
      <c r="V236" s="27">
        <f t="shared" si="372"/>
        <v>519600</v>
      </c>
      <c r="W236" s="27">
        <f t="shared" si="372"/>
        <v>253800</v>
      </c>
      <c r="X236" s="174">
        <f t="shared" si="373"/>
        <v>48.84526558891455</v>
      </c>
    </row>
    <row r="237" spans="1:24" s="29" customFormat="1" ht="30" x14ac:dyDescent="0.25">
      <c r="A237" s="77" t="s">
        <v>108</v>
      </c>
      <c r="B237" s="166"/>
      <c r="C237" s="166"/>
      <c r="D237" s="166"/>
      <c r="E237" s="163">
        <v>852</v>
      </c>
      <c r="F237" s="3" t="s">
        <v>101</v>
      </c>
      <c r="G237" s="3" t="s">
        <v>11</v>
      </c>
      <c r="H237" s="171" t="s">
        <v>662</v>
      </c>
      <c r="I237" s="3" t="s">
        <v>109</v>
      </c>
      <c r="J237" s="27">
        <v>519600</v>
      </c>
      <c r="K237" s="27">
        <f>J237</f>
        <v>519600</v>
      </c>
      <c r="L237" s="27"/>
      <c r="M237" s="27"/>
      <c r="N237" s="27"/>
      <c r="O237" s="27">
        <f>N237</f>
        <v>0</v>
      </c>
      <c r="P237" s="27"/>
      <c r="Q237" s="27"/>
      <c r="R237" s="27">
        <v>519600</v>
      </c>
      <c r="S237" s="27">
        <f t="shared" si="344"/>
        <v>519600</v>
      </c>
      <c r="T237" s="27">
        <f t="shared" si="345"/>
        <v>0</v>
      </c>
      <c r="U237" s="27">
        <f t="shared" si="346"/>
        <v>0</v>
      </c>
      <c r="V237" s="27">
        <v>519600</v>
      </c>
      <c r="W237" s="27">
        <v>253800</v>
      </c>
      <c r="X237" s="174">
        <f t="shared" si="373"/>
        <v>48.84526558891455</v>
      </c>
    </row>
    <row r="238" spans="1:24" s="29" customFormat="1" x14ac:dyDescent="0.25">
      <c r="A238" s="177" t="s">
        <v>102</v>
      </c>
      <c r="B238" s="69"/>
      <c r="C238" s="69"/>
      <c r="D238" s="69"/>
      <c r="E238" s="163">
        <v>852</v>
      </c>
      <c r="F238" s="24" t="s">
        <v>101</v>
      </c>
      <c r="G238" s="24" t="s">
        <v>56</v>
      </c>
      <c r="H238" s="171" t="s">
        <v>61</v>
      </c>
      <c r="I238" s="24"/>
      <c r="J238" s="28">
        <f>J239+J242+J248+J251+J254+J257+J260+J263+J269+J268+J272</f>
        <v>91643999</v>
      </c>
      <c r="K238" s="28">
        <f t="shared" ref="K238:Q238" si="374">K239+K242+K248+K251+K254+K257+K260+K263+K269+K268+K272</f>
        <v>69043899</v>
      </c>
      <c r="L238" s="28">
        <f t="shared" si="374"/>
        <v>22600100</v>
      </c>
      <c r="M238" s="28">
        <f t="shared" si="374"/>
        <v>0</v>
      </c>
      <c r="N238" s="28">
        <f t="shared" si="374"/>
        <v>4663626.93</v>
      </c>
      <c r="O238" s="28">
        <f t="shared" si="374"/>
        <v>222666.67</v>
      </c>
      <c r="P238" s="28">
        <f t="shared" si="374"/>
        <v>4440960.26</v>
      </c>
      <c r="Q238" s="28">
        <f t="shared" si="374"/>
        <v>0</v>
      </c>
      <c r="R238" s="28">
        <f>R239+R242+R245+R248+R251+R254+R257+R260+R263+R269+R268+R272</f>
        <v>96307625.930000007</v>
      </c>
      <c r="S238" s="28">
        <f t="shared" ref="S238:W238" si="375">S239+S242+S245+S248+S251+S254+S257+S260+S263+S269+S268+S272</f>
        <v>69266565.670000002</v>
      </c>
      <c r="T238" s="28">
        <f t="shared" si="375"/>
        <v>27041060.260000002</v>
      </c>
      <c r="U238" s="28">
        <f t="shared" si="375"/>
        <v>0</v>
      </c>
      <c r="V238" s="28">
        <f t="shared" si="375"/>
        <v>96307625.930000007</v>
      </c>
      <c r="W238" s="28">
        <f t="shared" si="375"/>
        <v>50408594.059999995</v>
      </c>
      <c r="X238" s="174">
        <f t="shared" si="373"/>
        <v>52.341227990230855</v>
      </c>
    </row>
    <row r="239" spans="1:24" ht="120" x14ac:dyDescent="0.25">
      <c r="A239" s="77" t="s">
        <v>664</v>
      </c>
      <c r="B239" s="69"/>
      <c r="C239" s="69"/>
      <c r="D239" s="69"/>
      <c r="E239" s="163">
        <v>852</v>
      </c>
      <c r="F239" s="3" t="s">
        <v>101</v>
      </c>
      <c r="G239" s="3" t="s">
        <v>56</v>
      </c>
      <c r="H239" s="171" t="s">
        <v>663</v>
      </c>
      <c r="I239" s="3"/>
      <c r="J239" s="27">
        <f t="shared" ref="J239:W240" si="376">J240</f>
        <v>61094155</v>
      </c>
      <c r="K239" s="27">
        <f t="shared" si="376"/>
        <v>61094155</v>
      </c>
      <c r="L239" s="27">
        <f t="shared" si="376"/>
        <v>0</v>
      </c>
      <c r="M239" s="27">
        <f t="shared" si="376"/>
        <v>0</v>
      </c>
      <c r="N239" s="27">
        <f t="shared" si="376"/>
        <v>0</v>
      </c>
      <c r="O239" s="27">
        <f t="shared" si="376"/>
        <v>0</v>
      </c>
      <c r="P239" s="27">
        <f t="shared" si="376"/>
        <v>0</v>
      </c>
      <c r="Q239" s="27">
        <f t="shared" si="376"/>
        <v>0</v>
      </c>
      <c r="R239" s="27">
        <f t="shared" si="376"/>
        <v>61094155</v>
      </c>
      <c r="S239" s="27">
        <f t="shared" si="376"/>
        <v>61094155</v>
      </c>
      <c r="T239" s="27">
        <f t="shared" si="376"/>
        <v>0</v>
      </c>
      <c r="U239" s="27">
        <f t="shared" si="376"/>
        <v>0</v>
      </c>
      <c r="V239" s="27">
        <f t="shared" si="376"/>
        <v>61094155</v>
      </c>
      <c r="W239" s="27">
        <f t="shared" si="376"/>
        <v>38254209.299999997</v>
      </c>
      <c r="X239" s="174">
        <f t="shared" si="373"/>
        <v>62.615170469253556</v>
      </c>
    </row>
    <row r="240" spans="1:24" ht="45" x14ac:dyDescent="0.25">
      <c r="A240" s="77" t="s">
        <v>53</v>
      </c>
      <c r="B240" s="69"/>
      <c r="C240" s="69"/>
      <c r="D240" s="69"/>
      <c r="E240" s="163">
        <v>852</v>
      </c>
      <c r="F240" s="3" t="s">
        <v>101</v>
      </c>
      <c r="G240" s="3" t="s">
        <v>56</v>
      </c>
      <c r="H240" s="171" t="s">
        <v>663</v>
      </c>
      <c r="I240" s="3" t="s">
        <v>107</v>
      </c>
      <c r="J240" s="27">
        <f t="shared" si="376"/>
        <v>61094155</v>
      </c>
      <c r="K240" s="27">
        <f t="shared" si="376"/>
        <v>61094155</v>
      </c>
      <c r="L240" s="27">
        <f t="shared" si="376"/>
        <v>0</v>
      </c>
      <c r="M240" s="27">
        <f t="shared" si="376"/>
        <v>0</v>
      </c>
      <c r="N240" s="27">
        <f t="shared" si="376"/>
        <v>0</v>
      </c>
      <c r="O240" s="27">
        <f t="shared" si="376"/>
        <v>0</v>
      </c>
      <c r="P240" s="27">
        <f t="shared" si="376"/>
        <v>0</v>
      </c>
      <c r="Q240" s="27">
        <f t="shared" si="376"/>
        <v>0</v>
      </c>
      <c r="R240" s="27">
        <f t="shared" si="376"/>
        <v>61094155</v>
      </c>
      <c r="S240" s="27">
        <f t="shared" si="376"/>
        <v>61094155</v>
      </c>
      <c r="T240" s="27">
        <f t="shared" si="376"/>
        <v>0</v>
      </c>
      <c r="U240" s="27">
        <f t="shared" si="376"/>
        <v>0</v>
      </c>
      <c r="V240" s="27">
        <f t="shared" si="376"/>
        <v>61094155</v>
      </c>
      <c r="W240" s="27">
        <f t="shared" si="376"/>
        <v>38254209.299999997</v>
      </c>
      <c r="X240" s="174">
        <f t="shared" si="373"/>
        <v>62.615170469253556</v>
      </c>
    </row>
    <row r="241" spans="1:24" ht="30" x14ac:dyDescent="0.25">
      <c r="A241" s="77" t="s">
        <v>108</v>
      </c>
      <c r="B241" s="166"/>
      <c r="C241" s="166"/>
      <c r="D241" s="166"/>
      <c r="E241" s="163">
        <v>852</v>
      </c>
      <c r="F241" s="3" t="s">
        <v>101</v>
      </c>
      <c r="G241" s="3" t="s">
        <v>56</v>
      </c>
      <c r="H241" s="171" t="s">
        <v>663</v>
      </c>
      <c r="I241" s="3" t="s">
        <v>109</v>
      </c>
      <c r="J241" s="27">
        <v>61094155</v>
      </c>
      <c r="K241" s="27">
        <f>J241</f>
        <v>61094155</v>
      </c>
      <c r="L241" s="27"/>
      <c r="M241" s="27"/>
      <c r="N241" s="27"/>
      <c r="O241" s="27">
        <f>N241</f>
        <v>0</v>
      </c>
      <c r="P241" s="27"/>
      <c r="Q241" s="27"/>
      <c r="R241" s="27">
        <v>61094155</v>
      </c>
      <c r="S241" s="27">
        <f t="shared" si="344"/>
        <v>61094155</v>
      </c>
      <c r="T241" s="27">
        <f t="shared" si="345"/>
        <v>0</v>
      </c>
      <c r="U241" s="27">
        <f t="shared" si="346"/>
        <v>0</v>
      </c>
      <c r="V241" s="27">
        <v>61094155</v>
      </c>
      <c r="W241" s="27">
        <v>38254209.299999997</v>
      </c>
      <c r="X241" s="174">
        <f t="shared" si="373"/>
        <v>62.615170469253556</v>
      </c>
    </row>
    <row r="242" spans="1:24" ht="30" x14ac:dyDescent="0.25">
      <c r="A242" s="77" t="s">
        <v>159</v>
      </c>
      <c r="B242" s="166"/>
      <c r="C242" s="166"/>
      <c r="D242" s="166"/>
      <c r="E242" s="163">
        <v>852</v>
      </c>
      <c r="F242" s="3" t="s">
        <v>101</v>
      </c>
      <c r="G242" s="3" t="s">
        <v>56</v>
      </c>
      <c r="H242" s="171" t="s">
        <v>160</v>
      </c>
      <c r="I242" s="3"/>
      <c r="J242" s="27">
        <f t="shared" ref="J242:W243" si="377">J243</f>
        <v>19435300</v>
      </c>
      <c r="K242" s="27">
        <f t="shared" si="377"/>
        <v>0</v>
      </c>
      <c r="L242" s="27">
        <f t="shared" si="377"/>
        <v>19435300</v>
      </c>
      <c r="M242" s="27">
        <f t="shared" si="377"/>
        <v>0</v>
      </c>
      <c r="N242" s="27">
        <f t="shared" si="377"/>
        <v>1107781</v>
      </c>
      <c r="O242" s="27">
        <f t="shared" si="377"/>
        <v>0</v>
      </c>
      <c r="P242" s="27">
        <f t="shared" si="377"/>
        <v>1107781</v>
      </c>
      <c r="Q242" s="27">
        <f t="shared" si="377"/>
        <v>0</v>
      </c>
      <c r="R242" s="27">
        <f t="shared" si="377"/>
        <v>20543081</v>
      </c>
      <c r="S242" s="27">
        <f t="shared" si="377"/>
        <v>0</v>
      </c>
      <c r="T242" s="27">
        <f t="shared" si="377"/>
        <v>20543081</v>
      </c>
      <c r="U242" s="27">
        <f t="shared" si="377"/>
        <v>0</v>
      </c>
      <c r="V242" s="27">
        <f t="shared" si="377"/>
        <v>20543081</v>
      </c>
      <c r="W242" s="27">
        <f t="shared" si="377"/>
        <v>9632512.5199999996</v>
      </c>
      <c r="X242" s="174">
        <f t="shared" si="373"/>
        <v>46.889327457745992</v>
      </c>
    </row>
    <row r="243" spans="1:24" ht="45" x14ac:dyDescent="0.25">
      <c r="A243" s="77" t="s">
        <v>53</v>
      </c>
      <c r="B243" s="166"/>
      <c r="C243" s="166"/>
      <c r="D243" s="166"/>
      <c r="E243" s="163">
        <v>852</v>
      </c>
      <c r="F243" s="3" t="s">
        <v>101</v>
      </c>
      <c r="G243" s="4" t="s">
        <v>56</v>
      </c>
      <c r="H243" s="171" t="s">
        <v>160</v>
      </c>
      <c r="I243" s="3" t="s">
        <v>107</v>
      </c>
      <c r="J243" s="27">
        <f t="shared" si="377"/>
        <v>19435300</v>
      </c>
      <c r="K243" s="27">
        <f t="shared" si="377"/>
        <v>0</v>
      </c>
      <c r="L243" s="27">
        <f t="shared" si="377"/>
        <v>19435300</v>
      </c>
      <c r="M243" s="27">
        <f t="shared" si="377"/>
        <v>0</v>
      </c>
      <c r="N243" s="27">
        <f t="shared" si="377"/>
        <v>1107781</v>
      </c>
      <c r="O243" s="27">
        <f t="shared" si="377"/>
        <v>0</v>
      </c>
      <c r="P243" s="27">
        <f t="shared" si="377"/>
        <v>1107781</v>
      </c>
      <c r="Q243" s="27">
        <f t="shared" si="377"/>
        <v>0</v>
      </c>
      <c r="R243" s="27">
        <f t="shared" si="377"/>
        <v>20543081</v>
      </c>
      <c r="S243" s="27">
        <f t="shared" si="377"/>
        <v>0</v>
      </c>
      <c r="T243" s="27">
        <f t="shared" si="377"/>
        <v>20543081</v>
      </c>
      <c r="U243" s="27">
        <f t="shared" si="377"/>
        <v>0</v>
      </c>
      <c r="V243" s="27">
        <f t="shared" si="377"/>
        <v>20543081</v>
      </c>
      <c r="W243" s="27">
        <f t="shared" si="377"/>
        <v>9632512.5199999996</v>
      </c>
      <c r="X243" s="174">
        <f t="shared" si="373"/>
        <v>46.889327457745992</v>
      </c>
    </row>
    <row r="244" spans="1:24" ht="30" x14ac:dyDescent="0.25">
      <c r="A244" s="77" t="s">
        <v>108</v>
      </c>
      <c r="B244" s="166"/>
      <c r="C244" s="166"/>
      <c r="D244" s="166"/>
      <c r="E244" s="163">
        <v>852</v>
      </c>
      <c r="F244" s="3" t="s">
        <v>101</v>
      </c>
      <c r="G244" s="4" t="s">
        <v>56</v>
      </c>
      <c r="H244" s="171" t="s">
        <v>160</v>
      </c>
      <c r="I244" s="3" t="s">
        <v>109</v>
      </c>
      <c r="J244" s="27">
        <v>19435300</v>
      </c>
      <c r="K244" s="27"/>
      <c r="L244" s="27">
        <f>J244</f>
        <v>19435300</v>
      </c>
      <c r="M244" s="27"/>
      <c r="N244" s="27">
        <f>212000+495781+400000</f>
        <v>1107781</v>
      </c>
      <c r="O244" s="27"/>
      <c r="P244" s="27">
        <f>N244</f>
        <v>1107781</v>
      </c>
      <c r="Q244" s="27"/>
      <c r="R244" s="27">
        <v>20543081</v>
      </c>
      <c r="S244" s="27">
        <f t="shared" si="344"/>
        <v>0</v>
      </c>
      <c r="T244" s="27">
        <f t="shared" si="345"/>
        <v>20543081</v>
      </c>
      <c r="U244" s="27">
        <f t="shared" si="346"/>
        <v>0</v>
      </c>
      <c r="V244" s="27">
        <v>20543081</v>
      </c>
      <c r="W244" s="27">
        <v>9632512.5199999996</v>
      </c>
      <c r="X244" s="174">
        <f t="shared" si="373"/>
        <v>46.889327457745992</v>
      </c>
    </row>
    <row r="245" spans="1:24" ht="60" x14ac:dyDescent="0.25">
      <c r="A245" s="77" t="s">
        <v>768</v>
      </c>
      <c r="B245" s="206"/>
      <c r="C245" s="206"/>
      <c r="D245" s="206"/>
      <c r="E245" s="163">
        <v>852</v>
      </c>
      <c r="F245" s="3" t="s">
        <v>101</v>
      </c>
      <c r="G245" s="3" t="s">
        <v>56</v>
      </c>
      <c r="H245" s="171" t="s">
        <v>769</v>
      </c>
      <c r="I245" s="3"/>
      <c r="J245" s="27"/>
      <c r="K245" s="27"/>
      <c r="L245" s="27"/>
      <c r="M245" s="27"/>
      <c r="N245" s="27"/>
      <c r="O245" s="27"/>
      <c r="P245" s="27"/>
      <c r="Q245" s="27"/>
      <c r="R245" s="27">
        <f>R246</f>
        <v>0</v>
      </c>
      <c r="S245" s="27">
        <f t="shared" ref="S245:W246" si="378">S246</f>
        <v>0</v>
      </c>
      <c r="T245" s="27">
        <f t="shared" si="378"/>
        <v>0</v>
      </c>
      <c r="U245" s="27">
        <f t="shared" si="378"/>
        <v>0</v>
      </c>
      <c r="V245" s="27">
        <f t="shared" si="378"/>
        <v>50202</v>
      </c>
      <c r="W245" s="27">
        <f t="shared" si="378"/>
        <v>41534</v>
      </c>
      <c r="X245" s="174"/>
    </row>
    <row r="246" spans="1:24" ht="45" x14ac:dyDescent="0.25">
      <c r="A246" s="77" t="s">
        <v>53</v>
      </c>
      <c r="B246" s="206"/>
      <c r="C246" s="206"/>
      <c r="D246" s="206"/>
      <c r="E246" s="163">
        <v>852</v>
      </c>
      <c r="F246" s="3" t="s">
        <v>101</v>
      </c>
      <c r="G246" s="4" t="s">
        <v>56</v>
      </c>
      <c r="H246" s="171" t="s">
        <v>769</v>
      </c>
      <c r="I246" s="3" t="s">
        <v>107</v>
      </c>
      <c r="J246" s="27"/>
      <c r="K246" s="27"/>
      <c r="L246" s="27"/>
      <c r="M246" s="27"/>
      <c r="N246" s="27"/>
      <c r="O246" s="27"/>
      <c r="P246" s="27"/>
      <c r="Q246" s="27"/>
      <c r="R246" s="27">
        <f>R247</f>
        <v>0</v>
      </c>
      <c r="S246" s="27">
        <f t="shared" si="378"/>
        <v>0</v>
      </c>
      <c r="T246" s="27">
        <f t="shared" si="378"/>
        <v>0</v>
      </c>
      <c r="U246" s="27">
        <f t="shared" si="378"/>
        <v>0</v>
      </c>
      <c r="V246" s="27">
        <f t="shared" si="378"/>
        <v>50202</v>
      </c>
      <c r="W246" s="27">
        <f t="shared" si="378"/>
        <v>41534</v>
      </c>
      <c r="X246" s="174"/>
    </row>
    <row r="247" spans="1:24" ht="30" x14ac:dyDescent="0.25">
      <c r="A247" s="77" t="s">
        <v>108</v>
      </c>
      <c r="B247" s="206"/>
      <c r="C247" s="206"/>
      <c r="D247" s="206"/>
      <c r="E247" s="163">
        <v>852</v>
      </c>
      <c r="F247" s="3" t="s">
        <v>101</v>
      </c>
      <c r="G247" s="4" t="s">
        <v>56</v>
      </c>
      <c r="H247" s="171" t="s">
        <v>769</v>
      </c>
      <c r="I247" s="3" t="s">
        <v>109</v>
      </c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>
        <v>50202</v>
      </c>
      <c r="W247" s="27">
        <v>41534</v>
      </c>
      <c r="X247" s="174"/>
    </row>
    <row r="248" spans="1:24" ht="30" x14ac:dyDescent="0.25">
      <c r="A248" s="77" t="s">
        <v>155</v>
      </c>
      <c r="B248" s="166"/>
      <c r="C248" s="166"/>
      <c r="D248" s="166"/>
      <c r="E248" s="163">
        <v>852</v>
      </c>
      <c r="F248" s="3" t="s">
        <v>101</v>
      </c>
      <c r="G248" s="4" t="s">
        <v>56</v>
      </c>
      <c r="H248" s="171" t="s">
        <v>156</v>
      </c>
      <c r="I248" s="3"/>
      <c r="J248" s="27">
        <f t="shared" ref="J248:W249" si="379">J249</f>
        <v>81840</v>
      </c>
      <c r="K248" s="27">
        <f t="shared" si="379"/>
        <v>0</v>
      </c>
      <c r="L248" s="27">
        <f t="shared" si="379"/>
        <v>81840</v>
      </c>
      <c r="M248" s="27">
        <f t="shared" si="379"/>
        <v>0</v>
      </c>
      <c r="N248" s="27">
        <f t="shared" si="379"/>
        <v>2904337</v>
      </c>
      <c r="O248" s="27">
        <f t="shared" si="379"/>
        <v>0</v>
      </c>
      <c r="P248" s="27">
        <f t="shared" si="379"/>
        <v>2904337</v>
      </c>
      <c r="Q248" s="27">
        <f t="shared" si="379"/>
        <v>0</v>
      </c>
      <c r="R248" s="27">
        <f t="shared" si="379"/>
        <v>2986177</v>
      </c>
      <c r="S248" s="27">
        <f t="shared" si="379"/>
        <v>0</v>
      </c>
      <c r="T248" s="27">
        <f t="shared" si="379"/>
        <v>2986177</v>
      </c>
      <c r="U248" s="27">
        <f t="shared" si="379"/>
        <v>0</v>
      </c>
      <c r="V248" s="27">
        <f t="shared" si="379"/>
        <v>2935975</v>
      </c>
      <c r="W248" s="27">
        <f t="shared" si="379"/>
        <v>107117</v>
      </c>
      <c r="X248" s="174">
        <f t="shared" si="373"/>
        <v>3.648430248895171</v>
      </c>
    </row>
    <row r="249" spans="1:24" ht="45" x14ac:dyDescent="0.25">
      <c r="A249" s="77" t="s">
        <v>53</v>
      </c>
      <c r="B249" s="166"/>
      <c r="C249" s="166"/>
      <c r="D249" s="166"/>
      <c r="E249" s="163">
        <v>852</v>
      </c>
      <c r="F249" s="3" t="s">
        <v>101</v>
      </c>
      <c r="G249" s="4" t="s">
        <v>56</v>
      </c>
      <c r="H249" s="171" t="s">
        <v>156</v>
      </c>
      <c r="I249" s="3" t="s">
        <v>107</v>
      </c>
      <c r="J249" s="27">
        <f t="shared" si="379"/>
        <v>81840</v>
      </c>
      <c r="K249" s="27">
        <f t="shared" si="379"/>
        <v>0</v>
      </c>
      <c r="L249" s="27">
        <f t="shared" si="379"/>
        <v>81840</v>
      </c>
      <c r="M249" s="27">
        <f t="shared" si="379"/>
        <v>0</v>
      </c>
      <c r="N249" s="27">
        <f t="shared" si="379"/>
        <v>2904337</v>
      </c>
      <c r="O249" s="27">
        <f t="shared" si="379"/>
        <v>0</v>
      </c>
      <c r="P249" s="27">
        <f t="shared" si="379"/>
        <v>2904337</v>
      </c>
      <c r="Q249" s="27">
        <f t="shared" si="379"/>
        <v>0</v>
      </c>
      <c r="R249" s="27">
        <f t="shared" si="379"/>
        <v>2986177</v>
      </c>
      <c r="S249" s="27">
        <f t="shared" si="379"/>
        <v>0</v>
      </c>
      <c r="T249" s="27">
        <f t="shared" si="379"/>
        <v>2986177</v>
      </c>
      <c r="U249" s="27">
        <f t="shared" si="379"/>
        <v>0</v>
      </c>
      <c r="V249" s="27">
        <f t="shared" si="379"/>
        <v>2935975</v>
      </c>
      <c r="W249" s="27">
        <f t="shared" si="379"/>
        <v>107117</v>
      </c>
      <c r="X249" s="174">
        <f t="shared" si="373"/>
        <v>3.648430248895171</v>
      </c>
    </row>
    <row r="250" spans="1:24" ht="30" x14ac:dyDescent="0.25">
      <c r="A250" s="77" t="s">
        <v>108</v>
      </c>
      <c r="B250" s="166"/>
      <c r="C250" s="166"/>
      <c r="D250" s="166"/>
      <c r="E250" s="163">
        <v>852</v>
      </c>
      <c r="F250" s="3" t="s">
        <v>101</v>
      </c>
      <c r="G250" s="4" t="s">
        <v>56</v>
      </c>
      <c r="H250" s="171" t="s">
        <v>156</v>
      </c>
      <c r="I250" s="3" t="s">
        <v>109</v>
      </c>
      <c r="J250" s="27">
        <v>81840</v>
      </c>
      <c r="K250" s="27"/>
      <c r="L250" s="27">
        <f>J250</f>
        <v>81840</v>
      </c>
      <c r="M250" s="27"/>
      <c r="N250" s="27">
        <f>80000+24160+771184+376490+15637+1072216+27100+29244+17216+7250+5640+42600+5370+20000+389990+2720+14800+2720</f>
        <v>2904337</v>
      </c>
      <c r="O250" s="27"/>
      <c r="P250" s="27">
        <f>N250</f>
        <v>2904337</v>
      </c>
      <c r="Q250" s="27"/>
      <c r="R250" s="27">
        <v>2986177</v>
      </c>
      <c r="S250" s="27">
        <f t="shared" si="344"/>
        <v>0</v>
      </c>
      <c r="T250" s="27">
        <f t="shared" si="345"/>
        <v>2986177</v>
      </c>
      <c r="U250" s="27">
        <f t="shared" si="346"/>
        <v>0</v>
      </c>
      <c r="V250" s="27">
        <v>2935975</v>
      </c>
      <c r="W250" s="27">
        <v>107117</v>
      </c>
      <c r="X250" s="174">
        <f t="shared" si="373"/>
        <v>3.648430248895171</v>
      </c>
    </row>
    <row r="251" spans="1:24" ht="30" x14ac:dyDescent="0.25">
      <c r="A251" s="77" t="s">
        <v>153</v>
      </c>
      <c r="B251" s="166"/>
      <c r="C251" s="166"/>
      <c r="D251" s="166"/>
      <c r="E251" s="163">
        <v>852</v>
      </c>
      <c r="F251" s="4" t="s">
        <v>101</v>
      </c>
      <c r="G251" s="4" t="s">
        <v>56</v>
      </c>
      <c r="H251" s="171" t="s">
        <v>154</v>
      </c>
      <c r="I251" s="3"/>
      <c r="J251" s="27">
        <f t="shared" ref="J251:W252" si="380">J252</f>
        <v>2556900</v>
      </c>
      <c r="K251" s="27">
        <f t="shared" si="380"/>
        <v>0</v>
      </c>
      <c r="L251" s="27">
        <f t="shared" si="380"/>
        <v>2556900</v>
      </c>
      <c r="M251" s="27">
        <f t="shared" si="380"/>
        <v>0</v>
      </c>
      <c r="N251" s="27">
        <f t="shared" si="380"/>
        <v>0</v>
      </c>
      <c r="O251" s="27">
        <f t="shared" si="380"/>
        <v>0</v>
      </c>
      <c r="P251" s="27">
        <f t="shared" si="380"/>
        <v>0</v>
      </c>
      <c r="Q251" s="27">
        <f t="shared" si="380"/>
        <v>0</v>
      </c>
      <c r="R251" s="27">
        <f t="shared" si="380"/>
        <v>2556900</v>
      </c>
      <c r="S251" s="27">
        <f t="shared" si="380"/>
        <v>0</v>
      </c>
      <c r="T251" s="27">
        <f t="shared" si="380"/>
        <v>2556900</v>
      </c>
      <c r="U251" s="27">
        <f t="shared" si="380"/>
        <v>0</v>
      </c>
      <c r="V251" s="27">
        <f t="shared" si="380"/>
        <v>2556900</v>
      </c>
      <c r="W251" s="27">
        <f t="shared" si="380"/>
        <v>1090000.24</v>
      </c>
      <c r="X251" s="174">
        <f t="shared" si="373"/>
        <v>42.629756345574719</v>
      </c>
    </row>
    <row r="252" spans="1:24" ht="45" x14ac:dyDescent="0.25">
      <c r="A252" s="77" t="s">
        <v>53</v>
      </c>
      <c r="B252" s="166"/>
      <c r="C252" s="166"/>
      <c r="D252" s="166"/>
      <c r="E252" s="163">
        <v>852</v>
      </c>
      <c r="F252" s="3" t="s">
        <v>101</v>
      </c>
      <c r="G252" s="4" t="s">
        <v>56</v>
      </c>
      <c r="H252" s="171" t="s">
        <v>154</v>
      </c>
      <c r="I252" s="3" t="s">
        <v>107</v>
      </c>
      <c r="J252" s="27">
        <f t="shared" si="380"/>
        <v>2556900</v>
      </c>
      <c r="K252" s="27">
        <f t="shared" si="380"/>
        <v>0</v>
      </c>
      <c r="L252" s="27">
        <f t="shared" si="380"/>
        <v>2556900</v>
      </c>
      <c r="M252" s="27">
        <f t="shared" si="380"/>
        <v>0</v>
      </c>
      <c r="N252" s="27">
        <f t="shared" si="380"/>
        <v>0</v>
      </c>
      <c r="O252" s="27">
        <f t="shared" si="380"/>
        <v>0</v>
      </c>
      <c r="P252" s="27">
        <f t="shared" si="380"/>
        <v>0</v>
      </c>
      <c r="Q252" s="27">
        <f t="shared" si="380"/>
        <v>0</v>
      </c>
      <c r="R252" s="27">
        <f t="shared" si="380"/>
        <v>2556900</v>
      </c>
      <c r="S252" s="27">
        <f t="shared" si="380"/>
        <v>0</v>
      </c>
      <c r="T252" s="27">
        <f t="shared" si="380"/>
        <v>2556900</v>
      </c>
      <c r="U252" s="27">
        <f t="shared" si="380"/>
        <v>0</v>
      </c>
      <c r="V252" s="27">
        <f t="shared" si="380"/>
        <v>2556900</v>
      </c>
      <c r="W252" s="27">
        <f t="shared" si="380"/>
        <v>1090000.24</v>
      </c>
      <c r="X252" s="174">
        <f t="shared" si="373"/>
        <v>42.629756345574719</v>
      </c>
    </row>
    <row r="253" spans="1:24" ht="30" x14ac:dyDescent="0.25">
      <c r="A253" s="77" t="s">
        <v>108</v>
      </c>
      <c r="B253" s="166"/>
      <c r="C253" s="166"/>
      <c r="D253" s="166"/>
      <c r="E253" s="163">
        <v>852</v>
      </c>
      <c r="F253" s="3" t="s">
        <v>101</v>
      </c>
      <c r="G253" s="4" t="s">
        <v>56</v>
      </c>
      <c r="H253" s="171" t="s">
        <v>154</v>
      </c>
      <c r="I253" s="3" t="s">
        <v>109</v>
      </c>
      <c r="J253" s="27">
        <v>2556900</v>
      </c>
      <c r="K253" s="27"/>
      <c r="L253" s="27">
        <f>J253</f>
        <v>2556900</v>
      </c>
      <c r="M253" s="27"/>
      <c r="N253" s="27"/>
      <c r="O253" s="27"/>
      <c r="P253" s="27">
        <f>N253</f>
        <v>0</v>
      </c>
      <c r="Q253" s="27"/>
      <c r="R253" s="27">
        <v>2556900</v>
      </c>
      <c r="S253" s="27">
        <f t="shared" si="344"/>
        <v>0</v>
      </c>
      <c r="T253" s="27">
        <f t="shared" si="345"/>
        <v>2556900</v>
      </c>
      <c r="U253" s="27">
        <f t="shared" si="346"/>
        <v>0</v>
      </c>
      <c r="V253" s="27">
        <v>2556900</v>
      </c>
      <c r="W253" s="27">
        <v>1090000.24</v>
      </c>
      <c r="X253" s="174">
        <f t="shared" si="373"/>
        <v>42.629756345574719</v>
      </c>
    </row>
    <row r="254" spans="1:24" s="29" customFormat="1" ht="45" x14ac:dyDescent="0.25">
      <c r="A254" s="77" t="s">
        <v>157</v>
      </c>
      <c r="B254" s="166"/>
      <c r="C254" s="166"/>
      <c r="D254" s="166"/>
      <c r="E254" s="163">
        <v>852</v>
      </c>
      <c r="F254" s="4" t="s">
        <v>101</v>
      </c>
      <c r="G254" s="4" t="s">
        <v>56</v>
      </c>
      <c r="H254" s="171" t="s">
        <v>158</v>
      </c>
      <c r="I254" s="3"/>
      <c r="J254" s="27">
        <f t="shared" ref="J254:W255" si="381">J255</f>
        <v>32598</v>
      </c>
      <c r="K254" s="27">
        <f t="shared" si="381"/>
        <v>0</v>
      </c>
      <c r="L254" s="27">
        <f t="shared" si="381"/>
        <v>32598</v>
      </c>
      <c r="M254" s="27">
        <f t="shared" si="381"/>
        <v>0</v>
      </c>
      <c r="N254" s="27">
        <f t="shared" si="381"/>
        <v>417123</v>
      </c>
      <c r="O254" s="27">
        <f t="shared" si="381"/>
        <v>0</v>
      </c>
      <c r="P254" s="27">
        <f t="shared" si="381"/>
        <v>417123</v>
      </c>
      <c r="Q254" s="27">
        <f t="shared" si="381"/>
        <v>0</v>
      </c>
      <c r="R254" s="27">
        <f t="shared" si="381"/>
        <v>449721</v>
      </c>
      <c r="S254" s="27">
        <f t="shared" si="381"/>
        <v>0</v>
      </c>
      <c r="T254" s="27">
        <f t="shared" si="381"/>
        <v>449721</v>
      </c>
      <c r="U254" s="27">
        <f t="shared" si="381"/>
        <v>0</v>
      </c>
      <c r="V254" s="27">
        <f t="shared" si="381"/>
        <v>449721</v>
      </c>
      <c r="W254" s="27">
        <f t="shared" si="381"/>
        <v>363421</v>
      </c>
      <c r="X254" s="174">
        <f t="shared" si="373"/>
        <v>80.810324623488782</v>
      </c>
    </row>
    <row r="255" spans="1:24" s="29" customFormat="1" ht="45" x14ac:dyDescent="0.25">
      <c r="A255" s="77" t="s">
        <v>53</v>
      </c>
      <c r="B255" s="166"/>
      <c r="C255" s="166"/>
      <c r="D255" s="166"/>
      <c r="E255" s="163">
        <v>852</v>
      </c>
      <c r="F255" s="3" t="s">
        <v>101</v>
      </c>
      <c r="G255" s="4" t="s">
        <v>56</v>
      </c>
      <c r="H255" s="171" t="s">
        <v>158</v>
      </c>
      <c r="I255" s="3" t="s">
        <v>107</v>
      </c>
      <c r="J255" s="27">
        <f t="shared" si="381"/>
        <v>32598</v>
      </c>
      <c r="K255" s="27">
        <f t="shared" si="381"/>
        <v>0</v>
      </c>
      <c r="L255" s="27">
        <f t="shared" si="381"/>
        <v>32598</v>
      </c>
      <c r="M255" s="27">
        <f t="shared" si="381"/>
        <v>0</v>
      </c>
      <c r="N255" s="27">
        <f t="shared" si="381"/>
        <v>417123</v>
      </c>
      <c r="O255" s="27">
        <f t="shared" si="381"/>
        <v>0</v>
      </c>
      <c r="P255" s="27">
        <f t="shared" si="381"/>
        <v>417123</v>
      </c>
      <c r="Q255" s="27">
        <f t="shared" si="381"/>
        <v>0</v>
      </c>
      <c r="R255" s="27">
        <f t="shared" si="381"/>
        <v>449721</v>
      </c>
      <c r="S255" s="27">
        <f t="shared" si="381"/>
        <v>0</v>
      </c>
      <c r="T255" s="27">
        <f t="shared" si="381"/>
        <v>449721</v>
      </c>
      <c r="U255" s="27">
        <f t="shared" si="381"/>
        <v>0</v>
      </c>
      <c r="V255" s="27">
        <f t="shared" si="381"/>
        <v>449721</v>
      </c>
      <c r="W255" s="27">
        <f t="shared" si="381"/>
        <v>363421</v>
      </c>
      <c r="X255" s="174">
        <f t="shared" si="373"/>
        <v>80.810324623488782</v>
      </c>
    </row>
    <row r="256" spans="1:24" s="29" customFormat="1" ht="30" x14ac:dyDescent="0.25">
      <c r="A256" s="77" t="s">
        <v>108</v>
      </c>
      <c r="B256" s="166"/>
      <c r="C256" s="166"/>
      <c r="D256" s="166"/>
      <c r="E256" s="163">
        <v>852</v>
      </c>
      <c r="F256" s="3" t="s">
        <v>101</v>
      </c>
      <c r="G256" s="4" t="s">
        <v>56</v>
      </c>
      <c r="H256" s="171" t="s">
        <v>158</v>
      </c>
      <c r="I256" s="3" t="s">
        <v>109</v>
      </c>
      <c r="J256" s="27">
        <v>32598</v>
      </c>
      <c r="K256" s="27"/>
      <c r="L256" s="27">
        <f>J256</f>
        <v>32598</v>
      </c>
      <c r="M256" s="27"/>
      <c r="N256" s="27">
        <f>24000+29235+127286+15402+25000+105000+91200</f>
        <v>417123</v>
      </c>
      <c r="O256" s="27"/>
      <c r="P256" s="27">
        <f>N256</f>
        <v>417123</v>
      </c>
      <c r="Q256" s="27"/>
      <c r="R256" s="27">
        <v>449721</v>
      </c>
      <c r="S256" s="27">
        <f t="shared" si="344"/>
        <v>0</v>
      </c>
      <c r="T256" s="27">
        <f t="shared" si="345"/>
        <v>449721</v>
      </c>
      <c r="U256" s="27">
        <f t="shared" si="346"/>
        <v>0</v>
      </c>
      <c r="V256" s="27">
        <v>449721</v>
      </c>
      <c r="W256" s="27">
        <v>363421</v>
      </c>
      <c r="X256" s="174">
        <f t="shared" si="373"/>
        <v>80.810324623488782</v>
      </c>
    </row>
    <row r="257" spans="1:24" s="29" customFormat="1" ht="45" x14ac:dyDescent="0.25">
      <c r="A257" s="77" t="s">
        <v>373</v>
      </c>
      <c r="B257" s="166"/>
      <c r="C257" s="166"/>
      <c r="D257" s="166"/>
      <c r="E257" s="163">
        <v>852</v>
      </c>
      <c r="F257" s="3" t="s">
        <v>101</v>
      </c>
      <c r="G257" s="4" t="s">
        <v>56</v>
      </c>
      <c r="H257" s="171" t="s">
        <v>372</v>
      </c>
      <c r="I257" s="3"/>
      <c r="J257" s="27">
        <f t="shared" ref="J257:W261" si="382">J258</f>
        <v>4500000</v>
      </c>
      <c r="K257" s="27">
        <f t="shared" si="382"/>
        <v>4275000</v>
      </c>
      <c r="L257" s="27">
        <f t="shared" si="382"/>
        <v>225000</v>
      </c>
      <c r="M257" s="27">
        <f t="shared" si="382"/>
        <v>0</v>
      </c>
      <c r="N257" s="27">
        <f t="shared" si="382"/>
        <v>0</v>
      </c>
      <c r="O257" s="27">
        <f t="shared" si="382"/>
        <v>0</v>
      </c>
      <c r="P257" s="27">
        <f t="shared" si="382"/>
        <v>0</v>
      </c>
      <c r="Q257" s="27">
        <f t="shared" si="382"/>
        <v>0</v>
      </c>
      <c r="R257" s="27">
        <f t="shared" si="382"/>
        <v>4500000</v>
      </c>
      <c r="S257" s="27">
        <f t="shared" si="382"/>
        <v>4275000</v>
      </c>
      <c r="T257" s="27">
        <f t="shared" si="382"/>
        <v>225000</v>
      </c>
      <c r="U257" s="27">
        <f t="shared" si="382"/>
        <v>0</v>
      </c>
      <c r="V257" s="27">
        <f t="shared" si="382"/>
        <v>4500000</v>
      </c>
      <c r="W257" s="27">
        <f t="shared" si="382"/>
        <v>0</v>
      </c>
      <c r="X257" s="174">
        <f t="shared" si="373"/>
        <v>0</v>
      </c>
    </row>
    <row r="258" spans="1:24" s="29" customFormat="1" ht="45" x14ac:dyDescent="0.25">
      <c r="A258" s="77" t="s">
        <v>53</v>
      </c>
      <c r="B258" s="166"/>
      <c r="C258" s="166"/>
      <c r="D258" s="166"/>
      <c r="E258" s="163">
        <v>852</v>
      </c>
      <c r="F258" s="3" t="s">
        <v>101</v>
      </c>
      <c r="G258" s="4" t="s">
        <v>56</v>
      </c>
      <c r="H258" s="171" t="s">
        <v>372</v>
      </c>
      <c r="I258" s="3" t="s">
        <v>107</v>
      </c>
      <c r="J258" s="27">
        <f t="shared" si="382"/>
        <v>4500000</v>
      </c>
      <c r="K258" s="27">
        <f t="shared" si="382"/>
        <v>4275000</v>
      </c>
      <c r="L258" s="27">
        <f t="shared" si="382"/>
        <v>225000</v>
      </c>
      <c r="M258" s="27">
        <f t="shared" si="382"/>
        <v>0</v>
      </c>
      <c r="N258" s="27">
        <f t="shared" si="382"/>
        <v>0</v>
      </c>
      <c r="O258" s="27">
        <f t="shared" si="382"/>
        <v>0</v>
      </c>
      <c r="P258" s="27">
        <f t="shared" si="382"/>
        <v>0</v>
      </c>
      <c r="Q258" s="27">
        <f t="shared" si="382"/>
        <v>0</v>
      </c>
      <c r="R258" s="27">
        <f t="shared" si="382"/>
        <v>4500000</v>
      </c>
      <c r="S258" s="27">
        <f t="shared" si="382"/>
        <v>4275000</v>
      </c>
      <c r="T258" s="27">
        <f t="shared" si="382"/>
        <v>225000</v>
      </c>
      <c r="U258" s="27">
        <f t="shared" si="382"/>
        <v>0</v>
      </c>
      <c r="V258" s="27">
        <f t="shared" si="382"/>
        <v>4500000</v>
      </c>
      <c r="W258" s="27">
        <f t="shared" si="382"/>
        <v>0</v>
      </c>
      <c r="X258" s="174">
        <f t="shared" si="373"/>
        <v>0</v>
      </c>
    </row>
    <row r="259" spans="1:24" s="29" customFormat="1" ht="30" x14ac:dyDescent="0.25">
      <c r="A259" s="77" t="s">
        <v>108</v>
      </c>
      <c r="B259" s="166"/>
      <c r="C259" s="166"/>
      <c r="D259" s="166"/>
      <c r="E259" s="163">
        <v>852</v>
      </c>
      <c r="F259" s="3" t="s">
        <v>101</v>
      </c>
      <c r="G259" s="4" t="s">
        <v>56</v>
      </c>
      <c r="H259" s="171" t="s">
        <v>372</v>
      </c>
      <c r="I259" s="3" t="s">
        <v>109</v>
      </c>
      <c r="J259" s="27">
        <v>4500000</v>
      </c>
      <c r="K259" s="27">
        <v>4275000</v>
      </c>
      <c r="L259" s="27">
        <v>225000</v>
      </c>
      <c r="M259" s="27"/>
      <c r="N259" s="27"/>
      <c r="O259" s="27"/>
      <c r="P259" s="27"/>
      <c r="Q259" s="27"/>
      <c r="R259" s="27">
        <v>4500000</v>
      </c>
      <c r="S259" s="27">
        <f t="shared" ref="S259:S329" si="383">K259+O259</f>
        <v>4275000</v>
      </c>
      <c r="T259" s="27">
        <f t="shared" ref="T259:T329" si="384">L259+P259</f>
        <v>225000</v>
      </c>
      <c r="U259" s="27">
        <f t="shared" ref="U259:U329" si="385">M259+Q259</f>
        <v>0</v>
      </c>
      <c r="V259" s="27">
        <v>4500000</v>
      </c>
      <c r="W259" s="27"/>
      <c r="X259" s="174">
        <f t="shared" si="373"/>
        <v>0</v>
      </c>
    </row>
    <row r="260" spans="1:24" s="29" customFormat="1" ht="45" x14ac:dyDescent="0.25">
      <c r="A260" s="77" t="s">
        <v>646</v>
      </c>
      <c r="E260" s="163">
        <v>852</v>
      </c>
      <c r="F260" s="3" t="s">
        <v>101</v>
      </c>
      <c r="G260" s="4" t="s">
        <v>56</v>
      </c>
      <c r="H260" s="171" t="s">
        <v>647</v>
      </c>
      <c r="I260" s="3"/>
      <c r="J260" s="27">
        <f t="shared" si="382"/>
        <v>1535226</v>
      </c>
      <c r="K260" s="27">
        <f t="shared" si="382"/>
        <v>1458464</v>
      </c>
      <c r="L260" s="27">
        <f t="shared" si="382"/>
        <v>76762</v>
      </c>
      <c r="M260" s="27">
        <f t="shared" si="382"/>
        <v>0</v>
      </c>
      <c r="N260" s="27">
        <f t="shared" si="382"/>
        <v>-0.74</v>
      </c>
      <c r="O260" s="27">
        <f t="shared" si="382"/>
        <v>0</v>
      </c>
      <c r="P260" s="27">
        <f t="shared" si="382"/>
        <v>-0.74</v>
      </c>
      <c r="Q260" s="27">
        <f t="shared" si="382"/>
        <v>0</v>
      </c>
      <c r="R260" s="27">
        <f t="shared" si="382"/>
        <v>1535225.26</v>
      </c>
      <c r="S260" s="27">
        <f t="shared" si="382"/>
        <v>1458464</v>
      </c>
      <c r="T260" s="27">
        <f t="shared" si="382"/>
        <v>76761.259999999995</v>
      </c>
      <c r="U260" s="27">
        <f t="shared" si="382"/>
        <v>0</v>
      </c>
      <c r="V260" s="27">
        <f t="shared" si="382"/>
        <v>1535225.26</v>
      </c>
      <c r="W260" s="27">
        <f t="shared" si="382"/>
        <v>0</v>
      </c>
      <c r="X260" s="174">
        <f t="shared" si="373"/>
        <v>0</v>
      </c>
    </row>
    <row r="261" spans="1:24" s="29" customFormat="1" ht="45" x14ac:dyDescent="0.25">
      <c r="A261" s="77" t="s">
        <v>53</v>
      </c>
      <c r="E261" s="163">
        <v>852</v>
      </c>
      <c r="F261" s="3" t="s">
        <v>101</v>
      </c>
      <c r="G261" s="4" t="s">
        <v>56</v>
      </c>
      <c r="H261" s="171" t="s">
        <v>647</v>
      </c>
      <c r="I261" s="3" t="s">
        <v>107</v>
      </c>
      <c r="J261" s="27">
        <f t="shared" si="382"/>
        <v>1535226</v>
      </c>
      <c r="K261" s="27">
        <f t="shared" si="382"/>
        <v>1458464</v>
      </c>
      <c r="L261" s="27">
        <f t="shared" si="382"/>
        <v>76762</v>
      </c>
      <c r="M261" s="27">
        <f t="shared" si="382"/>
        <v>0</v>
      </c>
      <c r="N261" s="27">
        <f t="shared" si="382"/>
        <v>-0.74</v>
      </c>
      <c r="O261" s="27">
        <f t="shared" si="382"/>
        <v>0</v>
      </c>
      <c r="P261" s="27">
        <f t="shared" si="382"/>
        <v>-0.74</v>
      </c>
      <c r="Q261" s="27">
        <f t="shared" si="382"/>
        <v>0</v>
      </c>
      <c r="R261" s="27">
        <f t="shared" si="382"/>
        <v>1535225.26</v>
      </c>
      <c r="S261" s="27">
        <f t="shared" si="382"/>
        <v>1458464</v>
      </c>
      <c r="T261" s="27">
        <f t="shared" si="382"/>
        <v>76761.259999999995</v>
      </c>
      <c r="U261" s="27">
        <f t="shared" si="382"/>
        <v>0</v>
      </c>
      <c r="V261" s="27">
        <f t="shared" si="382"/>
        <v>1535225.26</v>
      </c>
      <c r="W261" s="27">
        <f t="shared" si="382"/>
        <v>0</v>
      </c>
      <c r="X261" s="174">
        <f t="shared" si="373"/>
        <v>0</v>
      </c>
    </row>
    <row r="262" spans="1:24" s="29" customFormat="1" ht="30" x14ac:dyDescent="0.25">
      <c r="A262" s="77" t="s">
        <v>108</v>
      </c>
      <c r="E262" s="163">
        <v>852</v>
      </c>
      <c r="F262" s="3" t="s">
        <v>101</v>
      </c>
      <c r="G262" s="4" t="s">
        <v>56</v>
      </c>
      <c r="H262" s="171" t="s">
        <v>647</v>
      </c>
      <c r="I262" s="183" t="s">
        <v>109</v>
      </c>
      <c r="J262" s="184">
        <v>1535226</v>
      </c>
      <c r="K262" s="184">
        <v>1458464</v>
      </c>
      <c r="L262" s="184">
        <v>76762</v>
      </c>
      <c r="M262" s="184"/>
      <c r="N262" s="184">
        <f>-0.74</f>
        <v>-0.74</v>
      </c>
      <c r="O262" s="184"/>
      <c r="P262" s="184">
        <f>-0.74</f>
        <v>-0.74</v>
      </c>
      <c r="Q262" s="184"/>
      <c r="R262" s="184">
        <v>1535225.26</v>
      </c>
      <c r="S262" s="185">
        <f t="shared" si="383"/>
        <v>1458464</v>
      </c>
      <c r="T262" s="185">
        <f t="shared" si="384"/>
        <v>76761.259999999995</v>
      </c>
      <c r="U262" s="185">
        <f t="shared" si="385"/>
        <v>0</v>
      </c>
      <c r="V262" s="184">
        <v>1535225.26</v>
      </c>
      <c r="W262" s="184"/>
      <c r="X262" s="174">
        <f t="shared" si="373"/>
        <v>0</v>
      </c>
    </row>
    <row r="263" spans="1:24" s="29" customFormat="1" ht="75" x14ac:dyDescent="0.25">
      <c r="A263" s="186" t="s">
        <v>695</v>
      </c>
      <c r="E263" s="163">
        <v>852</v>
      </c>
      <c r="F263" s="3" t="s">
        <v>101</v>
      </c>
      <c r="G263" s="4" t="s">
        <v>56</v>
      </c>
      <c r="H263" s="187" t="s">
        <v>683</v>
      </c>
      <c r="I263" s="3"/>
      <c r="J263" s="181">
        <f>J264</f>
        <v>0</v>
      </c>
      <c r="K263" s="181">
        <f t="shared" ref="K263:W264" si="386">K264</f>
        <v>0</v>
      </c>
      <c r="L263" s="181">
        <f t="shared" si="386"/>
        <v>0</v>
      </c>
      <c r="M263" s="181">
        <f t="shared" si="386"/>
        <v>0</v>
      </c>
      <c r="N263" s="181">
        <f t="shared" si="386"/>
        <v>58948</v>
      </c>
      <c r="O263" s="181">
        <f t="shared" si="386"/>
        <v>56000</v>
      </c>
      <c r="P263" s="181">
        <f t="shared" si="386"/>
        <v>2948</v>
      </c>
      <c r="Q263" s="181">
        <f t="shared" si="386"/>
        <v>0</v>
      </c>
      <c r="R263" s="181">
        <f t="shared" si="386"/>
        <v>58948</v>
      </c>
      <c r="S263" s="181">
        <f t="shared" si="386"/>
        <v>56000</v>
      </c>
      <c r="T263" s="181">
        <f t="shared" si="386"/>
        <v>2948</v>
      </c>
      <c r="U263" s="181">
        <f t="shared" si="386"/>
        <v>0</v>
      </c>
      <c r="V263" s="181">
        <f t="shared" si="386"/>
        <v>58948</v>
      </c>
      <c r="W263" s="181">
        <f t="shared" si="386"/>
        <v>0</v>
      </c>
      <c r="X263" s="174">
        <f t="shared" si="373"/>
        <v>0</v>
      </c>
    </row>
    <row r="264" spans="1:24" s="29" customFormat="1" ht="45" x14ac:dyDescent="0.25">
      <c r="A264" s="186" t="s">
        <v>53</v>
      </c>
      <c r="E264" s="163">
        <v>852</v>
      </c>
      <c r="F264" s="3" t="s">
        <v>101</v>
      </c>
      <c r="G264" s="4" t="s">
        <v>56</v>
      </c>
      <c r="H264" s="187" t="s">
        <v>683</v>
      </c>
      <c r="I264" s="3" t="s">
        <v>107</v>
      </c>
      <c r="J264" s="181">
        <f>J265</f>
        <v>0</v>
      </c>
      <c r="K264" s="181">
        <f t="shared" si="386"/>
        <v>0</v>
      </c>
      <c r="L264" s="181">
        <f t="shared" si="386"/>
        <v>0</v>
      </c>
      <c r="M264" s="181">
        <f t="shared" si="386"/>
        <v>0</v>
      </c>
      <c r="N264" s="181">
        <f t="shared" si="386"/>
        <v>58948</v>
      </c>
      <c r="O264" s="181">
        <f t="shared" si="386"/>
        <v>56000</v>
      </c>
      <c r="P264" s="181">
        <f t="shared" si="386"/>
        <v>2948</v>
      </c>
      <c r="Q264" s="181">
        <f t="shared" si="386"/>
        <v>0</v>
      </c>
      <c r="R264" s="181">
        <f t="shared" si="386"/>
        <v>58948</v>
      </c>
      <c r="S264" s="181">
        <f t="shared" si="386"/>
        <v>56000</v>
      </c>
      <c r="T264" s="181">
        <f t="shared" si="386"/>
        <v>2948</v>
      </c>
      <c r="U264" s="181">
        <f t="shared" si="386"/>
        <v>0</v>
      </c>
      <c r="V264" s="181">
        <f t="shared" si="386"/>
        <v>58948</v>
      </c>
      <c r="W264" s="181">
        <f t="shared" si="386"/>
        <v>0</v>
      </c>
      <c r="X264" s="174">
        <f t="shared" si="373"/>
        <v>0</v>
      </c>
    </row>
    <row r="265" spans="1:24" s="29" customFormat="1" ht="30" x14ac:dyDescent="0.25">
      <c r="A265" s="186" t="s">
        <v>108</v>
      </c>
      <c r="E265" s="163">
        <v>852</v>
      </c>
      <c r="F265" s="3" t="s">
        <v>101</v>
      </c>
      <c r="G265" s="4" t="s">
        <v>56</v>
      </c>
      <c r="H265" s="187" t="s">
        <v>683</v>
      </c>
      <c r="I265" s="3" t="s">
        <v>109</v>
      </c>
      <c r="J265" s="181"/>
      <c r="K265" s="181"/>
      <c r="L265" s="181"/>
      <c r="M265" s="181"/>
      <c r="N265" s="181">
        <f>56000+2948</f>
        <v>58948</v>
      </c>
      <c r="O265" s="181">
        <v>56000</v>
      </c>
      <c r="P265" s="181">
        <v>2948</v>
      </c>
      <c r="Q265" s="181"/>
      <c r="R265" s="181">
        <v>58948</v>
      </c>
      <c r="S265" s="27">
        <f t="shared" ref="S265:U265" si="387">K265+O265</f>
        <v>56000</v>
      </c>
      <c r="T265" s="27">
        <f t="shared" si="387"/>
        <v>2948</v>
      </c>
      <c r="U265" s="27">
        <f t="shared" si="387"/>
        <v>0</v>
      </c>
      <c r="V265" s="181">
        <v>58948</v>
      </c>
      <c r="W265" s="181"/>
      <c r="X265" s="174">
        <f t="shared" si="373"/>
        <v>0</v>
      </c>
    </row>
    <row r="266" spans="1:24" s="29" customFormat="1" ht="60" x14ac:dyDescent="0.25">
      <c r="A266" s="186" t="s">
        <v>680</v>
      </c>
      <c r="E266" s="163">
        <v>852</v>
      </c>
      <c r="F266" s="3" t="s">
        <v>101</v>
      </c>
      <c r="G266" s="4" t="s">
        <v>56</v>
      </c>
      <c r="H266" s="187" t="s">
        <v>681</v>
      </c>
      <c r="I266" s="3"/>
      <c r="J266" s="181">
        <f>J267</f>
        <v>0</v>
      </c>
      <c r="K266" s="181">
        <f t="shared" ref="K266:W267" si="388">K267</f>
        <v>0</v>
      </c>
      <c r="L266" s="181">
        <f t="shared" si="388"/>
        <v>0</v>
      </c>
      <c r="M266" s="181">
        <f t="shared" si="388"/>
        <v>0</v>
      </c>
      <c r="N266" s="181">
        <f t="shared" si="388"/>
        <v>175438.67</v>
      </c>
      <c r="O266" s="181">
        <f t="shared" si="388"/>
        <v>166666.67000000001</v>
      </c>
      <c r="P266" s="181">
        <f t="shared" si="388"/>
        <v>8772</v>
      </c>
      <c r="Q266" s="181">
        <f t="shared" si="388"/>
        <v>0</v>
      </c>
      <c r="R266" s="181">
        <f t="shared" si="388"/>
        <v>175438.67</v>
      </c>
      <c r="S266" s="181">
        <f t="shared" si="388"/>
        <v>166666.67000000001</v>
      </c>
      <c r="T266" s="181">
        <f t="shared" si="388"/>
        <v>8772</v>
      </c>
      <c r="U266" s="181">
        <f t="shared" si="388"/>
        <v>0</v>
      </c>
      <c r="V266" s="181">
        <f t="shared" si="388"/>
        <v>175438.67</v>
      </c>
      <c r="W266" s="181">
        <f t="shared" si="388"/>
        <v>0</v>
      </c>
      <c r="X266" s="174">
        <f t="shared" si="373"/>
        <v>0</v>
      </c>
    </row>
    <row r="267" spans="1:24" s="29" customFormat="1" ht="45" x14ac:dyDescent="0.25">
      <c r="A267" s="77" t="s">
        <v>53</v>
      </c>
      <c r="E267" s="163">
        <v>852</v>
      </c>
      <c r="F267" s="3" t="s">
        <v>101</v>
      </c>
      <c r="G267" s="4" t="s">
        <v>56</v>
      </c>
      <c r="H267" s="187" t="s">
        <v>681</v>
      </c>
      <c r="I267" s="3" t="s">
        <v>107</v>
      </c>
      <c r="J267" s="181">
        <f>J268</f>
        <v>0</v>
      </c>
      <c r="K267" s="181">
        <f t="shared" si="388"/>
        <v>0</v>
      </c>
      <c r="L267" s="181">
        <f t="shared" si="388"/>
        <v>0</v>
      </c>
      <c r="M267" s="181">
        <f t="shared" si="388"/>
        <v>0</v>
      </c>
      <c r="N267" s="181">
        <f t="shared" si="388"/>
        <v>175438.67</v>
      </c>
      <c r="O267" s="181">
        <f t="shared" si="388"/>
        <v>166666.67000000001</v>
      </c>
      <c r="P267" s="181">
        <f t="shared" si="388"/>
        <v>8772</v>
      </c>
      <c r="Q267" s="181">
        <f t="shared" si="388"/>
        <v>0</v>
      </c>
      <c r="R267" s="181">
        <f t="shared" si="388"/>
        <v>175438.67</v>
      </c>
      <c r="S267" s="181">
        <f t="shared" si="388"/>
        <v>166666.67000000001</v>
      </c>
      <c r="T267" s="181">
        <f t="shared" si="388"/>
        <v>8772</v>
      </c>
      <c r="U267" s="181">
        <f t="shared" si="388"/>
        <v>0</v>
      </c>
      <c r="V267" s="181">
        <f t="shared" si="388"/>
        <v>175438.67</v>
      </c>
      <c r="W267" s="181">
        <f t="shared" si="388"/>
        <v>0</v>
      </c>
      <c r="X267" s="174">
        <f t="shared" si="373"/>
        <v>0</v>
      </c>
    </row>
    <row r="268" spans="1:24" s="29" customFormat="1" ht="30" x14ac:dyDescent="0.25">
      <c r="A268" s="77" t="s">
        <v>108</v>
      </c>
      <c r="E268" s="163">
        <v>852</v>
      </c>
      <c r="F268" s="3" t="s">
        <v>101</v>
      </c>
      <c r="G268" s="4" t="s">
        <v>56</v>
      </c>
      <c r="H268" s="187" t="s">
        <v>681</v>
      </c>
      <c r="I268" s="3" t="s">
        <v>109</v>
      </c>
      <c r="J268" s="181"/>
      <c r="K268" s="181"/>
      <c r="L268" s="181"/>
      <c r="M268" s="181"/>
      <c r="N268" s="181">
        <f>166666.67+8772</f>
        <v>175438.67</v>
      </c>
      <c r="O268" s="181">
        <v>166666.67000000001</v>
      </c>
      <c r="P268" s="181">
        <v>8772</v>
      </c>
      <c r="Q268" s="181"/>
      <c r="R268" s="181">
        <v>175438.67</v>
      </c>
      <c r="S268" s="27">
        <f t="shared" ref="S268:U268" si="389">K268+O268</f>
        <v>166666.67000000001</v>
      </c>
      <c r="T268" s="27">
        <f t="shared" si="389"/>
        <v>8772</v>
      </c>
      <c r="U268" s="27">
        <f t="shared" si="389"/>
        <v>0</v>
      </c>
      <c r="V268" s="181">
        <v>175438.67</v>
      </c>
      <c r="W268" s="181"/>
      <c r="X268" s="174">
        <f t="shared" si="373"/>
        <v>0</v>
      </c>
    </row>
    <row r="269" spans="1:24" s="29" customFormat="1" ht="150" x14ac:dyDescent="0.25">
      <c r="A269" s="77" t="s">
        <v>661</v>
      </c>
      <c r="B269" s="69"/>
      <c r="C269" s="69"/>
      <c r="D269" s="69"/>
      <c r="E269" s="163">
        <v>852</v>
      </c>
      <c r="F269" s="3" t="s">
        <v>101</v>
      </c>
      <c r="G269" s="3" t="s">
        <v>56</v>
      </c>
      <c r="H269" s="171" t="s">
        <v>662</v>
      </c>
      <c r="I269" s="3"/>
      <c r="J269" s="27">
        <f t="shared" ref="J269:W270" si="390">J270</f>
        <v>1884000</v>
      </c>
      <c r="K269" s="27">
        <f t="shared" si="390"/>
        <v>1884000</v>
      </c>
      <c r="L269" s="27">
        <f t="shared" si="390"/>
        <v>0</v>
      </c>
      <c r="M269" s="27">
        <f t="shared" si="390"/>
        <v>0</v>
      </c>
      <c r="N269" s="27">
        <f t="shared" si="390"/>
        <v>0</v>
      </c>
      <c r="O269" s="27">
        <f t="shared" si="390"/>
        <v>0</v>
      </c>
      <c r="P269" s="27">
        <f t="shared" si="390"/>
        <v>0</v>
      </c>
      <c r="Q269" s="27">
        <f t="shared" si="390"/>
        <v>0</v>
      </c>
      <c r="R269" s="27">
        <f t="shared" si="390"/>
        <v>1884000</v>
      </c>
      <c r="S269" s="27">
        <f t="shared" si="390"/>
        <v>1884000</v>
      </c>
      <c r="T269" s="27">
        <f t="shared" si="390"/>
        <v>0</v>
      </c>
      <c r="U269" s="27">
        <f t="shared" si="390"/>
        <v>0</v>
      </c>
      <c r="V269" s="27">
        <f t="shared" si="390"/>
        <v>1884000</v>
      </c>
      <c r="W269" s="27">
        <f t="shared" si="390"/>
        <v>919800</v>
      </c>
      <c r="X269" s="174">
        <f t="shared" si="373"/>
        <v>48.821656050955411</v>
      </c>
    </row>
    <row r="270" spans="1:24" s="29" customFormat="1" ht="45" x14ac:dyDescent="0.25">
      <c r="A270" s="77" t="s">
        <v>53</v>
      </c>
      <c r="B270" s="69"/>
      <c r="C270" s="69"/>
      <c r="D270" s="69"/>
      <c r="E270" s="163">
        <v>852</v>
      </c>
      <c r="F270" s="3" t="s">
        <v>101</v>
      </c>
      <c r="G270" s="3" t="s">
        <v>56</v>
      </c>
      <c r="H270" s="171" t="s">
        <v>662</v>
      </c>
      <c r="I270" s="3" t="s">
        <v>107</v>
      </c>
      <c r="J270" s="27">
        <f t="shared" si="390"/>
        <v>1884000</v>
      </c>
      <c r="K270" s="27">
        <f t="shared" si="390"/>
        <v>1884000</v>
      </c>
      <c r="L270" s="27">
        <f t="shared" si="390"/>
        <v>0</v>
      </c>
      <c r="M270" s="27">
        <f t="shared" si="390"/>
        <v>0</v>
      </c>
      <c r="N270" s="27">
        <f t="shared" si="390"/>
        <v>0</v>
      </c>
      <c r="O270" s="27">
        <f t="shared" si="390"/>
        <v>0</v>
      </c>
      <c r="P270" s="27">
        <f t="shared" si="390"/>
        <v>0</v>
      </c>
      <c r="Q270" s="27">
        <f t="shared" si="390"/>
        <v>0</v>
      </c>
      <c r="R270" s="27">
        <f t="shared" si="390"/>
        <v>1884000</v>
      </c>
      <c r="S270" s="27">
        <f t="shared" si="390"/>
        <v>1884000</v>
      </c>
      <c r="T270" s="27">
        <f t="shared" si="390"/>
        <v>0</v>
      </c>
      <c r="U270" s="27">
        <f t="shared" si="390"/>
        <v>0</v>
      </c>
      <c r="V270" s="27">
        <f t="shared" si="390"/>
        <v>1884000</v>
      </c>
      <c r="W270" s="27">
        <f t="shared" si="390"/>
        <v>919800</v>
      </c>
      <c r="X270" s="174">
        <f t="shared" si="373"/>
        <v>48.821656050955411</v>
      </c>
    </row>
    <row r="271" spans="1:24" s="29" customFormat="1" ht="30" x14ac:dyDescent="0.25">
      <c r="A271" s="77" t="s">
        <v>108</v>
      </c>
      <c r="B271" s="69"/>
      <c r="C271" s="69"/>
      <c r="D271" s="69"/>
      <c r="E271" s="163">
        <v>852</v>
      </c>
      <c r="F271" s="3" t="s">
        <v>101</v>
      </c>
      <c r="G271" s="3" t="s">
        <v>56</v>
      </c>
      <c r="H271" s="171" t="s">
        <v>662</v>
      </c>
      <c r="I271" s="3" t="s">
        <v>109</v>
      </c>
      <c r="J271" s="27">
        <v>1884000</v>
      </c>
      <c r="K271" s="27">
        <f>J271</f>
        <v>1884000</v>
      </c>
      <c r="L271" s="27"/>
      <c r="M271" s="27"/>
      <c r="N271" s="27"/>
      <c r="O271" s="27">
        <f>N271</f>
        <v>0</v>
      </c>
      <c r="P271" s="27"/>
      <c r="Q271" s="27"/>
      <c r="R271" s="27">
        <v>1884000</v>
      </c>
      <c r="S271" s="27">
        <f t="shared" si="383"/>
        <v>1884000</v>
      </c>
      <c r="T271" s="27">
        <f t="shared" si="384"/>
        <v>0</v>
      </c>
      <c r="U271" s="27">
        <f t="shared" si="385"/>
        <v>0</v>
      </c>
      <c r="V271" s="27">
        <v>1884000</v>
      </c>
      <c r="W271" s="27">
        <v>919800</v>
      </c>
      <c r="X271" s="174">
        <f t="shared" si="373"/>
        <v>48.821656050955411</v>
      </c>
    </row>
    <row r="272" spans="1:24" s="29" customFormat="1" ht="30" x14ac:dyDescent="0.25">
      <c r="A272" s="77" t="s">
        <v>161</v>
      </c>
      <c r="B272" s="166"/>
      <c r="C272" s="166"/>
      <c r="D272" s="166"/>
      <c r="E272" s="163">
        <v>852</v>
      </c>
      <c r="F272" s="3" t="s">
        <v>101</v>
      </c>
      <c r="G272" s="4" t="s">
        <v>56</v>
      </c>
      <c r="H272" s="171" t="s">
        <v>162</v>
      </c>
      <c r="I272" s="3"/>
      <c r="J272" s="27">
        <f t="shared" ref="J272:W273" si="391">J273</f>
        <v>523980</v>
      </c>
      <c r="K272" s="27">
        <f t="shared" si="391"/>
        <v>332280</v>
      </c>
      <c r="L272" s="27">
        <f t="shared" si="391"/>
        <v>191700</v>
      </c>
      <c r="M272" s="27">
        <f t="shared" si="391"/>
        <v>0</v>
      </c>
      <c r="N272" s="27">
        <f t="shared" si="391"/>
        <v>0</v>
      </c>
      <c r="O272" s="27">
        <f t="shared" si="391"/>
        <v>0</v>
      </c>
      <c r="P272" s="27">
        <f t="shared" si="391"/>
        <v>0</v>
      </c>
      <c r="Q272" s="27">
        <f t="shared" si="391"/>
        <v>0</v>
      </c>
      <c r="R272" s="27">
        <f t="shared" si="391"/>
        <v>523980</v>
      </c>
      <c r="S272" s="27">
        <f t="shared" si="391"/>
        <v>332280</v>
      </c>
      <c r="T272" s="27">
        <f t="shared" si="391"/>
        <v>191700</v>
      </c>
      <c r="U272" s="27">
        <f t="shared" si="391"/>
        <v>0</v>
      </c>
      <c r="V272" s="27">
        <f t="shared" si="391"/>
        <v>523980</v>
      </c>
      <c r="W272" s="27">
        <f t="shared" si="391"/>
        <v>0</v>
      </c>
      <c r="X272" s="174">
        <f t="shared" si="373"/>
        <v>0</v>
      </c>
    </row>
    <row r="273" spans="1:24" s="29" customFormat="1" ht="45" x14ac:dyDescent="0.25">
      <c r="A273" s="77" t="s">
        <v>53</v>
      </c>
      <c r="B273" s="166"/>
      <c r="C273" s="166"/>
      <c r="D273" s="166"/>
      <c r="E273" s="163">
        <v>852</v>
      </c>
      <c r="F273" s="3" t="s">
        <v>101</v>
      </c>
      <c r="G273" s="4" t="s">
        <v>56</v>
      </c>
      <c r="H273" s="171" t="s">
        <v>162</v>
      </c>
      <c r="I273" s="3" t="s">
        <v>107</v>
      </c>
      <c r="J273" s="27">
        <f t="shared" si="391"/>
        <v>523980</v>
      </c>
      <c r="K273" s="27">
        <f t="shared" si="391"/>
        <v>332280</v>
      </c>
      <c r="L273" s="27">
        <f t="shared" si="391"/>
        <v>191700</v>
      </c>
      <c r="M273" s="27">
        <f t="shared" si="391"/>
        <v>0</v>
      </c>
      <c r="N273" s="27">
        <f t="shared" si="391"/>
        <v>0</v>
      </c>
      <c r="O273" s="27">
        <f t="shared" si="391"/>
        <v>0</v>
      </c>
      <c r="P273" s="27">
        <f t="shared" si="391"/>
        <v>0</v>
      </c>
      <c r="Q273" s="27">
        <f t="shared" si="391"/>
        <v>0</v>
      </c>
      <c r="R273" s="27">
        <f t="shared" si="391"/>
        <v>523980</v>
      </c>
      <c r="S273" s="27">
        <f t="shared" si="391"/>
        <v>332280</v>
      </c>
      <c r="T273" s="27">
        <f t="shared" si="391"/>
        <v>191700</v>
      </c>
      <c r="U273" s="27">
        <f t="shared" si="391"/>
        <v>0</v>
      </c>
      <c r="V273" s="27">
        <f t="shared" si="391"/>
        <v>523980</v>
      </c>
      <c r="W273" s="27">
        <f t="shared" si="391"/>
        <v>0</v>
      </c>
      <c r="X273" s="174">
        <f t="shared" si="373"/>
        <v>0</v>
      </c>
    </row>
    <row r="274" spans="1:24" s="29" customFormat="1" ht="30" x14ac:dyDescent="0.25">
      <c r="A274" s="77" t="s">
        <v>108</v>
      </c>
      <c r="B274" s="166"/>
      <c r="C274" s="166"/>
      <c r="D274" s="166"/>
      <c r="E274" s="163">
        <v>852</v>
      </c>
      <c r="F274" s="3" t="s">
        <v>101</v>
      </c>
      <c r="G274" s="4" t="s">
        <v>56</v>
      </c>
      <c r="H274" s="171" t="s">
        <v>162</v>
      </c>
      <c r="I274" s="3" t="s">
        <v>109</v>
      </c>
      <c r="J274" s="27">
        <v>523980</v>
      </c>
      <c r="K274" s="27">
        <v>332280</v>
      </c>
      <c r="L274" s="27">
        <v>191700</v>
      </c>
      <c r="M274" s="27"/>
      <c r="N274" s="27"/>
      <c r="O274" s="27"/>
      <c r="P274" s="27"/>
      <c r="Q274" s="27"/>
      <c r="R274" s="27">
        <v>523980</v>
      </c>
      <c r="S274" s="27">
        <f t="shared" si="383"/>
        <v>332280</v>
      </c>
      <c r="T274" s="27">
        <f t="shared" si="384"/>
        <v>191700</v>
      </c>
      <c r="U274" s="27">
        <f t="shared" si="385"/>
        <v>0</v>
      </c>
      <c r="V274" s="27">
        <v>523980</v>
      </c>
      <c r="W274" s="27"/>
      <c r="X274" s="174">
        <f t="shared" si="373"/>
        <v>0</v>
      </c>
    </row>
    <row r="275" spans="1:24" s="29" customFormat="1" ht="28.5" x14ac:dyDescent="0.25">
      <c r="A275" s="177" t="s">
        <v>648</v>
      </c>
      <c r="B275" s="69"/>
      <c r="C275" s="69"/>
      <c r="D275" s="69"/>
      <c r="E275" s="163">
        <v>852</v>
      </c>
      <c r="F275" s="24" t="s">
        <v>101</v>
      </c>
      <c r="G275" s="30" t="s">
        <v>58</v>
      </c>
      <c r="H275" s="171" t="s">
        <v>61</v>
      </c>
      <c r="I275" s="24"/>
      <c r="J275" s="28">
        <f>J276+J279+J282+J285</f>
        <v>11249000</v>
      </c>
      <c r="K275" s="28">
        <f t="shared" ref="K275:U275" si="392">K276+K279+K282+K285</f>
        <v>219600</v>
      </c>
      <c r="L275" s="28">
        <f t="shared" si="392"/>
        <v>11029400</v>
      </c>
      <c r="M275" s="28">
        <f t="shared" si="392"/>
        <v>0</v>
      </c>
      <c r="N275" s="28">
        <f t="shared" si="392"/>
        <v>465839</v>
      </c>
      <c r="O275" s="28">
        <f t="shared" si="392"/>
        <v>0</v>
      </c>
      <c r="P275" s="28">
        <f t="shared" si="392"/>
        <v>465839</v>
      </c>
      <c r="Q275" s="28">
        <f t="shared" si="392"/>
        <v>0</v>
      </c>
      <c r="R275" s="28">
        <f t="shared" si="392"/>
        <v>11714839</v>
      </c>
      <c r="S275" s="28">
        <f t="shared" si="392"/>
        <v>219600</v>
      </c>
      <c r="T275" s="28">
        <f t="shared" si="392"/>
        <v>11495239</v>
      </c>
      <c r="U275" s="28">
        <f t="shared" si="392"/>
        <v>0</v>
      </c>
      <c r="V275" s="28">
        <f t="shared" ref="V275:W275" si="393">V276+V279+V282+V285</f>
        <v>11714839</v>
      </c>
      <c r="W275" s="28">
        <f t="shared" si="393"/>
        <v>5744297.1299999999</v>
      </c>
      <c r="X275" s="174">
        <f t="shared" si="373"/>
        <v>49.034366840210097</v>
      </c>
    </row>
    <row r="276" spans="1:24" s="29" customFormat="1" ht="30" x14ac:dyDescent="0.25">
      <c r="A276" s="77" t="s">
        <v>164</v>
      </c>
      <c r="B276" s="166"/>
      <c r="C276" s="166"/>
      <c r="D276" s="166"/>
      <c r="E276" s="163">
        <v>852</v>
      </c>
      <c r="F276" s="4" t="s">
        <v>101</v>
      </c>
      <c r="G276" s="4" t="s">
        <v>58</v>
      </c>
      <c r="H276" s="171" t="s">
        <v>165</v>
      </c>
      <c r="I276" s="3"/>
      <c r="J276" s="27">
        <f t="shared" ref="J276:W277" si="394">J277</f>
        <v>10986700</v>
      </c>
      <c r="K276" s="27">
        <f t="shared" si="394"/>
        <v>0</v>
      </c>
      <c r="L276" s="27">
        <f t="shared" si="394"/>
        <v>10986700</v>
      </c>
      <c r="M276" s="27">
        <f t="shared" si="394"/>
        <v>0</v>
      </c>
      <c r="N276" s="27">
        <f t="shared" si="394"/>
        <v>56592</v>
      </c>
      <c r="O276" s="27">
        <f t="shared" si="394"/>
        <v>0</v>
      </c>
      <c r="P276" s="27">
        <f t="shared" si="394"/>
        <v>56592</v>
      </c>
      <c r="Q276" s="27">
        <f t="shared" si="394"/>
        <v>0</v>
      </c>
      <c r="R276" s="27">
        <f t="shared" si="394"/>
        <v>11043292</v>
      </c>
      <c r="S276" s="27">
        <f t="shared" si="394"/>
        <v>0</v>
      </c>
      <c r="T276" s="27">
        <f t="shared" si="394"/>
        <v>11043292</v>
      </c>
      <c r="U276" s="27">
        <f t="shared" si="394"/>
        <v>0</v>
      </c>
      <c r="V276" s="27">
        <f t="shared" si="394"/>
        <v>11043292</v>
      </c>
      <c r="W276" s="27">
        <f t="shared" si="394"/>
        <v>5633997.1299999999</v>
      </c>
      <c r="X276" s="174">
        <f t="shared" si="373"/>
        <v>51.017369911073615</v>
      </c>
    </row>
    <row r="277" spans="1:24" s="29" customFormat="1" ht="45" x14ac:dyDescent="0.25">
      <c r="A277" s="77" t="s">
        <v>53</v>
      </c>
      <c r="B277" s="166"/>
      <c r="C277" s="166"/>
      <c r="D277" s="166"/>
      <c r="E277" s="163">
        <v>852</v>
      </c>
      <c r="F277" s="3" t="s">
        <v>101</v>
      </c>
      <c r="G277" s="4" t="s">
        <v>58</v>
      </c>
      <c r="H277" s="171" t="s">
        <v>165</v>
      </c>
      <c r="I277" s="3" t="s">
        <v>107</v>
      </c>
      <c r="J277" s="27">
        <f t="shared" si="394"/>
        <v>10986700</v>
      </c>
      <c r="K277" s="27">
        <f t="shared" si="394"/>
        <v>0</v>
      </c>
      <c r="L277" s="27">
        <f t="shared" si="394"/>
        <v>10986700</v>
      </c>
      <c r="M277" s="27">
        <f t="shared" si="394"/>
        <v>0</v>
      </c>
      <c r="N277" s="27">
        <f t="shared" si="394"/>
        <v>56592</v>
      </c>
      <c r="O277" s="27">
        <f t="shared" si="394"/>
        <v>0</v>
      </c>
      <c r="P277" s="27">
        <f t="shared" si="394"/>
        <v>56592</v>
      </c>
      <c r="Q277" s="27">
        <f t="shared" si="394"/>
        <v>0</v>
      </c>
      <c r="R277" s="27">
        <f t="shared" si="394"/>
        <v>11043292</v>
      </c>
      <c r="S277" s="27">
        <f t="shared" si="394"/>
        <v>0</v>
      </c>
      <c r="T277" s="27">
        <f t="shared" si="394"/>
        <v>11043292</v>
      </c>
      <c r="U277" s="27">
        <f t="shared" si="394"/>
        <v>0</v>
      </c>
      <c r="V277" s="27">
        <f t="shared" si="394"/>
        <v>11043292</v>
      </c>
      <c r="W277" s="27">
        <f t="shared" si="394"/>
        <v>5633997.1299999999</v>
      </c>
      <c r="X277" s="174">
        <f t="shared" si="373"/>
        <v>51.017369911073615</v>
      </c>
    </row>
    <row r="278" spans="1:24" ht="30" x14ac:dyDescent="0.25">
      <c r="A278" s="77" t="s">
        <v>108</v>
      </c>
      <c r="B278" s="166"/>
      <c r="C278" s="166"/>
      <c r="D278" s="166"/>
      <c r="E278" s="163">
        <v>852</v>
      </c>
      <c r="F278" s="3" t="s">
        <v>101</v>
      </c>
      <c r="G278" s="3" t="s">
        <v>58</v>
      </c>
      <c r="H278" s="171" t="s">
        <v>165</v>
      </c>
      <c r="I278" s="3" t="s">
        <v>109</v>
      </c>
      <c r="J278" s="27">
        <v>10986700</v>
      </c>
      <c r="K278" s="27"/>
      <c r="L278" s="27">
        <f>J278</f>
        <v>10986700</v>
      </c>
      <c r="M278" s="27"/>
      <c r="N278" s="180">
        <f>27000+29592</f>
        <v>56592</v>
      </c>
      <c r="O278" s="27"/>
      <c r="P278" s="27">
        <f>N278</f>
        <v>56592</v>
      </c>
      <c r="Q278" s="27"/>
      <c r="R278" s="27">
        <v>11043292</v>
      </c>
      <c r="S278" s="27">
        <f t="shared" si="383"/>
        <v>0</v>
      </c>
      <c r="T278" s="27">
        <f t="shared" si="384"/>
        <v>11043292</v>
      </c>
      <c r="U278" s="27">
        <f t="shared" si="385"/>
        <v>0</v>
      </c>
      <c r="V278" s="27">
        <v>11043292</v>
      </c>
      <c r="W278" s="27">
        <v>5633997.1299999999</v>
      </c>
      <c r="X278" s="174">
        <f t="shared" si="373"/>
        <v>51.017369911073615</v>
      </c>
    </row>
    <row r="279" spans="1:24" ht="30" x14ac:dyDescent="0.25">
      <c r="A279" s="77" t="s">
        <v>155</v>
      </c>
      <c r="B279" s="166"/>
      <c r="C279" s="166"/>
      <c r="D279" s="166"/>
      <c r="E279" s="163">
        <v>852</v>
      </c>
      <c r="F279" s="3" t="s">
        <v>101</v>
      </c>
      <c r="G279" s="3" t="s">
        <v>58</v>
      </c>
      <c r="H279" s="171" t="s">
        <v>156</v>
      </c>
      <c r="I279" s="3"/>
      <c r="J279" s="27">
        <f>J280</f>
        <v>42700</v>
      </c>
      <c r="K279" s="27">
        <f t="shared" ref="J279:W280" si="395">K280</f>
        <v>0</v>
      </c>
      <c r="L279" s="27">
        <f t="shared" si="395"/>
        <v>42700</v>
      </c>
      <c r="M279" s="27">
        <f t="shared" si="395"/>
        <v>0</v>
      </c>
      <c r="N279" s="27">
        <f>N280</f>
        <v>401675</v>
      </c>
      <c r="O279" s="27">
        <f t="shared" si="395"/>
        <v>0</v>
      </c>
      <c r="P279" s="27">
        <f t="shared" si="395"/>
        <v>401675</v>
      </c>
      <c r="Q279" s="27">
        <f t="shared" si="395"/>
        <v>0</v>
      </c>
      <c r="R279" s="27">
        <f>R280</f>
        <v>444375</v>
      </c>
      <c r="S279" s="27">
        <f t="shared" si="395"/>
        <v>0</v>
      </c>
      <c r="T279" s="27">
        <f t="shared" si="395"/>
        <v>444375</v>
      </c>
      <c r="U279" s="27">
        <f t="shared" si="395"/>
        <v>0</v>
      </c>
      <c r="V279" s="27">
        <f>V280</f>
        <v>444375</v>
      </c>
      <c r="W279" s="27">
        <f>W280</f>
        <v>24500</v>
      </c>
      <c r="X279" s="174">
        <f t="shared" si="373"/>
        <v>5.5133614627285512</v>
      </c>
    </row>
    <row r="280" spans="1:24" ht="45" x14ac:dyDescent="0.25">
      <c r="A280" s="77" t="s">
        <v>53</v>
      </c>
      <c r="B280" s="166"/>
      <c r="C280" s="166"/>
      <c r="D280" s="166"/>
      <c r="E280" s="163">
        <v>852</v>
      </c>
      <c r="F280" s="3" t="s">
        <v>101</v>
      </c>
      <c r="G280" s="3" t="s">
        <v>58</v>
      </c>
      <c r="H280" s="171" t="s">
        <v>156</v>
      </c>
      <c r="I280" s="3" t="s">
        <v>107</v>
      </c>
      <c r="J280" s="27">
        <f t="shared" si="395"/>
        <v>42700</v>
      </c>
      <c r="K280" s="27">
        <f t="shared" si="395"/>
        <v>0</v>
      </c>
      <c r="L280" s="27">
        <f t="shared" si="395"/>
        <v>42700</v>
      </c>
      <c r="M280" s="27">
        <f t="shared" si="395"/>
        <v>0</v>
      </c>
      <c r="N280" s="27">
        <f t="shared" si="395"/>
        <v>401675</v>
      </c>
      <c r="O280" s="27">
        <f t="shared" si="395"/>
        <v>0</v>
      </c>
      <c r="P280" s="27">
        <f t="shared" si="395"/>
        <v>401675</v>
      </c>
      <c r="Q280" s="27">
        <f t="shared" si="395"/>
        <v>0</v>
      </c>
      <c r="R280" s="27">
        <f t="shared" si="395"/>
        <v>444375</v>
      </c>
      <c r="S280" s="27">
        <f t="shared" si="395"/>
        <v>0</v>
      </c>
      <c r="T280" s="27">
        <f t="shared" si="395"/>
        <v>444375</v>
      </c>
      <c r="U280" s="27">
        <f t="shared" si="395"/>
        <v>0</v>
      </c>
      <c r="V280" s="27">
        <f t="shared" si="395"/>
        <v>444375</v>
      </c>
      <c r="W280" s="27">
        <f t="shared" si="395"/>
        <v>24500</v>
      </c>
      <c r="X280" s="174">
        <f t="shared" si="373"/>
        <v>5.5133614627285512</v>
      </c>
    </row>
    <row r="281" spans="1:24" ht="30" x14ac:dyDescent="0.25">
      <c r="A281" s="77" t="s">
        <v>108</v>
      </c>
      <c r="B281" s="166"/>
      <c r="C281" s="166"/>
      <c r="D281" s="166"/>
      <c r="E281" s="163">
        <v>852</v>
      </c>
      <c r="F281" s="3" t="s">
        <v>101</v>
      </c>
      <c r="G281" s="4" t="s">
        <v>58</v>
      </c>
      <c r="H281" s="171" t="s">
        <v>156</v>
      </c>
      <c r="I281" s="3" t="s">
        <v>109</v>
      </c>
      <c r="J281" s="27">
        <v>42700</v>
      </c>
      <c r="K281" s="27"/>
      <c r="L281" s="27">
        <f>J281</f>
        <v>42700</v>
      </c>
      <c r="M281" s="27"/>
      <c r="N281" s="27">
        <f>129409+190000+14447+21300+46519</f>
        <v>401675</v>
      </c>
      <c r="O281" s="27"/>
      <c r="P281" s="27">
        <f>N281</f>
        <v>401675</v>
      </c>
      <c r="Q281" s="27"/>
      <c r="R281" s="27">
        <v>444375</v>
      </c>
      <c r="S281" s="27">
        <f t="shared" si="383"/>
        <v>0</v>
      </c>
      <c r="T281" s="27">
        <f t="shared" si="384"/>
        <v>444375</v>
      </c>
      <c r="U281" s="27">
        <f t="shared" si="385"/>
        <v>0</v>
      </c>
      <c r="V281" s="27">
        <v>444375</v>
      </c>
      <c r="W281" s="27">
        <v>24500</v>
      </c>
      <c r="X281" s="174">
        <f t="shared" si="373"/>
        <v>5.5133614627285512</v>
      </c>
    </row>
    <row r="282" spans="1:24" ht="30" x14ac:dyDescent="0.25">
      <c r="A282" s="9" t="s">
        <v>677</v>
      </c>
      <c r="B282" s="166"/>
      <c r="C282" s="166"/>
      <c r="D282" s="166"/>
      <c r="E282" s="163">
        <v>852</v>
      </c>
      <c r="F282" s="4" t="s">
        <v>101</v>
      </c>
      <c r="G282" s="4" t="s">
        <v>58</v>
      </c>
      <c r="H282" s="4" t="s">
        <v>678</v>
      </c>
      <c r="I282" s="3"/>
      <c r="J282" s="27"/>
      <c r="K282" s="27"/>
      <c r="L282" s="27"/>
      <c r="M282" s="27"/>
      <c r="N282" s="27">
        <f>N283</f>
        <v>7572</v>
      </c>
      <c r="O282" s="27">
        <f t="shared" ref="O282:U283" si="396">O283</f>
        <v>0</v>
      </c>
      <c r="P282" s="27">
        <f t="shared" si="396"/>
        <v>7572</v>
      </c>
      <c r="Q282" s="27">
        <f t="shared" si="396"/>
        <v>0</v>
      </c>
      <c r="R282" s="27">
        <f>R283</f>
        <v>7572</v>
      </c>
      <c r="S282" s="27">
        <f t="shared" si="396"/>
        <v>0</v>
      </c>
      <c r="T282" s="27">
        <f t="shared" si="396"/>
        <v>7572</v>
      </c>
      <c r="U282" s="27">
        <f t="shared" si="396"/>
        <v>0</v>
      </c>
      <c r="V282" s="27">
        <f>V283</f>
        <v>7572</v>
      </c>
      <c r="W282" s="27">
        <f>W283</f>
        <v>0</v>
      </c>
      <c r="X282" s="174">
        <f t="shared" si="373"/>
        <v>0</v>
      </c>
    </row>
    <row r="283" spans="1:24" ht="45" x14ac:dyDescent="0.25">
      <c r="A283" s="166" t="s">
        <v>53</v>
      </c>
      <c r="B283" s="166"/>
      <c r="C283" s="166"/>
      <c r="D283" s="166"/>
      <c r="E283" s="163">
        <v>852</v>
      </c>
      <c r="F283" s="3" t="s">
        <v>101</v>
      </c>
      <c r="G283" s="4" t="s">
        <v>58</v>
      </c>
      <c r="H283" s="4" t="s">
        <v>678</v>
      </c>
      <c r="I283" s="3" t="s">
        <v>107</v>
      </c>
      <c r="J283" s="27"/>
      <c r="K283" s="27"/>
      <c r="L283" s="27"/>
      <c r="M283" s="27"/>
      <c r="N283" s="27">
        <f>N284</f>
        <v>7572</v>
      </c>
      <c r="O283" s="27">
        <f t="shared" si="396"/>
        <v>0</v>
      </c>
      <c r="P283" s="27">
        <f t="shared" si="396"/>
        <v>7572</v>
      </c>
      <c r="Q283" s="27">
        <f t="shared" si="396"/>
        <v>0</v>
      </c>
      <c r="R283" s="27">
        <f>R284</f>
        <v>7572</v>
      </c>
      <c r="S283" s="27">
        <f t="shared" si="396"/>
        <v>0</v>
      </c>
      <c r="T283" s="27">
        <f t="shared" si="396"/>
        <v>7572</v>
      </c>
      <c r="U283" s="27">
        <f t="shared" si="396"/>
        <v>0</v>
      </c>
      <c r="V283" s="27">
        <f>V284</f>
        <v>7572</v>
      </c>
      <c r="W283" s="27">
        <f>W284</f>
        <v>0</v>
      </c>
      <c r="X283" s="174">
        <f t="shared" si="373"/>
        <v>0</v>
      </c>
    </row>
    <row r="284" spans="1:24" ht="30" x14ac:dyDescent="0.25">
      <c r="A284" s="166" t="s">
        <v>108</v>
      </c>
      <c r="B284" s="166"/>
      <c r="C284" s="166"/>
      <c r="D284" s="166"/>
      <c r="E284" s="163">
        <v>852</v>
      </c>
      <c r="F284" s="3" t="s">
        <v>101</v>
      </c>
      <c r="G284" s="4" t="s">
        <v>58</v>
      </c>
      <c r="H284" s="4" t="s">
        <v>678</v>
      </c>
      <c r="I284" s="3" t="s">
        <v>109</v>
      </c>
      <c r="J284" s="27"/>
      <c r="K284" s="27"/>
      <c r="L284" s="27"/>
      <c r="M284" s="27"/>
      <c r="N284" s="27">
        <v>7572</v>
      </c>
      <c r="O284" s="27"/>
      <c r="P284" s="27">
        <v>7572</v>
      </c>
      <c r="Q284" s="27"/>
      <c r="R284" s="27">
        <v>7572</v>
      </c>
      <c r="S284" s="27">
        <f t="shared" ref="S284:U284" si="397">K284+O284</f>
        <v>0</v>
      </c>
      <c r="T284" s="27">
        <f t="shared" si="397"/>
        <v>7572</v>
      </c>
      <c r="U284" s="27">
        <f t="shared" si="397"/>
        <v>0</v>
      </c>
      <c r="V284" s="27">
        <v>7572</v>
      </c>
      <c r="W284" s="27"/>
      <c r="X284" s="174">
        <f t="shared" si="373"/>
        <v>0</v>
      </c>
    </row>
    <row r="285" spans="1:24" ht="150" x14ac:dyDescent="0.25">
      <c r="A285" s="77" t="s">
        <v>661</v>
      </c>
      <c r="B285" s="69"/>
      <c r="C285" s="69"/>
      <c r="D285" s="69"/>
      <c r="E285" s="163">
        <v>852</v>
      </c>
      <c r="F285" s="3" t="s">
        <v>101</v>
      </c>
      <c r="G285" s="3" t="s">
        <v>58</v>
      </c>
      <c r="H285" s="171" t="s">
        <v>662</v>
      </c>
      <c r="I285" s="3"/>
      <c r="J285" s="27">
        <f t="shared" ref="J285:W286" si="398">J286</f>
        <v>219600</v>
      </c>
      <c r="K285" s="27">
        <f t="shared" si="398"/>
        <v>219600</v>
      </c>
      <c r="L285" s="27">
        <f t="shared" si="398"/>
        <v>0</v>
      </c>
      <c r="M285" s="27">
        <f t="shared" si="398"/>
        <v>0</v>
      </c>
      <c r="N285" s="27">
        <f t="shared" si="398"/>
        <v>0</v>
      </c>
      <c r="O285" s="27">
        <f t="shared" si="398"/>
        <v>0</v>
      </c>
      <c r="P285" s="27">
        <f t="shared" si="398"/>
        <v>0</v>
      </c>
      <c r="Q285" s="27">
        <f t="shared" si="398"/>
        <v>0</v>
      </c>
      <c r="R285" s="27">
        <f t="shared" si="398"/>
        <v>219600</v>
      </c>
      <c r="S285" s="27">
        <f t="shared" si="398"/>
        <v>219600</v>
      </c>
      <c r="T285" s="27">
        <f t="shared" si="398"/>
        <v>0</v>
      </c>
      <c r="U285" s="27">
        <f t="shared" si="398"/>
        <v>0</v>
      </c>
      <c r="V285" s="27">
        <f t="shared" si="398"/>
        <v>219600</v>
      </c>
      <c r="W285" s="27">
        <f t="shared" si="398"/>
        <v>85800</v>
      </c>
      <c r="X285" s="174">
        <f t="shared" si="373"/>
        <v>39.071038251366119</v>
      </c>
    </row>
    <row r="286" spans="1:24" ht="45" x14ac:dyDescent="0.25">
      <c r="A286" s="77" t="s">
        <v>53</v>
      </c>
      <c r="B286" s="69"/>
      <c r="C286" s="69"/>
      <c r="D286" s="69"/>
      <c r="E286" s="163">
        <v>852</v>
      </c>
      <c r="F286" s="3" t="s">
        <v>101</v>
      </c>
      <c r="G286" s="3" t="s">
        <v>58</v>
      </c>
      <c r="H286" s="171" t="s">
        <v>662</v>
      </c>
      <c r="I286" s="3" t="s">
        <v>107</v>
      </c>
      <c r="J286" s="27">
        <f t="shared" si="398"/>
        <v>219600</v>
      </c>
      <c r="K286" s="27">
        <f t="shared" si="398"/>
        <v>219600</v>
      </c>
      <c r="L286" s="27">
        <f t="shared" si="398"/>
        <v>0</v>
      </c>
      <c r="M286" s="27">
        <f t="shared" si="398"/>
        <v>0</v>
      </c>
      <c r="N286" s="27">
        <f t="shared" si="398"/>
        <v>0</v>
      </c>
      <c r="O286" s="27">
        <f t="shared" si="398"/>
        <v>0</v>
      </c>
      <c r="P286" s="27">
        <f t="shared" si="398"/>
        <v>0</v>
      </c>
      <c r="Q286" s="27">
        <f t="shared" si="398"/>
        <v>0</v>
      </c>
      <c r="R286" s="27">
        <f t="shared" si="398"/>
        <v>219600</v>
      </c>
      <c r="S286" s="27">
        <f t="shared" si="398"/>
        <v>219600</v>
      </c>
      <c r="T286" s="27">
        <f t="shared" si="398"/>
        <v>0</v>
      </c>
      <c r="U286" s="27">
        <f t="shared" si="398"/>
        <v>0</v>
      </c>
      <c r="V286" s="27">
        <f t="shared" si="398"/>
        <v>219600</v>
      </c>
      <c r="W286" s="27">
        <f t="shared" si="398"/>
        <v>85800</v>
      </c>
      <c r="X286" s="174">
        <f t="shared" si="373"/>
        <v>39.071038251366119</v>
      </c>
    </row>
    <row r="287" spans="1:24" ht="30" x14ac:dyDescent="0.25">
      <c r="A287" s="77" t="s">
        <v>108</v>
      </c>
      <c r="B287" s="69"/>
      <c r="C287" s="69"/>
      <c r="D287" s="69"/>
      <c r="E287" s="163">
        <v>852</v>
      </c>
      <c r="F287" s="3" t="s">
        <v>101</v>
      </c>
      <c r="G287" s="3" t="s">
        <v>58</v>
      </c>
      <c r="H287" s="171" t="s">
        <v>662</v>
      </c>
      <c r="I287" s="3" t="s">
        <v>109</v>
      </c>
      <c r="J287" s="27">
        <v>219600</v>
      </c>
      <c r="K287" s="27">
        <f>J287</f>
        <v>219600</v>
      </c>
      <c r="L287" s="27"/>
      <c r="M287" s="27"/>
      <c r="N287" s="27"/>
      <c r="O287" s="27">
        <f>N287</f>
        <v>0</v>
      </c>
      <c r="P287" s="27"/>
      <c r="Q287" s="27"/>
      <c r="R287" s="27">
        <v>219600</v>
      </c>
      <c r="S287" s="27">
        <f t="shared" si="383"/>
        <v>219600</v>
      </c>
      <c r="T287" s="27">
        <f t="shared" si="384"/>
        <v>0</v>
      </c>
      <c r="U287" s="27">
        <f t="shared" si="385"/>
        <v>0</v>
      </c>
      <c r="V287" s="27">
        <v>219600</v>
      </c>
      <c r="W287" s="27">
        <v>85800</v>
      </c>
      <c r="X287" s="174">
        <f t="shared" si="373"/>
        <v>39.071038251366119</v>
      </c>
    </row>
    <row r="288" spans="1:24" x14ac:dyDescent="0.25">
      <c r="A288" s="177" t="s">
        <v>166</v>
      </c>
      <c r="B288" s="69"/>
      <c r="C288" s="69"/>
      <c r="D288" s="69"/>
      <c r="E288" s="163">
        <v>852</v>
      </c>
      <c r="F288" s="24" t="s">
        <v>101</v>
      </c>
      <c r="G288" s="24" t="s">
        <v>101</v>
      </c>
      <c r="H288" s="171" t="s">
        <v>61</v>
      </c>
      <c r="I288" s="24"/>
      <c r="J288" s="28">
        <f t="shared" ref="J288:W288" si="399">J289</f>
        <v>123400</v>
      </c>
      <c r="K288" s="28">
        <f t="shared" si="399"/>
        <v>0</v>
      </c>
      <c r="L288" s="28">
        <f t="shared" si="399"/>
        <v>123400</v>
      </c>
      <c r="M288" s="28">
        <f t="shared" si="399"/>
        <v>0</v>
      </c>
      <c r="N288" s="28">
        <f t="shared" si="399"/>
        <v>0</v>
      </c>
      <c r="O288" s="28">
        <f t="shared" si="399"/>
        <v>0</v>
      </c>
      <c r="P288" s="28">
        <f t="shared" si="399"/>
        <v>0</v>
      </c>
      <c r="Q288" s="28">
        <f t="shared" si="399"/>
        <v>0</v>
      </c>
      <c r="R288" s="28">
        <f t="shared" si="399"/>
        <v>123400</v>
      </c>
      <c r="S288" s="28">
        <f t="shared" si="399"/>
        <v>0</v>
      </c>
      <c r="T288" s="28">
        <f t="shared" si="399"/>
        <v>123400</v>
      </c>
      <c r="U288" s="28">
        <f t="shared" si="399"/>
        <v>0</v>
      </c>
      <c r="V288" s="28">
        <f t="shared" si="399"/>
        <v>123400</v>
      </c>
      <c r="W288" s="28">
        <f t="shared" si="399"/>
        <v>11844</v>
      </c>
      <c r="X288" s="174">
        <f t="shared" si="373"/>
        <v>9.5980551053484611</v>
      </c>
    </row>
    <row r="289" spans="1:24" ht="30" x14ac:dyDescent="0.25">
      <c r="A289" s="77" t="s">
        <v>167</v>
      </c>
      <c r="B289" s="166"/>
      <c r="C289" s="166"/>
      <c r="D289" s="166"/>
      <c r="E289" s="163">
        <v>852</v>
      </c>
      <c r="F289" s="3" t="s">
        <v>101</v>
      </c>
      <c r="G289" s="3" t="s">
        <v>101</v>
      </c>
      <c r="H289" s="171" t="s">
        <v>168</v>
      </c>
      <c r="I289" s="3"/>
      <c r="J289" s="27">
        <f t="shared" ref="J289" si="400">J290+J292</f>
        <v>123400</v>
      </c>
      <c r="K289" s="27">
        <f t="shared" ref="K289:U289" si="401">K290+K292</f>
        <v>0</v>
      </c>
      <c r="L289" s="27">
        <f t="shared" si="401"/>
        <v>123400</v>
      </c>
      <c r="M289" s="27">
        <f t="shared" si="401"/>
        <v>0</v>
      </c>
      <c r="N289" s="27">
        <f t="shared" si="401"/>
        <v>0</v>
      </c>
      <c r="O289" s="27">
        <f t="shared" ref="O289:R289" si="402">O290+O292</f>
        <v>0</v>
      </c>
      <c r="P289" s="27">
        <f t="shared" si="402"/>
        <v>0</v>
      </c>
      <c r="Q289" s="27">
        <f t="shared" si="402"/>
        <v>0</v>
      </c>
      <c r="R289" s="27">
        <f t="shared" si="402"/>
        <v>123400</v>
      </c>
      <c r="S289" s="27">
        <f t="shared" si="401"/>
        <v>0</v>
      </c>
      <c r="T289" s="27">
        <f t="shared" si="401"/>
        <v>123400</v>
      </c>
      <c r="U289" s="27">
        <f t="shared" si="401"/>
        <v>0</v>
      </c>
      <c r="V289" s="27">
        <f t="shared" ref="V289:W289" si="403">V290+V292</f>
        <v>123400</v>
      </c>
      <c r="W289" s="27">
        <f t="shared" si="403"/>
        <v>11844</v>
      </c>
      <c r="X289" s="174">
        <f t="shared" si="373"/>
        <v>9.5980551053484611</v>
      </c>
    </row>
    <row r="290" spans="1:24" ht="105" x14ac:dyDescent="0.25">
      <c r="A290" s="77" t="s">
        <v>16</v>
      </c>
      <c r="B290" s="166"/>
      <c r="C290" s="166"/>
      <c r="D290" s="166"/>
      <c r="E290" s="163">
        <v>852</v>
      </c>
      <c r="F290" s="3" t="s">
        <v>101</v>
      </c>
      <c r="G290" s="3" t="s">
        <v>101</v>
      </c>
      <c r="H290" s="171" t="s">
        <v>168</v>
      </c>
      <c r="I290" s="3" t="s">
        <v>18</v>
      </c>
      <c r="J290" s="27">
        <f t="shared" ref="J290:W290" si="404">J291</f>
        <v>16900</v>
      </c>
      <c r="K290" s="27">
        <f t="shared" si="404"/>
        <v>0</v>
      </c>
      <c r="L290" s="27">
        <f t="shared" si="404"/>
        <v>16900</v>
      </c>
      <c r="M290" s="27">
        <f t="shared" si="404"/>
        <v>0</v>
      </c>
      <c r="N290" s="27">
        <f t="shared" si="404"/>
        <v>0</v>
      </c>
      <c r="O290" s="27">
        <f t="shared" si="404"/>
        <v>0</v>
      </c>
      <c r="P290" s="27">
        <f t="shared" si="404"/>
        <v>0</v>
      </c>
      <c r="Q290" s="27">
        <f t="shared" si="404"/>
        <v>0</v>
      </c>
      <c r="R290" s="27">
        <f t="shared" si="404"/>
        <v>16900</v>
      </c>
      <c r="S290" s="27">
        <f t="shared" si="404"/>
        <v>0</v>
      </c>
      <c r="T290" s="27">
        <f t="shared" si="404"/>
        <v>16900</v>
      </c>
      <c r="U290" s="27">
        <f t="shared" si="404"/>
        <v>0</v>
      </c>
      <c r="V290" s="27">
        <f t="shared" si="404"/>
        <v>16900</v>
      </c>
      <c r="W290" s="27">
        <f t="shared" si="404"/>
        <v>1200</v>
      </c>
      <c r="X290" s="174">
        <f t="shared" si="373"/>
        <v>7.1005917159763312</v>
      </c>
    </row>
    <row r="291" spans="1:24" ht="30" x14ac:dyDescent="0.25">
      <c r="A291" s="77" t="s">
        <v>7</v>
      </c>
      <c r="B291" s="166"/>
      <c r="C291" s="166"/>
      <c r="D291" s="166"/>
      <c r="E291" s="163">
        <v>852</v>
      </c>
      <c r="F291" s="3" t="s">
        <v>101</v>
      </c>
      <c r="G291" s="3" t="s">
        <v>101</v>
      </c>
      <c r="H291" s="171" t="s">
        <v>168</v>
      </c>
      <c r="I291" s="3" t="s">
        <v>67</v>
      </c>
      <c r="J291" s="27">
        <v>16900</v>
      </c>
      <c r="K291" s="27"/>
      <c r="L291" s="27">
        <f>J291</f>
        <v>16900</v>
      </c>
      <c r="M291" s="27"/>
      <c r="N291" s="27"/>
      <c r="O291" s="27"/>
      <c r="P291" s="27">
        <f>N291</f>
        <v>0</v>
      </c>
      <c r="Q291" s="27"/>
      <c r="R291" s="27">
        <v>16900</v>
      </c>
      <c r="S291" s="27">
        <f t="shared" si="383"/>
        <v>0</v>
      </c>
      <c r="T291" s="27">
        <f t="shared" si="384"/>
        <v>16900</v>
      </c>
      <c r="U291" s="27">
        <f t="shared" si="385"/>
        <v>0</v>
      </c>
      <c r="V291" s="27">
        <v>16900</v>
      </c>
      <c r="W291" s="27">
        <v>1200</v>
      </c>
      <c r="X291" s="174">
        <f t="shared" si="373"/>
        <v>7.1005917159763312</v>
      </c>
    </row>
    <row r="292" spans="1:24" ht="45" x14ac:dyDescent="0.25">
      <c r="A292" s="77" t="s">
        <v>22</v>
      </c>
      <c r="B292" s="164"/>
      <c r="C292" s="164"/>
      <c r="D292" s="164"/>
      <c r="E292" s="163">
        <v>852</v>
      </c>
      <c r="F292" s="3" t="s">
        <v>101</v>
      </c>
      <c r="G292" s="3" t="s">
        <v>101</v>
      </c>
      <c r="H292" s="171" t="s">
        <v>168</v>
      </c>
      <c r="I292" s="3" t="s">
        <v>23</v>
      </c>
      <c r="J292" s="27">
        <f t="shared" ref="J292:W292" si="405">J293</f>
        <v>106500</v>
      </c>
      <c r="K292" s="27">
        <f t="shared" si="405"/>
        <v>0</v>
      </c>
      <c r="L292" s="27">
        <f t="shared" si="405"/>
        <v>106500</v>
      </c>
      <c r="M292" s="27">
        <f t="shared" si="405"/>
        <v>0</v>
      </c>
      <c r="N292" s="27">
        <f t="shared" si="405"/>
        <v>0</v>
      </c>
      <c r="O292" s="27">
        <f t="shared" si="405"/>
        <v>0</v>
      </c>
      <c r="P292" s="27">
        <f t="shared" si="405"/>
        <v>0</v>
      </c>
      <c r="Q292" s="27">
        <f t="shared" si="405"/>
        <v>0</v>
      </c>
      <c r="R292" s="27">
        <f t="shared" si="405"/>
        <v>106500</v>
      </c>
      <c r="S292" s="27">
        <f t="shared" si="405"/>
        <v>0</v>
      </c>
      <c r="T292" s="27">
        <f t="shared" si="405"/>
        <v>106500</v>
      </c>
      <c r="U292" s="27">
        <f t="shared" si="405"/>
        <v>0</v>
      </c>
      <c r="V292" s="27">
        <f t="shared" si="405"/>
        <v>106500</v>
      </c>
      <c r="W292" s="27">
        <f t="shared" si="405"/>
        <v>10644</v>
      </c>
      <c r="X292" s="174">
        <f t="shared" si="373"/>
        <v>9.9943661971830977</v>
      </c>
    </row>
    <row r="293" spans="1:24" s="29" customFormat="1" ht="45" x14ac:dyDescent="0.25">
      <c r="A293" s="77" t="s">
        <v>9</v>
      </c>
      <c r="B293" s="166"/>
      <c r="C293" s="166"/>
      <c r="D293" s="166"/>
      <c r="E293" s="163">
        <v>852</v>
      </c>
      <c r="F293" s="3" t="s">
        <v>101</v>
      </c>
      <c r="G293" s="3" t="s">
        <v>101</v>
      </c>
      <c r="H293" s="171" t="s">
        <v>168</v>
      </c>
      <c r="I293" s="3" t="s">
        <v>24</v>
      </c>
      <c r="J293" s="27">
        <v>106500</v>
      </c>
      <c r="K293" s="27"/>
      <c r="L293" s="27">
        <f>J293</f>
        <v>106500</v>
      </c>
      <c r="M293" s="27"/>
      <c r="N293" s="27"/>
      <c r="O293" s="27"/>
      <c r="P293" s="27">
        <f>N293</f>
        <v>0</v>
      </c>
      <c r="Q293" s="27"/>
      <c r="R293" s="27">
        <v>106500</v>
      </c>
      <c r="S293" s="27">
        <f t="shared" si="383"/>
        <v>0</v>
      </c>
      <c r="T293" s="27">
        <f t="shared" si="384"/>
        <v>106500</v>
      </c>
      <c r="U293" s="27">
        <f t="shared" si="385"/>
        <v>0</v>
      </c>
      <c r="V293" s="27">
        <v>106500</v>
      </c>
      <c r="W293" s="27">
        <v>10644</v>
      </c>
      <c r="X293" s="174">
        <f t="shared" si="373"/>
        <v>9.9943661971830977</v>
      </c>
    </row>
    <row r="294" spans="1:24" s="29" customFormat="1" ht="28.5" x14ac:dyDescent="0.25">
      <c r="A294" s="177" t="s">
        <v>169</v>
      </c>
      <c r="B294" s="69"/>
      <c r="C294" s="69"/>
      <c r="D294" s="69"/>
      <c r="E294" s="163">
        <v>852</v>
      </c>
      <c r="F294" s="24" t="s">
        <v>101</v>
      </c>
      <c r="G294" s="24" t="s">
        <v>64</v>
      </c>
      <c r="H294" s="171" t="s">
        <v>61</v>
      </c>
      <c r="I294" s="24"/>
      <c r="J294" s="28">
        <f>J295+J298+J305</f>
        <v>16478900</v>
      </c>
      <c r="K294" s="28">
        <f t="shared" ref="K294:U294" si="406">K295+K298+K305</f>
        <v>1428000</v>
      </c>
      <c r="L294" s="28">
        <f t="shared" si="406"/>
        <v>15050900</v>
      </c>
      <c r="M294" s="28">
        <f t="shared" si="406"/>
        <v>0</v>
      </c>
      <c r="N294" s="28">
        <f t="shared" si="406"/>
        <v>278300</v>
      </c>
      <c r="O294" s="28">
        <f t="shared" ref="O294" si="407">O295+O298+O305</f>
        <v>0</v>
      </c>
      <c r="P294" s="28">
        <f t="shared" ref="P294" si="408">P295+P298+P305</f>
        <v>278300</v>
      </c>
      <c r="Q294" s="28">
        <f t="shared" ref="Q294:R294" si="409">Q295+Q298+Q305</f>
        <v>0</v>
      </c>
      <c r="R294" s="28">
        <f t="shared" si="409"/>
        <v>16757200</v>
      </c>
      <c r="S294" s="28">
        <f t="shared" si="406"/>
        <v>1428000</v>
      </c>
      <c r="T294" s="28">
        <f t="shared" si="406"/>
        <v>15329200</v>
      </c>
      <c r="U294" s="28">
        <f t="shared" si="406"/>
        <v>0</v>
      </c>
      <c r="V294" s="28">
        <f t="shared" ref="V294:W294" si="410">V295+V298+V305</f>
        <v>16757200</v>
      </c>
      <c r="W294" s="28">
        <f t="shared" si="410"/>
        <v>7341020.3200000003</v>
      </c>
      <c r="X294" s="174">
        <f t="shared" si="373"/>
        <v>43.808156016518275</v>
      </c>
    </row>
    <row r="295" spans="1:24" s="29" customFormat="1" ht="45" x14ac:dyDescent="0.25">
      <c r="A295" s="77" t="s">
        <v>20</v>
      </c>
      <c r="B295" s="163"/>
      <c r="C295" s="163"/>
      <c r="D295" s="163"/>
      <c r="E295" s="163">
        <v>852</v>
      </c>
      <c r="F295" s="3" t="s">
        <v>101</v>
      </c>
      <c r="G295" s="3" t="s">
        <v>64</v>
      </c>
      <c r="H295" s="171" t="s">
        <v>170</v>
      </c>
      <c r="I295" s="3"/>
      <c r="J295" s="27">
        <f t="shared" ref="J295:W296" si="411">J296</f>
        <v>1178200</v>
      </c>
      <c r="K295" s="27">
        <f t="shared" si="411"/>
        <v>0</v>
      </c>
      <c r="L295" s="27">
        <f t="shared" si="411"/>
        <v>1178200</v>
      </c>
      <c r="M295" s="27">
        <f t="shared" si="411"/>
        <v>0</v>
      </c>
      <c r="N295" s="27">
        <f t="shared" si="411"/>
        <v>0</v>
      </c>
      <c r="O295" s="27">
        <f t="shared" si="411"/>
        <v>0</v>
      </c>
      <c r="P295" s="27">
        <f t="shared" si="411"/>
        <v>0</v>
      </c>
      <c r="Q295" s="27">
        <f t="shared" si="411"/>
        <v>0</v>
      </c>
      <c r="R295" s="27">
        <f t="shared" si="411"/>
        <v>1178200</v>
      </c>
      <c r="S295" s="27">
        <f t="shared" si="411"/>
        <v>0</v>
      </c>
      <c r="T295" s="27">
        <f t="shared" si="411"/>
        <v>1178200</v>
      </c>
      <c r="U295" s="27">
        <f t="shared" si="411"/>
        <v>0</v>
      </c>
      <c r="V295" s="27">
        <f t="shared" si="411"/>
        <v>1178200</v>
      </c>
      <c r="W295" s="27">
        <f t="shared" si="411"/>
        <v>511889.81999999995</v>
      </c>
      <c r="X295" s="174">
        <f t="shared" si="373"/>
        <v>43.446767951111859</v>
      </c>
    </row>
    <row r="296" spans="1:24" ht="105" x14ac:dyDescent="0.25">
      <c r="A296" s="77" t="s">
        <v>16</v>
      </c>
      <c r="B296" s="163"/>
      <c r="C296" s="163"/>
      <c r="D296" s="163"/>
      <c r="E296" s="163">
        <v>852</v>
      </c>
      <c r="F296" s="3" t="s">
        <v>101</v>
      </c>
      <c r="G296" s="3" t="s">
        <v>64</v>
      </c>
      <c r="H296" s="171" t="s">
        <v>170</v>
      </c>
      <c r="I296" s="3" t="s">
        <v>18</v>
      </c>
      <c r="J296" s="27">
        <f t="shared" si="411"/>
        <v>1178200</v>
      </c>
      <c r="K296" s="27">
        <f t="shared" si="411"/>
        <v>0</v>
      </c>
      <c r="L296" s="27">
        <f t="shared" si="411"/>
        <v>1178200</v>
      </c>
      <c r="M296" s="27">
        <f t="shared" si="411"/>
        <v>0</v>
      </c>
      <c r="N296" s="27">
        <f t="shared" si="411"/>
        <v>0</v>
      </c>
      <c r="O296" s="27">
        <f t="shared" si="411"/>
        <v>0</v>
      </c>
      <c r="P296" s="27">
        <f t="shared" si="411"/>
        <v>0</v>
      </c>
      <c r="Q296" s="27">
        <f t="shared" si="411"/>
        <v>0</v>
      </c>
      <c r="R296" s="27">
        <f t="shared" si="411"/>
        <v>1178200</v>
      </c>
      <c r="S296" s="27">
        <f t="shared" si="411"/>
        <v>0</v>
      </c>
      <c r="T296" s="27">
        <f t="shared" si="411"/>
        <v>1178200</v>
      </c>
      <c r="U296" s="27">
        <f t="shared" si="411"/>
        <v>0</v>
      </c>
      <c r="V296" s="27">
        <f t="shared" si="411"/>
        <v>1178200</v>
      </c>
      <c r="W296" s="27">
        <f t="shared" si="411"/>
        <v>511889.81999999995</v>
      </c>
      <c r="X296" s="174">
        <f t="shared" si="373"/>
        <v>43.446767951111859</v>
      </c>
    </row>
    <row r="297" spans="1:24" ht="45" x14ac:dyDescent="0.25">
      <c r="A297" s="77" t="s">
        <v>632</v>
      </c>
      <c r="B297" s="163"/>
      <c r="C297" s="163"/>
      <c r="D297" s="163"/>
      <c r="E297" s="163">
        <v>852</v>
      </c>
      <c r="F297" s="3" t="s">
        <v>101</v>
      </c>
      <c r="G297" s="3" t="s">
        <v>64</v>
      </c>
      <c r="H297" s="171" t="s">
        <v>170</v>
      </c>
      <c r="I297" s="3" t="s">
        <v>19</v>
      </c>
      <c r="J297" s="27">
        <v>1178200</v>
      </c>
      <c r="K297" s="27"/>
      <c r="L297" s="27">
        <f>J297</f>
        <v>1178200</v>
      </c>
      <c r="M297" s="27"/>
      <c r="N297" s="27"/>
      <c r="O297" s="27"/>
      <c r="P297" s="27">
        <f>N297</f>
        <v>0</v>
      </c>
      <c r="Q297" s="27"/>
      <c r="R297" s="27">
        <f>904900+273300</f>
        <v>1178200</v>
      </c>
      <c r="S297" s="27">
        <f t="shared" si="383"/>
        <v>0</v>
      </c>
      <c r="T297" s="27">
        <f t="shared" si="384"/>
        <v>1178200</v>
      </c>
      <c r="U297" s="27">
        <f t="shared" si="385"/>
        <v>0</v>
      </c>
      <c r="V297" s="27">
        <f>904900+273300</f>
        <v>1178200</v>
      </c>
      <c r="W297" s="27">
        <f>400745.85+111143.97</f>
        <v>511889.81999999995</v>
      </c>
      <c r="X297" s="174">
        <f t="shared" si="373"/>
        <v>43.446767951111859</v>
      </c>
    </row>
    <row r="298" spans="1:24" ht="60" x14ac:dyDescent="0.25">
      <c r="A298" s="77" t="s">
        <v>171</v>
      </c>
      <c r="B298" s="166"/>
      <c r="C298" s="166"/>
      <c r="D298" s="166"/>
      <c r="E298" s="163">
        <v>852</v>
      </c>
      <c r="F298" s="3" t="s">
        <v>101</v>
      </c>
      <c r="G298" s="3" t="s">
        <v>64</v>
      </c>
      <c r="H298" s="171" t="s">
        <v>172</v>
      </c>
      <c r="I298" s="3"/>
      <c r="J298" s="27">
        <f>J299+J301+J303</f>
        <v>13872700</v>
      </c>
      <c r="K298" s="27">
        <f t="shared" ref="K298:U298" si="412">K299+K301+K303</f>
        <v>0</v>
      </c>
      <c r="L298" s="27">
        <f t="shared" si="412"/>
        <v>13872700</v>
      </c>
      <c r="M298" s="27">
        <f t="shared" si="412"/>
        <v>0</v>
      </c>
      <c r="N298" s="27">
        <f t="shared" si="412"/>
        <v>278300</v>
      </c>
      <c r="O298" s="27">
        <f t="shared" ref="O298" si="413">O299+O301+O303</f>
        <v>0</v>
      </c>
      <c r="P298" s="27">
        <f t="shared" ref="P298" si="414">P299+P301+P303</f>
        <v>278300</v>
      </c>
      <c r="Q298" s="27">
        <f t="shared" ref="Q298:R298" si="415">Q299+Q301+Q303</f>
        <v>0</v>
      </c>
      <c r="R298" s="27">
        <f t="shared" si="415"/>
        <v>14151000</v>
      </c>
      <c r="S298" s="27">
        <f t="shared" si="412"/>
        <v>0</v>
      </c>
      <c r="T298" s="27">
        <f t="shared" si="412"/>
        <v>14151000</v>
      </c>
      <c r="U298" s="27">
        <f t="shared" si="412"/>
        <v>0</v>
      </c>
      <c r="V298" s="27">
        <f t="shared" ref="V298:W298" si="416">V299+V301+V303</f>
        <v>14151000</v>
      </c>
      <c r="W298" s="27">
        <f t="shared" si="416"/>
        <v>6120730.5</v>
      </c>
      <c r="X298" s="174">
        <f t="shared" si="373"/>
        <v>43.252989188043252</v>
      </c>
    </row>
    <row r="299" spans="1:24" ht="105" x14ac:dyDescent="0.25">
      <c r="A299" s="77" t="s">
        <v>16</v>
      </c>
      <c r="B299" s="163"/>
      <c r="C299" s="163"/>
      <c r="D299" s="163"/>
      <c r="E299" s="163">
        <v>852</v>
      </c>
      <c r="F299" s="3" t="s">
        <v>101</v>
      </c>
      <c r="G299" s="3" t="s">
        <v>64</v>
      </c>
      <c r="H299" s="171" t="s">
        <v>172</v>
      </c>
      <c r="I299" s="3" t="s">
        <v>18</v>
      </c>
      <c r="J299" s="27">
        <f t="shared" ref="J299:W299" si="417">J300</f>
        <v>13012000</v>
      </c>
      <c r="K299" s="27">
        <f t="shared" si="417"/>
        <v>0</v>
      </c>
      <c r="L299" s="27">
        <f t="shared" si="417"/>
        <v>13012000</v>
      </c>
      <c r="M299" s="27">
        <f t="shared" si="417"/>
        <v>0</v>
      </c>
      <c r="N299" s="27">
        <f t="shared" si="417"/>
        <v>61000</v>
      </c>
      <c r="O299" s="27">
        <f t="shared" si="417"/>
        <v>0</v>
      </c>
      <c r="P299" s="27">
        <f t="shared" si="417"/>
        <v>61000</v>
      </c>
      <c r="Q299" s="27">
        <f t="shared" si="417"/>
        <v>0</v>
      </c>
      <c r="R299" s="27">
        <f t="shared" si="417"/>
        <v>13073000</v>
      </c>
      <c r="S299" s="27">
        <f t="shared" si="417"/>
        <v>0</v>
      </c>
      <c r="T299" s="27">
        <f t="shared" si="417"/>
        <v>13073000</v>
      </c>
      <c r="U299" s="27">
        <f t="shared" si="417"/>
        <v>0</v>
      </c>
      <c r="V299" s="27">
        <f t="shared" si="417"/>
        <v>13073000</v>
      </c>
      <c r="W299" s="27">
        <f t="shared" si="417"/>
        <v>5897010.7199999997</v>
      </c>
      <c r="X299" s="174">
        <f t="shared" ref="X299:X358" si="418">W299/V299*100</f>
        <v>45.108320354930001</v>
      </c>
    </row>
    <row r="300" spans="1:24" ht="45" x14ac:dyDescent="0.25">
      <c r="A300" s="77" t="s">
        <v>632</v>
      </c>
      <c r="B300" s="163"/>
      <c r="C300" s="163"/>
      <c r="D300" s="163"/>
      <c r="E300" s="163">
        <v>852</v>
      </c>
      <c r="F300" s="3" t="s">
        <v>101</v>
      </c>
      <c r="G300" s="3" t="s">
        <v>64</v>
      </c>
      <c r="H300" s="171" t="s">
        <v>172</v>
      </c>
      <c r="I300" s="3" t="s">
        <v>19</v>
      </c>
      <c r="J300" s="27">
        <v>13012000</v>
      </c>
      <c r="K300" s="27"/>
      <c r="L300" s="27">
        <f>J300</f>
        <v>13012000</v>
      </c>
      <c r="M300" s="27"/>
      <c r="N300" s="27">
        <f>61000</f>
        <v>61000</v>
      </c>
      <c r="O300" s="27"/>
      <c r="P300" s="27">
        <f>N300</f>
        <v>61000</v>
      </c>
      <c r="Q300" s="27"/>
      <c r="R300" s="27">
        <f>10083200+2989800</f>
        <v>13073000</v>
      </c>
      <c r="S300" s="27">
        <f t="shared" si="383"/>
        <v>0</v>
      </c>
      <c r="T300" s="27">
        <f t="shared" si="384"/>
        <v>13073000</v>
      </c>
      <c r="U300" s="27">
        <f t="shared" si="385"/>
        <v>0</v>
      </c>
      <c r="V300" s="27">
        <f>10083200+2989800</f>
        <v>13073000</v>
      </c>
      <c r="W300" s="27">
        <f>4674478.14+1222532.58</f>
        <v>5897010.7199999997</v>
      </c>
      <c r="X300" s="174">
        <f t="shared" si="418"/>
        <v>45.108320354930001</v>
      </c>
    </row>
    <row r="301" spans="1:24" ht="45" x14ac:dyDescent="0.25">
      <c r="A301" s="77" t="s">
        <v>22</v>
      </c>
      <c r="B301" s="164"/>
      <c r="C301" s="164"/>
      <c r="D301" s="164"/>
      <c r="E301" s="163">
        <v>852</v>
      </c>
      <c r="F301" s="3" t="s">
        <v>101</v>
      </c>
      <c r="G301" s="3" t="s">
        <v>64</v>
      </c>
      <c r="H301" s="171" t="s">
        <v>172</v>
      </c>
      <c r="I301" s="3" t="s">
        <v>23</v>
      </c>
      <c r="J301" s="27">
        <f t="shared" ref="J301:W301" si="419">J302</f>
        <v>839500</v>
      </c>
      <c r="K301" s="27">
        <f t="shared" si="419"/>
        <v>0</v>
      </c>
      <c r="L301" s="27">
        <f t="shared" si="419"/>
        <v>839500</v>
      </c>
      <c r="M301" s="27">
        <f t="shared" si="419"/>
        <v>0</v>
      </c>
      <c r="N301" s="27">
        <f t="shared" si="419"/>
        <v>217300</v>
      </c>
      <c r="O301" s="27">
        <f t="shared" si="419"/>
        <v>0</v>
      </c>
      <c r="P301" s="27">
        <f t="shared" si="419"/>
        <v>217300</v>
      </c>
      <c r="Q301" s="27">
        <f t="shared" si="419"/>
        <v>0</v>
      </c>
      <c r="R301" s="27">
        <f t="shared" si="419"/>
        <v>1056800</v>
      </c>
      <c r="S301" s="27">
        <f t="shared" si="419"/>
        <v>0</v>
      </c>
      <c r="T301" s="27">
        <f t="shared" si="419"/>
        <v>1056800</v>
      </c>
      <c r="U301" s="27">
        <f t="shared" si="419"/>
        <v>0</v>
      </c>
      <c r="V301" s="27">
        <f t="shared" si="419"/>
        <v>1056800</v>
      </c>
      <c r="W301" s="27">
        <f t="shared" si="419"/>
        <v>220044.78</v>
      </c>
      <c r="X301" s="174">
        <f t="shared" si="418"/>
        <v>20.821799772899318</v>
      </c>
    </row>
    <row r="302" spans="1:24" ht="45" x14ac:dyDescent="0.25">
      <c r="A302" s="77" t="s">
        <v>9</v>
      </c>
      <c r="B302" s="166"/>
      <c r="C302" s="166"/>
      <c r="D302" s="166"/>
      <c r="E302" s="163">
        <v>852</v>
      </c>
      <c r="F302" s="3" t="s">
        <v>101</v>
      </c>
      <c r="G302" s="3" t="s">
        <v>64</v>
      </c>
      <c r="H302" s="171" t="s">
        <v>172</v>
      </c>
      <c r="I302" s="3" t="s">
        <v>24</v>
      </c>
      <c r="J302" s="27">
        <v>839500</v>
      </c>
      <c r="K302" s="27"/>
      <c r="L302" s="27">
        <f>J302</f>
        <v>839500</v>
      </c>
      <c r="M302" s="27"/>
      <c r="N302" s="27">
        <f>45000+47600+44000+80700</f>
        <v>217300</v>
      </c>
      <c r="O302" s="27"/>
      <c r="P302" s="27">
        <f>N302</f>
        <v>217300</v>
      </c>
      <c r="Q302" s="27"/>
      <c r="R302" s="27">
        <v>1056800</v>
      </c>
      <c r="S302" s="27">
        <f t="shared" si="383"/>
        <v>0</v>
      </c>
      <c r="T302" s="27">
        <f t="shared" si="384"/>
        <v>1056800</v>
      </c>
      <c r="U302" s="27">
        <f t="shared" si="385"/>
        <v>0</v>
      </c>
      <c r="V302" s="27">
        <v>1056800</v>
      </c>
      <c r="W302" s="27">
        <v>220044.78</v>
      </c>
      <c r="X302" s="174">
        <f t="shared" si="418"/>
        <v>20.821799772899318</v>
      </c>
    </row>
    <row r="303" spans="1:24" ht="30" x14ac:dyDescent="0.25">
      <c r="A303" s="77" t="s">
        <v>25</v>
      </c>
      <c r="B303" s="166"/>
      <c r="C303" s="166"/>
      <c r="D303" s="166"/>
      <c r="E303" s="163">
        <v>852</v>
      </c>
      <c r="F303" s="3" t="s">
        <v>101</v>
      </c>
      <c r="G303" s="3" t="s">
        <v>64</v>
      </c>
      <c r="H303" s="171" t="s">
        <v>172</v>
      </c>
      <c r="I303" s="3" t="s">
        <v>26</v>
      </c>
      <c r="J303" s="27">
        <f t="shared" ref="J303:W303" si="420">J304</f>
        <v>21200</v>
      </c>
      <c r="K303" s="27">
        <f t="shared" si="420"/>
        <v>0</v>
      </c>
      <c r="L303" s="27">
        <f t="shared" si="420"/>
        <v>21200</v>
      </c>
      <c r="M303" s="27">
        <f t="shared" si="420"/>
        <v>0</v>
      </c>
      <c r="N303" s="27">
        <f t="shared" si="420"/>
        <v>0</v>
      </c>
      <c r="O303" s="27">
        <f t="shared" si="420"/>
        <v>0</v>
      </c>
      <c r="P303" s="27">
        <f t="shared" si="420"/>
        <v>0</v>
      </c>
      <c r="Q303" s="27">
        <f t="shared" si="420"/>
        <v>0</v>
      </c>
      <c r="R303" s="27">
        <f t="shared" si="420"/>
        <v>21200</v>
      </c>
      <c r="S303" s="27">
        <f t="shared" si="420"/>
        <v>0</v>
      </c>
      <c r="T303" s="27">
        <f t="shared" si="420"/>
        <v>21200</v>
      </c>
      <c r="U303" s="27">
        <f t="shared" si="420"/>
        <v>0</v>
      </c>
      <c r="V303" s="27">
        <f t="shared" si="420"/>
        <v>21200</v>
      </c>
      <c r="W303" s="27">
        <f t="shared" si="420"/>
        <v>3675</v>
      </c>
      <c r="X303" s="174">
        <f t="shared" si="418"/>
        <v>17.334905660377359</v>
      </c>
    </row>
    <row r="304" spans="1:24" ht="30" x14ac:dyDescent="0.25">
      <c r="A304" s="77" t="s">
        <v>27</v>
      </c>
      <c r="B304" s="166"/>
      <c r="C304" s="166"/>
      <c r="D304" s="166"/>
      <c r="E304" s="163">
        <v>852</v>
      </c>
      <c r="F304" s="3" t="s">
        <v>101</v>
      </c>
      <c r="G304" s="3" t="s">
        <v>64</v>
      </c>
      <c r="H304" s="171" t="s">
        <v>172</v>
      </c>
      <c r="I304" s="3" t="s">
        <v>28</v>
      </c>
      <c r="J304" s="27">
        <v>21200</v>
      </c>
      <c r="K304" s="27"/>
      <c r="L304" s="27">
        <f>J304</f>
        <v>21200</v>
      </c>
      <c r="M304" s="27"/>
      <c r="N304" s="27"/>
      <c r="O304" s="27"/>
      <c r="P304" s="27">
        <f>N304</f>
        <v>0</v>
      </c>
      <c r="Q304" s="27"/>
      <c r="R304" s="27">
        <f>15892+5308</f>
        <v>21200</v>
      </c>
      <c r="S304" s="27">
        <f t="shared" si="383"/>
        <v>0</v>
      </c>
      <c r="T304" s="27">
        <f t="shared" si="384"/>
        <v>21200</v>
      </c>
      <c r="U304" s="27">
        <f t="shared" si="385"/>
        <v>0</v>
      </c>
      <c r="V304" s="27">
        <f>15892+5308</f>
        <v>21200</v>
      </c>
      <c r="W304" s="27">
        <f>2348+1327</f>
        <v>3675</v>
      </c>
      <c r="X304" s="174">
        <f t="shared" si="418"/>
        <v>17.334905660377359</v>
      </c>
    </row>
    <row r="305" spans="1:24" ht="150" x14ac:dyDescent="0.25">
      <c r="A305" s="77" t="s">
        <v>661</v>
      </c>
      <c r="B305" s="69"/>
      <c r="C305" s="69"/>
      <c r="D305" s="69"/>
      <c r="E305" s="163">
        <v>852</v>
      </c>
      <c r="F305" s="3" t="s">
        <v>101</v>
      </c>
      <c r="G305" s="3" t="s">
        <v>64</v>
      </c>
      <c r="H305" s="171" t="s">
        <v>662</v>
      </c>
      <c r="I305" s="3"/>
      <c r="J305" s="27">
        <f t="shared" ref="J305:W306" si="421">J306</f>
        <v>1428000</v>
      </c>
      <c r="K305" s="27">
        <f t="shared" si="421"/>
        <v>1428000</v>
      </c>
      <c r="L305" s="27">
        <f t="shared" si="421"/>
        <v>0</v>
      </c>
      <c r="M305" s="27">
        <f t="shared" si="421"/>
        <v>0</v>
      </c>
      <c r="N305" s="27">
        <f t="shared" si="421"/>
        <v>0</v>
      </c>
      <c r="O305" s="27">
        <f t="shared" si="421"/>
        <v>0</v>
      </c>
      <c r="P305" s="27">
        <f t="shared" si="421"/>
        <v>0</v>
      </c>
      <c r="Q305" s="27">
        <f t="shared" si="421"/>
        <v>0</v>
      </c>
      <c r="R305" s="27">
        <f t="shared" si="421"/>
        <v>1428000</v>
      </c>
      <c r="S305" s="27">
        <f t="shared" si="421"/>
        <v>1428000</v>
      </c>
      <c r="T305" s="27">
        <f t="shared" si="421"/>
        <v>0</v>
      </c>
      <c r="U305" s="27">
        <f t="shared" si="421"/>
        <v>0</v>
      </c>
      <c r="V305" s="27">
        <f t="shared" si="421"/>
        <v>1428000</v>
      </c>
      <c r="W305" s="27">
        <f t="shared" si="421"/>
        <v>708400</v>
      </c>
      <c r="X305" s="174">
        <f t="shared" si="418"/>
        <v>49.607843137254903</v>
      </c>
    </row>
    <row r="306" spans="1:24" ht="30" x14ac:dyDescent="0.25">
      <c r="A306" s="77" t="s">
        <v>126</v>
      </c>
      <c r="B306" s="69"/>
      <c r="C306" s="69"/>
      <c r="D306" s="69"/>
      <c r="E306" s="163">
        <v>852</v>
      </c>
      <c r="F306" s="3" t="s">
        <v>101</v>
      </c>
      <c r="G306" s="3" t="s">
        <v>64</v>
      </c>
      <c r="H306" s="171" t="s">
        <v>662</v>
      </c>
      <c r="I306" s="3" t="s">
        <v>127</v>
      </c>
      <c r="J306" s="27">
        <f t="shared" si="421"/>
        <v>1428000</v>
      </c>
      <c r="K306" s="27">
        <f t="shared" si="421"/>
        <v>1428000</v>
      </c>
      <c r="L306" s="27">
        <f t="shared" si="421"/>
        <v>0</v>
      </c>
      <c r="M306" s="27">
        <f t="shared" si="421"/>
        <v>0</v>
      </c>
      <c r="N306" s="27">
        <f t="shared" si="421"/>
        <v>0</v>
      </c>
      <c r="O306" s="27">
        <f t="shared" si="421"/>
        <v>0</v>
      </c>
      <c r="P306" s="27">
        <f t="shared" si="421"/>
        <v>0</v>
      </c>
      <c r="Q306" s="27">
        <f t="shared" si="421"/>
        <v>0</v>
      </c>
      <c r="R306" s="27">
        <f t="shared" si="421"/>
        <v>1428000</v>
      </c>
      <c r="S306" s="27">
        <f t="shared" si="421"/>
        <v>1428000</v>
      </c>
      <c r="T306" s="27">
        <f t="shared" si="421"/>
        <v>0</v>
      </c>
      <c r="U306" s="27">
        <f t="shared" si="421"/>
        <v>0</v>
      </c>
      <c r="V306" s="27">
        <f t="shared" si="421"/>
        <v>1428000</v>
      </c>
      <c r="W306" s="27">
        <f t="shared" si="421"/>
        <v>708400</v>
      </c>
      <c r="X306" s="174">
        <f t="shared" si="418"/>
        <v>49.607843137254903</v>
      </c>
    </row>
    <row r="307" spans="1:24" ht="45" x14ac:dyDescent="0.25">
      <c r="A307" s="77" t="s">
        <v>128</v>
      </c>
      <c r="B307" s="69"/>
      <c r="C307" s="69"/>
      <c r="D307" s="69"/>
      <c r="E307" s="163">
        <v>852</v>
      </c>
      <c r="F307" s="3" t="s">
        <v>101</v>
      </c>
      <c r="G307" s="3" t="s">
        <v>64</v>
      </c>
      <c r="H307" s="171" t="s">
        <v>662</v>
      </c>
      <c r="I307" s="3" t="s">
        <v>129</v>
      </c>
      <c r="J307" s="27">
        <v>1428000</v>
      </c>
      <c r="K307" s="27">
        <f>J307</f>
        <v>1428000</v>
      </c>
      <c r="L307" s="27"/>
      <c r="M307" s="27"/>
      <c r="N307" s="27"/>
      <c r="O307" s="27">
        <f>N307</f>
        <v>0</v>
      </c>
      <c r="P307" s="27"/>
      <c r="Q307" s="27"/>
      <c r="R307" s="27">
        <v>1428000</v>
      </c>
      <c r="S307" s="27">
        <f t="shared" si="383"/>
        <v>1428000</v>
      </c>
      <c r="T307" s="27">
        <f t="shared" si="384"/>
        <v>0</v>
      </c>
      <c r="U307" s="27">
        <f t="shared" si="385"/>
        <v>0</v>
      </c>
      <c r="V307" s="27">
        <v>1428000</v>
      </c>
      <c r="W307" s="27">
        <v>708400</v>
      </c>
      <c r="X307" s="174">
        <f t="shared" si="418"/>
        <v>49.607843137254903</v>
      </c>
    </row>
    <row r="308" spans="1:24" x14ac:dyDescent="0.25">
      <c r="A308" s="182" t="s">
        <v>121</v>
      </c>
      <c r="B308" s="40"/>
      <c r="C308" s="40"/>
      <c r="D308" s="40"/>
      <c r="E308" s="163">
        <v>852</v>
      </c>
      <c r="F308" s="22" t="s">
        <v>122</v>
      </c>
      <c r="G308" s="22"/>
      <c r="H308" s="171" t="s">
        <v>61</v>
      </c>
      <c r="I308" s="22"/>
      <c r="J308" s="32">
        <f>J309+J313+J324</f>
        <v>10915837.779999999</v>
      </c>
      <c r="K308" s="32">
        <f t="shared" ref="K308:U308" si="422">K309+K313+K324</f>
        <v>10915837.779999999</v>
      </c>
      <c r="L308" s="32">
        <f t="shared" si="422"/>
        <v>0</v>
      </c>
      <c r="M308" s="32">
        <f t="shared" si="422"/>
        <v>0</v>
      </c>
      <c r="N308" s="32">
        <f t="shared" si="422"/>
        <v>0</v>
      </c>
      <c r="O308" s="32">
        <f t="shared" ref="O308" si="423">O309+O313+O324</f>
        <v>0</v>
      </c>
      <c r="P308" s="32">
        <f t="shared" ref="P308" si="424">P309+P313+P324</f>
        <v>0</v>
      </c>
      <c r="Q308" s="32">
        <f t="shared" ref="Q308:R308" si="425">Q309+Q313+Q324</f>
        <v>0</v>
      </c>
      <c r="R308" s="32">
        <f t="shared" si="425"/>
        <v>10915837.779999999</v>
      </c>
      <c r="S308" s="32">
        <f t="shared" si="422"/>
        <v>10915837.779999999</v>
      </c>
      <c r="T308" s="32">
        <f t="shared" si="422"/>
        <v>0</v>
      </c>
      <c r="U308" s="32">
        <f t="shared" si="422"/>
        <v>0</v>
      </c>
      <c r="V308" s="32">
        <f t="shared" ref="V308:W308" si="426">V309+V313+V324</f>
        <v>10915837.779999999</v>
      </c>
      <c r="W308" s="32">
        <f t="shared" si="426"/>
        <v>4164520.2</v>
      </c>
      <c r="X308" s="174">
        <f t="shared" si="418"/>
        <v>38.151173404484219</v>
      </c>
    </row>
    <row r="309" spans="1:24" ht="28.5" x14ac:dyDescent="0.25">
      <c r="A309" s="177" t="s">
        <v>130</v>
      </c>
      <c r="B309" s="69"/>
      <c r="C309" s="69"/>
      <c r="D309" s="69"/>
      <c r="E309" s="163">
        <v>852</v>
      </c>
      <c r="F309" s="24" t="s">
        <v>122</v>
      </c>
      <c r="G309" s="24" t="s">
        <v>58</v>
      </c>
      <c r="H309" s="171" t="s">
        <v>61</v>
      </c>
      <c r="I309" s="24"/>
      <c r="J309" s="28">
        <f t="shared" ref="J309:W311" si="427">J310</f>
        <v>111000</v>
      </c>
      <c r="K309" s="28">
        <f t="shared" si="427"/>
        <v>111000</v>
      </c>
      <c r="L309" s="28">
        <f t="shared" si="427"/>
        <v>0</v>
      </c>
      <c r="M309" s="28">
        <f t="shared" si="427"/>
        <v>0</v>
      </c>
      <c r="N309" s="28">
        <f t="shared" si="427"/>
        <v>0</v>
      </c>
      <c r="O309" s="28">
        <f t="shared" si="427"/>
        <v>0</v>
      </c>
      <c r="P309" s="28">
        <f t="shared" si="427"/>
        <v>0</v>
      </c>
      <c r="Q309" s="28">
        <f t="shared" si="427"/>
        <v>0</v>
      </c>
      <c r="R309" s="28">
        <f t="shared" si="427"/>
        <v>111000</v>
      </c>
      <c r="S309" s="28">
        <f t="shared" si="427"/>
        <v>111000</v>
      </c>
      <c r="T309" s="28">
        <f t="shared" si="427"/>
        <v>0</v>
      </c>
      <c r="U309" s="28">
        <f t="shared" si="427"/>
        <v>0</v>
      </c>
      <c r="V309" s="28">
        <f t="shared" si="427"/>
        <v>111000</v>
      </c>
      <c r="W309" s="28">
        <f t="shared" si="427"/>
        <v>15000</v>
      </c>
      <c r="X309" s="174">
        <f t="shared" si="418"/>
        <v>13.513513513513514</v>
      </c>
    </row>
    <row r="310" spans="1:24" ht="60" x14ac:dyDescent="0.25">
      <c r="A310" s="77" t="s">
        <v>173</v>
      </c>
      <c r="B310" s="69"/>
      <c r="C310" s="69"/>
      <c r="D310" s="69"/>
      <c r="E310" s="163">
        <v>852</v>
      </c>
      <c r="F310" s="3" t="s">
        <v>122</v>
      </c>
      <c r="G310" s="3" t="s">
        <v>58</v>
      </c>
      <c r="H310" s="171" t="s">
        <v>174</v>
      </c>
      <c r="I310" s="24"/>
      <c r="J310" s="27">
        <f t="shared" si="427"/>
        <v>111000</v>
      </c>
      <c r="K310" s="27">
        <f t="shared" si="427"/>
        <v>111000</v>
      </c>
      <c r="L310" s="27">
        <f t="shared" si="427"/>
        <v>0</v>
      </c>
      <c r="M310" s="27">
        <f t="shared" si="427"/>
        <v>0</v>
      </c>
      <c r="N310" s="27">
        <f t="shared" si="427"/>
        <v>0</v>
      </c>
      <c r="O310" s="27">
        <f t="shared" si="427"/>
        <v>0</v>
      </c>
      <c r="P310" s="27">
        <f t="shared" si="427"/>
        <v>0</v>
      </c>
      <c r="Q310" s="27">
        <f t="shared" si="427"/>
        <v>0</v>
      </c>
      <c r="R310" s="27">
        <f t="shared" si="427"/>
        <v>111000</v>
      </c>
      <c r="S310" s="27">
        <f t="shared" si="427"/>
        <v>111000</v>
      </c>
      <c r="T310" s="27">
        <f t="shared" si="427"/>
        <v>0</v>
      </c>
      <c r="U310" s="27">
        <f t="shared" si="427"/>
        <v>0</v>
      </c>
      <c r="V310" s="27">
        <f t="shared" si="427"/>
        <v>111000</v>
      </c>
      <c r="W310" s="27">
        <f t="shared" si="427"/>
        <v>15000</v>
      </c>
      <c r="X310" s="174">
        <f t="shared" si="418"/>
        <v>13.513513513513514</v>
      </c>
    </row>
    <row r="311" spans="1:24" ht="30" x14ac:dyDescent="0.25">
      <c r="A311" s="77" t="s">
        <v>126</v>
      </c>
      <c r="B311" s="164"/>
      <c r="C311" s="164"/>
      <c r="D311" s="164"/>
      <c r="E311" s="163">
        <v>852</v>
      </c>
      <c r="F311" s="3" t="s">
        <v>122</v>
      </c>
      <c r="G311" s="3" t="s">
        <v>58</v>
      </c>
      <c r="H311" s="171" t="s">
        <v>174</v>
      </c>
      <c r="I311" s="3" t="s">
        <v>127</v>
      </c>
      <c r="J311" s="27">
        <f t="shared" si="427"/>
        <v>111000</v>
      </c>
      <c r="K311" s="27">
        <f t="shared" si="427"/>
        <v>111000</v>
      </c>
      <c r="L311" s="27">
        <f t="shared" si="427"/>
        <v>0</v>
      </c>
      <c r="M311" s="27">
        <f t="shared" si="427"/>
        <v>0</v>
      </c>
      <c r="N311" s="27">
        <f t="shared" si="427"/>
        <v>0</v>
      </c>
      <c r="O311" s="27">
        <f t="shared" si="427"/>
        <v>0</v>
      </c>
      <c r="P311" s="27">
        <f t="shared" si="427"/>
        <v>0</v>
      </c>
      <c r="Q311" s="27">
        <f t="shared" si="427"/>
        <v>0</v>
      </c>
      <c r="R311" s="27">
        <f t="shared" si="427"/>
        <v>111000</v>
      </c>
      <c r="S311" s="27">
        <f t="shared" si="427"/>
        <v>111000</v>
      </c>
      <c r="T311" s="27">
        <f t="shared" si="427"/>
        <v>0</v>
      </c>
      <c r="U311" s="27">
        <f t="shared" si="427"/>
        <v>0</v>
      </c>
      <c r="V311" s="27">
        <f t="shared" si="427"/>
        <v>111000</v>
      </c>
      <c r="W311" s="27">
        <f t="shared" si="427"/>
        <v>15000</v>
      </c>
      <c r="X311" s="174">
        <f t="shared" si="418"/>
        <v>13.513513513513514</v>
      </c>
    </row>
    <row r="312" spans="1:24" ht="45" x14ac:dyDescent="0.25">
      <c r="A312" s="77" t="s">
        <v>128</v>
      </c>
      <c r="B312" s="164"/>
      <c r="C312" s="164"/>
      <c r="D312" s="164"/>
      <c r="E312" s="163">
        <v>852</v>
      </c>
      <c r="F312" s="3" t="s">
        <v>122</v>
      </c>
      <c r="G312" s="3" t="s">
        <v>58</v>
      </c>
      <c r="H312" s="171" t="s">
        <v>174</v>
      </c>
      <c r="I312" s="3" t="s">
        <v>129</v>
      </c>
      <c r="J312" s="27">
        <v>111000</v>
      </c>
      <c r="K312" s="27">
        <f>J312</f>
        <v>111000</v>
      </c>
      <c r="L312" s="27"/>
      <c r="M312" s="27"/>
      <c r="N312" s="27"/>
      <c r="O312" s="27">
        <f>N312</f>
        <v>0</v>
      </c>
      <c r="P312" s="27"/>
      <c r="Q312" s="27"/>
      <c r="R312" s="27">
        <v>111000</v>
      </c>
      <c r="S312" s="27">
        <f t="shared" si="383"/>
        <v>111000</v>
      </c>
      <c r="T312" s="27">
        <f t="shared" si="384"/>
        <v>0</v>
      </c>
      <c r="U312" s="27">
        <f t="shared" si="385"/>
        <v>0</v>
      </c>
      <c r="V312" s="27">
        <v>111000</v>
      </c>
      <c r="W312" s="27">
        <v>15000</v>
      </c>
      <c r="X312" s="174">
        <f t="shared" si="418"/>
        <v>13.513513513513514</v>
      </c>
    </row>
    <row r="313" spans="1:24" x14ac:dyDescent="0.25">
      <c r="A313" s="177" t="s">
        <v>132</v>
      </c>
      <c r="B313" s="69"/>
      <c r="C313" s="69"/>
      <c r="D313" s="69"/>
      <c r="E313" s="163">
        <v>852</v>
      </c>
      <c r="F313" s="24" t="s">
        <v>122</v>
      </c>
      <c r="G313" s="24" t="s">
        <v>13</v>
      </c>
      <c r="H313" s="171" t="s">
        <v>61</v>
      </c>
      <c r="I313" s="24"/>
      <c r="J313" s="28">
        <f>J314+J317+J321</f>
        <v>9923133.7799999993</v>
      </c>
      <c r="K313" s="28">
        <f t="shared" ref="K313:U313" si="428">K314+K317+K321</f>
        <v>9923133.7799999993</v>
      </c>
      <c r="L313" s="28">
        <f t="shared" si="428"/>
        <v>0</v>
      </c>
      <c r="M313" s="28">
        <f t="shared" si="428"/>
        <v>0</v>
      </c>
      <c r="N313" s="28">
        <f t="shared" si="428"/>
        <v>0</v>
      </c>
      <c r="O313" s="28">
        <f t="shared" ref="O313" si="429">O314+O317+O321</f>
        <v>0</v>
      </c>
      <c r="P313" s="28">
        <f t="shared" ref="P313" si="430">P314+P317+P321</f>
        <v>0</v>
      </c>
      <c r="Q313" s="28">
        <f t="shared" ref="Q313:R313" si="431">Q314+Q317+Q321</f>
        <v>0</v>
      </c>
      <c r="R313" s="28">
        <f t="shared" si="431"/>
        <v>9923133.7799999993</v>
      </c>
      <c r="S313" s="28">
        <f t="shared" si="428"/>
        <v>9923133.7799999993</v>
      </c>
      <c r="T313" s="28">
        <f t="shared" si="428"/>
        <v>0</v>
      </c>
      <c r="U313" s="28">
        <f t="shared" si="428"/>
        <v>0</v>
      </c>
      <c r="V313" s="28">
        <f t="shared" ref="V313:W313" si="432">V314+V317+V321</f>
        <v>9923133.7799999993</v>
      </c>
      <c r="W313" s="28">
        <f t="shared" si="432"/>
        <v>3917707.21</v>
      </c>
      <c r="X313" s="174">
        <f t="shared" si="418"/>
        <v>39.480544118997059</v>
      </c>
    </row>
    <row r="314" spans="1:24" ht="75" x14ac:dyDescent="0.25">
      <c r="A314" s="77" t="s">
        <v>649</v>
      </c>
      <c r="B314" s="69"/>
      <c r="C314" s="69"/>
      <c r="D314" s="69"/>
      <c r="E314" s="163">
        <v>852</v>
      </c>
      <c r="F314" s="3" t="s">
        <v>122</v>
      </c>
      <c r="G314" s="3" t="s">
        <v>13</v>
      </c>
      <c r="H314" s="171" t="s">
        <v>176</v>
      </c>
      <c r="I314" s="24"/>
      <c r="J314" s="27">
        <f t="shared" ref="J314:W315" si="433">J315</f>
        <v>1026413</v>
      </c>
      <c r="K314" s="27">
        <f t="shared" si="433"/>
        <v>1026413</v>
      </c>
      <c r="L314" s="27">
        <f t="shared" si="433"/>
        <v>0</v>
      </c>
      <c r="M314" s="27">
        <f t="shared" si="433"/>
        <v>0</v>
      </c>
      <c r="N314" s="27">
        <f t="shared" si="433"/>
        <v>0</v>
      </c>
      <c r="O314" s="27">
        <f t="shared" si="433"/>
        <v>0</v>
      </c>
      <c r="P314" s="27">
        <f t="shared" si="433"/>
        <v>0</v>
      </c>
      <c r="Q314" s="27">
        <f t="shared" si="433"/>
        <v>0</v>
      </c>
      <c r="R314" s="27">
        <f t="shared" si="433"/>
        <v>1026413</v>
      </c>
      <c r="S314" s="27">
        <f t="shared" si="433"/>
        <v>1026413</v>
      </c>
      <c r="T314" s="27">
        <f t="shared" si="433"/>
        <v>0</v>
      </c>
      <c r="U314" s="27">
        <f t="shared" si="433"/>
        <v>0</v>
      </c>
      <c r="V314" s="27">
        <f t="shared" si="433"/>
        <v>1026413</v>
      </c>
      <c r="W314" s="27">
        <f t="shared" si="433"/>
        <v>224694.24</v>
      </c>
      <c r="X314" s="174">
        <f t="shared" si="418"/>
        <v>21.891211432435089</v>
      </c>
    </row>
    <row r="315" spans="1:24" s="29" customFormat="1" ht="30" x14ac:dyDescent="0.25">
      <c r="A315" s="77" t="s">
        <v>126</v>
      </c>
      <c r="B315" s="164"/>
      <c r="C315" s="164"/>
      <c r="D315" s="164"/>
      <c r="E315" s="163">
        <v>852</v>
      </c>
      <c r="F315" s="3" t="s">
        <v>122</v>
      </c>
      <c r="G315" s="3" t="s">
        <v>13</v>
      </c>
      <c r="H315" s="171" t="s">
        <v>176</v>
      </c>
      <c r="I315" s="3" t="s">
        <v>127</v>
      </c>
      <c r="J315" s="27">
        <f t="shared" si="433"/>
        <v>1026413</v>
      </c>
      <c r="K315" s="27">
        <f t="shared" si="433"/>
        <v>1026413</v>
      </c>
      <c r="L315" s="27">
        <f t="shared" si="433"/>
        <v>0</v>
      </c>
      <c r="M315" s="27">
        <f t="shared" si="433"/>
        <v>0</v>
      </c>
      <c r="N315" s="27">
        <f t="shared" si="433"/>
        <v>0</v>
      </c>
      <c r="O315" s="27">
        <f t="shared" si="433"/>
        <v>0</v>
      </c>
      <c r="P315" s="27">
        <f t="shared" si="433"/>
        <v>0</v>
      </c>
      <c r="Q315" s="27">
        <f t="shared" si="433"/>
        <v>0</v>
      </c>
      <c r="R315" s="27">
        <f t="shared" si="433"/>
        <v>1026413</v>
      </c>
      <c r="S315" s="27">
        <f t="shared" si="433"/>
        <v>1026413</v>
      </c>
      <c r="T315" s="27">
        <f t="shared" si="433"/>
        <v>0</v>
      </c>
      <c r="U315" s="27">
        <f t="shared" si="433"/>
        <v>0</v>
      </c>
      <c r="V315" s="27">
        <f t="shared" si="433"/>
        <v>1026413</v>
      </c>
      <c r="W315" s="27">
        <f t="shared" si="433"/>
        <v>224694.24</v>
      </c>
      <c r="X315" s="174">
        <f t="shared" si="418"/>
        <v>21.891211432435089</v>
      </c>
    </row>
    <row r="316" spans="1:24" s="29" customFormat="1" ht="45" x14ac:dyDescent="0.25">
      <c r="A316" s="77" t="s">
        <v>128</v>
      </c>
      <c r="B316" s="164"/>
      <c r="C316" s="164"/>
      <c r="D316" s="164"/>
      <c r="E316" s="163">
        <v>852</v>
      </c>
      <c r="F316" s="3" t="s">
        <v>122</v>
      </c>
      <c r="G316" s="3" t="s">
        <v>13</v>
      </c>
      <c r="H316" s="171" t="s">
        <v>176</v>
      </c>
      <c r="I316" s="3" t="s">
        <v>129</v>
      </c>
      <c r="J316" s="27">
        <v>1026413</v>
      </c>
      <c r="K316" s="27">
        <f>J316</f>
        <v>1026413</v>
      </c>
      <c r="L316" s="27"/>
      <c r="M316" s="27"/>
      <c r="N316" s="27"/>
      <c r="O316" s="27">
        <f>N316</f>
        <v>0</v>
      </c>
      <c r="P316" s="27"/>
      <c r="Q316" s="27"/>
      <c r="R316" s="27">
        <v>1026413</v>
      </c>
      <c r="S316" s="27">
        <f t="shared" si="383"/>
        <v>1026413</v>
      </c>
      <c r="T316" s="27">
        <f t="shared" si="384"/>
        <v>0</v>
      </c>
      <c r="U316" s="27">
        <f t="shared" si="385"/>
        <v>0</v>
      </c>
      <c r="V316" s="27">
        <v>1026413</v>
      </c>
      <c r="W316" s="27">
        <v>224694.24</v>
      </c>
      <c r="X316" s="174">
        <f t="shared" si="418"/>
        <v>21.891211432435089</v>
      </c>
    </row>
    <row r="317" spans="1:24" s="29" customFormat="1" ht="255" x14ac:dyDescent="0.25">
      <c r="A317" s="77" t="s">
        <v>331</v>
      </c>
      <c r="B317" s="164"/>
      <c r="C317" s="164"/>
      <c r="D317" s="164"/>
      <c r="E317" s="163">
        <v>852</v>
      </c>
      <c r="F317" s="3" t="s">
        <v>122</v>
      </c>
      <c r="G317" s="3" t="s">
        <v>13</v>
      </c>
      <c r="H317" s="171" t="s">
        <v>650</v>
      </c>
      <c r="I317" s="3"/>
      <c r="J317" s="27">
        <f t="shared" ref="J317:W317" si="434">J318</f>
        <v>8788696</v>
      </c>
      <c r="K317" s="27">
        <f t="shared" si="434"/>
        <v>8788696</v>
      </c>
      <c r="L317" s="27">
        <f t="shared" si="434"/>
        <v>0</v>
      </c>
      <c r="M317" s="27">
        <f t="shared" si="434"/>
        <v>0</v>
      </c>
      <c r="N317" s="27">
        <f t="shared" si="434"/>
        <v>0</v>
      </c>
      <c r="O317" s="27">
        <f t="shared" si="434"/>
        <v>0</v>
      </c>
      <c r="P317" s="27">
        <f t="shared" si="434"/>
        <v>0</v>
      </c>
      <c r="Q317" s="27">
        <f t="shared" si="434"/>
        <v>0</v>
      </c>
      <c r="R317" s="27">
        <f t="shared" si="434"/>
        <v>8788696</v>
      </c>
      <c r="S317" s="27">
        <f t="shared" si="434"/>
        <v>8788696</v>
      </c>
      <c r="T317" s="27">
        <f t="shared" si="434"/>
        <v>0</v>
      </c>
      <c r="U317" s="27">
        <f t="shared" si="434"/>
        <v>0</v>
      </c>
      <c r="V317" s="27">
        <f t="shared" si="434"/>
        <v>8788696</v>
      </c>
      <c r="W317" s="27">
        <f t="shared" si="434"/>
        <v>3640049.39</v>
      </c>
      <c r="X317" s="174">
        <f t="shared" si="418"/>
        <v>41.417400146733939</v>
      </c>
    </row>
    <row r="318" spans="1:24" ht="30" x14ac:dyDescent="0.25">
      <c r="A318" s="77" t="s">
        <v>126</v>
      </c>
      <c r="B318" s="164"/>
      <c r="C318" s="164"/>
      <c r="D318" s="164"/>
      <c r="E318" s="163">
        <v>852</v>
      </c>
      <c r="F318" s="3" t="s">
        <v>122</v>
      </c>
      <c r="G318" s="3" t="s">
        <v>13</v>
      </c>
      <c r="H318" s="171" t="s">
        <v>650</v>
      </c>
      <c r="I318" s="3" t="s">
        <v>127</v>
      </c>
      <c r="J318" s="27">
        <f t="shared" ref="J318" si="435">J319+J320</f>
        <v>8788696</v>
      </c>
      <c r="K318" s="27">
        <f t="shared" ref="K318:U318" si="436">K319+K320</f>
        <v>8788696</v>
      </c>
      <c r="L318" s="27">
        <f t="shared" si="436"/>
        <v>0</v>
      </c>
      <c r="M318" s="27">
        <f t="shared" si="436"/>
        <v>0</v>
      </c>
      <c r="N318" s="27">
        <f t="shared" si="436"/>
        <v>0</v>
      </c>
      <c r="O318" s="27">
        <f t="shared" ref="O318:R318" si="437">O319+O320</f>
        <v>0</v>
      </c>
      <c r="P318" s="27">
        <f t="shared" si="437"/>
        <v>0</v>
      </c>
      <c r="Q318" s="27">
        <f t="shared" si="437"/>
        <v>0</v>
      </c>
      <c r="R318" s="27">
        <f t="shared" si="437"/>
        <v>8788696</v>
      </c>
      <c r="S318" s="27">
        <f t="shared" si="436"/>
        <v>8788696</v>
      </c>
      <c r="T318" s="27">
        <f t="shared" si="436"/>
        <v>0</v>
      </c>
      <c r="U318" s="27">
        <f t="shared" si="436"/>
        <v>0</v>
      </c>
      <c r="V318" s="27">
        <f t="shared" ref="V318:W318" si="438">V319+V320</f>
        <v>8788696</v>
      </c>
      <c r="W318" s="27">
        <f t="shared" si="438"/>
        <v>3640049.39</v>
      </c>
      <c r="X318" s="174">
        <f t="shared" si="418"/>
        <v>41.417400146733939</v>
      </c>
    </row>
    <row r="319" spans="1:24" ht="30" x14ac:dyDescent="0.25">
      <c r="A319" s="77" t="s">
        <v>136</v>
      </c>
      <c r="B319" s="164"/>
      <c r="C319" s="164"/>
      <c r="D319" s="164"/>
      <c r="E319" s="163">
        <v>852</v>
      </c>
      <c r="F319" s="3" t="s">
        <v>122</v>
      </c>
      <c r="G319" s="3" t="s">
        <v>13</v>
      </c>
      <c r="H319" s="171" t="s">
        <v>650</v>
      </c>
      <c r="I319" s="3" t="s">
        <v>137</v>
      </c>
      <c r="J319" s="27">
        <v>6421170</v>
      </c>
      <c r="K319" s="27">
        <f>J319</f>
        <v>6421170</v>
      </c>
      <c r="L319" s="27"/>
      <c r="M319" s="27"/>
      <c r="N319" s="27"/>
      <c r="O319" s="27">
        <f>N319</f>
        <v>0</v>
      </c>
      <c r="P319" s="27"/>
      <c r="Q319" s="27"/>
      <c r="R319" s="27">
        <v>6421170</v>
      </c>
      <c r="S319" s="27">
        <f t="shared" si="383"/>
        <v>6421170</v>
      </c>
      <c r="T319" s="27">
        <f t="shared" si="384"/>
        <v>0</v>
      </c>
      <c r="U319" s="27">
        <f t="shared" si="385"/>
        <v>0</v>
      </c>
      <c r="V319" s="27">
        <v>6421170</v>
      </c>
      <c r="W319" s="27">
        <v>2698875.83</v>
      </c>
      <c r="X319" s="174">
        <f t="shared" si="418"/>
        <v>42.030904492483458</v>
      </c>
    </row>
    <row r="320" spans="1:24" ht="45" x14ac:dyDescent="0.25">
      <c r="A320" s="77" t="s">
        <v>128</v>
      </c>
      <c r="B320" s="164"/>
      <c r="C320" s="164"/>
      <c r="D320" s="164"/>
      <c r="E320" s="163">
        <v>852</v>
      </c>
      <c r="F320" s="3" t="s">
        <v>122</v>
      </c>
      <c r="G320" s="3" t="s">
        <v>13</v>
      </c>
      <c r="H320" s="171" t="s">
        <v>650</v>
      </c>
      <c r="I320" s="3" t="s">
        <v>129</v>
      </c>
      <c r="J320" s="27">
        <v>2367526</v>
      </c>
      <c r="K320" s="27">
        <f>J320</f>
        <v>2367526</v>
      </c>
      <c r="L320" s="27"/>
      <c r="M320" s="27"/>
      <c r="N320" s="27"/>
      <c r="O320" s="27">
        <f>N320</f>
        <v>0</v>
      </c>
      <c r="P320" s="27"/>
      <c r="Q320" s="27"/>
      <c r="R320" s="27">
        <v>2367526</v>
      </c>
      <c r="S320" s="27">
        <f t="shared" si="383"/>
        <v>2367526</v>
      </c>
      <c r="T320" s="27">
        <f t="shared" si="384"/>
        <v>0</v>
      </c>
      <c r="U320" s="27">
        <f t="shared" si="385"/>
        <v>0</v>
      </c>
      <c r="V320" s="27">
        <v>2367526</v>
      </c>
      <c r="W320" s="27">
        <v>941173.56</v>
      </c>
      <c r="X320" s="174">
        <f t="shared" si="418"/>
        <v>39.753462475174508</v>
      </c>
    </row>
    <row r="321" spans="1:24" ht="60" x14ac:dyDescent="0.25">
      <c r="A321" s="77" t="s">
        <v>246</v>
      </c>
      <c r="B321" s="164"/>
      <c r="C321" s="164"/>
      <c r="D321" s="164"/>
      <c r="E321" s="163">
        <v>852</v>
      </c>
      <c r="F321" s="3" t="s">
        <v>122</v>
      </c>
      <c r="G321" s="3" t="s">
        <v>13</v>
      </c>
      <c r="H321" s="171" t="s">
        <v>178</v>
      </c>
      <c r="I321" s="3"/>
      <c r="J321" s="27">
        <f t="shared" ref="J321:W322" si="439">J322</f>
        <v>108024.78</v>
      </c>
      <c r="K321" s="27">
        <f t="shared" si="439"/>
        <v>108024.78</v>
      </c>
      <c r="L321" s="27">
        <f t="shared" si="439"/>
        <v>0</v>
      </c>
      <c r="M321" s="27">
        <f t="shared" si="439"/>
        <v>0</v>
      </c>
      <c r="N321" s="27">
        <f t="shared" si="439"/>
        <v>0</v>
      </c>
      <c r="O321" s="27">
        <f t="shared" si="439"/>
        <v>0</v>
      </c>
      <c r="P321" s="27">
        <f t="shared" si="439"/>
        <v>0</v>
      </c>
      <c r="Q321" s="27">
        <f t="shared" si="439"/>
        <v>0</v>
      </c>
      <c r="R321" s="27">
        <f t="shared" si="439"/>
        <v>108024.78</v>
      </c>
      <c r="S321" s="27">
        <f t="shared" si="439"/>
        <v>108024.78</v>
      </c>
      <c r="T321" s="27">
        <f t="shared" si="439"/>
        <v>0</v>
      </c>
      <c r="U321" s="27">
        <f t="shared" si="439"/>
        <v>0</v>
      </c>
      <c r="V321" s="27">
        <f t="shared" si="439"/>
        <v>108024.78</v>
      </c>
      <c r="W321" s="27">
        <f t="shared" si="439"/>
        <v>52963.58</v>
      </c>
      <c r="X321" s="174">
        <f t="shared" si="418"/>
        <v>49.029102396690838</v>
      </c>
    </row>
    <row r="322" spans="1:24" ht="30" x14ac:dyDescent="0.25">
      <c r="A322" s="77" t="s">
        <v>126</v>
      </c>
      <c r="B322" s="164"/>
      <c r="C322" s="164"/>
      <c r="D322" s="164"/>
      <c r="E322" s="163">
        <v>852</v>
      </c>
      <c r="F322" s="3" t="s">
        <v>122</v>
      </c>
      <c r="G322" s="3" t="s">
        <v>13</v>
      </c>
      <c r="H322" s="171" t="s">
        <v>178</v>
      </c>
      <c r="I322" s="3" t="s">
        <v>127</v>
      </c>
      <c r="J322" s="27">
        <f t="shared" si="439"/>
        <v>108024.78</v>
      </c>
      <c r="K322" s="27">
        <f t="shared" si="439"/>
        <v>108024.78</v>
      </c>
      <c r="L322" s="27">
        <f t="shared" si="439"/>
        <v>0</v>
      </c>
      <c r="M322" s="27">
        <f t="shared" si="439"/>
        <v>0</v>
      </c>
      <c r="N322" s="27">
        <f t="shared" si="439"/>
        <v>0</v>
      </c>
      <c r="O322" s="27">
        <f t="shared" si="439"/>
        <v>0</v>
      </c>
      <c r="P322" s="27">
        <f t="shared" si="439"/>
        <v>0</v>
      </c>
      <c r="Q322" s="27">
        <f t="shared" si="439"/>
        <v>0</v>
      </c>
      <c r="R322" s="27">
        <f t="shared" si="439"/>
        <v>108024.78</v>
      </c>
      <c r="S322" s="27">
        <f t="shared" si="439"/>
        <v>108024.78</v>
      </c>
      <c r="T322" s="27">
        <f t="shared" si="439"/>
        <v>0</v>
      </c>
      <c r="U322" s="27">
        <f t="shared" si="439"/>
        <v>0</v>
      </c>
      <c r="V322" s="27">
        <f t="shared" si="439"/>
        <v>108024.78</v>
      </c>
      <c r="W322" s="27">
        <f t="shared" si="439"/>
        <v>52963.58</v>
      </c>
      <c r="X322" s="174">
        <f t="shared" si="418"/>
        <v>49.029102396690838</v>
      </c>
    </row>
    <row r="323" spans="1:24" ht="30" x14ac:dyDescent="0.25">
      <c r="A323" s="77" t="s">
        <v>136</v>
      </c>
      <c r="B323" s="164"/>
      <c r="C323" s="164"/>
      <c r="D323" s="164"/>
      <c r="E323" s="163">
        <v>852</v>
      </c>
      <c r="F323" s="3" t="s">
        <v>122</v>
      </c>
      <c r="G323" s="3" t="s">
        <v>13</v>
      </c>
      <c r="H323" s="171" t="s">
        <v>178</v>
      </c>
      <c r="I323" s="3" t="s">
        <v>137</v>
      </c>
      <c r="J323" s="27">
        <v>108024.78</v>
      </c>
      <c r="K323" s="27">
        <f>J323</f>
        <v>108024.78</v>
      </c>
      <c r="L323" s="27"/>
      <c r="M323" s="27"/>
      <c r="N323" s="27"/>
      <c r="O323" s="27">
        <f>N323</f>
        <v>0</v>
      </c>
      <c r="P323" s="27"/>
      <c r="Q323" s="27"/>
      <c r="R323" s="27">
        <v>108024.78</v>
      </c>
      <c r="S323" s="27">
        <f t="shared" si="383"/>
        <v>108024.78</v>
      </c>
      <c r="T323" s="27">
        <f t="shared" si="384"/>
        <v>0</v>
      </c>
      <c r="U323" s="27">
        <f t="shared" si="385"/>
        <v>0</v>
      </c>
      <c r="V323" s="27">
        <v>108024.78</v>
      </c>
      <c r="W323" s="27">
        <v>52963.58</v>
      </c>
      <c r="X323" s="174">
        <f t="shared" si="418"/>
        <v>49.029102396690838</v>
      </c>
    </row>
    <row r="324" spans="1:24" ht="28.5" x14ac:dyDescent="0.25">
      <c r="A324" s="177" t="s">
        <v>134</v>
      </c>
      <c r="B324" s="69"/>
      <c r="C324" s="69"/>
      <c r="D324" s="69"/>
      <c r="E324" s="163">
        <v>852</v>
      </c>
      <c r="F324" s="24" t="s">
        <v>122</v>
      </c>
      <c r="G324" s="24" t="s">
        <v>135</v>
      </c>
      <c r="H324" s="171" t="s">
        <v>61</v>
      </c>
      <c r="I324" s="24"/>
      <c r="J324" s="28">
        <f t="shared" ref="J324" si="440">J330+J325</f>
        <v>881704</v>
      </c>
      <c r="K324" s="28">
        <f t="shared" ref="K324:U324" si="441">K330+K325</f>
        <v>881704</v>
      </c>
      <c r="L324" s="28">
        <f t="shared" si="441"/>
        <v>0</v>
      </c>
      <c r="M324" s="28">
        <f t="shared" si="441"/>
        <v>0</v>
      </c>
      <c r="N324" s="28">
        <f t="shared" si="441"/>
        <v>0</v>
      </c>
      <c r="O324" s="28">
        <f t="shared" ref="O324:R324" si="442">O330+O325</f>
        <v>0</v>
      </c>
      <c r="P324" s="28">
        <f t="shared" si="442"/>
        <v>0</v>
      </c>
      <c r="Q324" s="28">
        <f t="shared" si="442"/>
        <v>0</v>
      </c>
      <c r="R324" s="28">
        <f t="shared" si="442"/>
        <v>881704</v>
      </c>
      <c r="S324" s="28">
        <f t="shared" si="441"/>
        <v>881704</v>
      </c>
      <c r="T324" s="28">
        <f t="shared" si="441"/>
        <v>0</v>
      </c>
      <c r="U324" s="28">
        <f t="shared" si="441"/>
        <v>0</v>
      </c>
      <c r="V324" s="28">
        <f t="shared" ref="V324:W324" si="443">V330+V325</f>
        <v>881704</v>
      </c>
      <c r="W324" s="28">
        <f t="shared" si="443"/>
        <v>231812.99</v>
      </c>
      <c r="X324" s="174">
        <f t="shared" si="418"/>
        <v>26.2914753704191</v>
      </c>
    </row>
    <row r="325" spans="1:24" ht="210" x14ac:dyDescent="0.25">
      <c r="A325" s="77" t="s">
        <v>322</v>
      </c>
      <c r="B325" s="164"/>
      <c r="C325" s="164"/>
      <c r="D325" s="164"/>
      <c r="E325" s="163">
        <v>852</v>
      </c>
      <c r="F325" s="3" t="s">
        <v>122</v>
      </c>
      <c r="G325" s="3" t="s">
        <v>135</v>
      </c>
      <c r="H325" s="171" t="s">
        <v>651</v>
      </c>
      <c r="I325" s="3"/>
      <c r="J325" s="27">
        <f t="shared" ref="J325" si="444">J326+J328</f>
        <v>867704</v>
      </c>
      <c r="K325" s="27">
        <f t="shared" ref="K325:U325" si="445">K326+K328</f>
        <v>867704</v>
      </c>
      <c r="L325" s="27">
        <f t="shared" si="445"/>
        <v>0</v>
      </c>
      <c r="M325" s="27">
        <f t="shared" si="445"/>
        <v>0</v>
      </c>
      <c r="N325" s="27">
        <f t="shared" si="445"/>
        <v>0</v>
      </c>
      <c r="O325" s="27">
        <f t="shared" ref="O325:R325" si="446">O326+O328</f>
        <v>0</v>
      </c>
      <c r="P325" s="27">
        <f t="shared" si="446"/>
        <v>0</v>
      </c>
      <c r="Q325" s="27">
        <f t="shared" si="446"/>
        <v>0</v>
      </c>
      <c r="R325" s="27">
        <f t="shared" si="446"/>
        <v>867704</v>
      </c>
      <c r="S325" s="27">
        <f t="shared" si="445"/>
        <v>867704</v>
      </c>
      <c r="T325" s="27">
        <f t="shared" si="445"/>
        <v>0</v>
      </c>
      <c r="U325" s="27">
        <f t="shared" si="445"/>
        <v>0</v>
      </c>
      <c r="V325" s="27">
        <f t="shared" ref="V325:W325" si="447">V326+V328</f>
        <v>867704</v>
      </c>
      <c r="W325" s="27">
        <f t="shared" si="447"/>
        <v>231812.99</v>
      </c>
      <c r="X325" s="174">
        <f t="shared" si="418"/>
        <v>26.71567608308824</v>
      </c>
    </row>
    <row r="326" spans="1:24" ht="105" x14ac:dyDescent="0.25">
      <c r="A326" s="77" t="s">
        <v>16</v>
      </c>
      <c r="B326" s="166"/>
      <c r="C326" s="166"/>
      <c r="D326" s="166"/>
      <c r="E326" s="163">
        <v>852</v>
      </c>
      <c r="F326" s="4" t="s">
        <v>122</v>
      </c>
      <c r="G326" s="4" t="s">
        <v>135</v>
      </c>
      <c r="H326" s="171" t="s">
        <v>651</v>
      </c>
      <c r="I326" s="3" t="s">
        <v>18</v>
      </c>
      <c r="J326" s="27">
        <f t="shared" ref="J326:W326" si="448">J327</f>
        <v>550100</v>
      </c>
      <c r="K326" s="27">
        <f t="shared" si="448"/>
        <v>550100</v>
      </c>
      <c r="L326" s="27">
        <f t="shared" si="448"/>
        <v>0</v>
      </c>
      <c r="M326" s="27">
        <f t="shared" si="448"/>
        <v>0</v>
      </c>
      <c r="N326" s="27">
        <f t="shared" si="448"/>
        <v>0</v>
      </c>
      <c r="O326" s="27">
        <f t="shared" si="448"/>
        <v>0</v>
      </c>
      <c r="P326" s="27">
        <f t="shared" si="448"/>
        <v>0</v>
      </c>
      <c r="Q326" s="27">
        <f t="shared" si="448"/>
        <v>0</v>
      </c>
      <c r="R326" s="27">
        <f t="shared" si="448"/>
        <v>550100</v>
      </c>
      <c r="S326" s="27">
        <f t="shared" si="448"/>
        <v>550100</v>
      </c>
      <c r="T326" s="27">
        <f t="shared" si="448"/>
        <v>0</v>
      </c>
      <c r="U326" s="27">
        <f t="shared" si="448"/>
        <v>0</v>
      </c>
      <c r="V326" s="27">
        <f t="shared" si="448"/>
        <v>550100</v>
      </c>
      <c r="W326" s="27">
        <f t="shared" si="448"/>
        <v>217717.91</v>
      </c>
      <c r="X326" s="174">
        <f t="shared" si="418"/>
        <v>39.577878567533176</v>
      </c>
    </row>
    <row r="327" spans="1:24" ht="45" x14ac:dyDescent="0.25">
      <c r="A327" s="77" t="s">
        <v>632</v>
      </c>
      <c r="B327" s="164"/>
      <c r="C327" s="164"/>
      <c r="D327" s="164"/>
      <c r="E327" s="163">
        <v>852</v>
      </c>
      <c r="F327" s="4" t="s">
        <v>122</v>
      </c>
      <c r="G327" s="4" t="s">
        <v>135</v>
      </c>
      <c r="H327" s="171" t="s">
        <v>651</v>
      </c>
      <c r="I327" s="3" t="s">
        <v>19</v>
      </c>
      <c r="J327" s="27">
        <v>550100</v>
      </c>
      <c r="K327" s="27">
        <f>J327</f>
        <v>550100</v>
      </c>
      <c r="L327" s="27"/>
      <c r="M327" s="27"/>
      <c r="N327" s="27"/>
      <c r="O327" s="27">
        <f>N327</f>
        <v>0</v>
      </c>
      <c r="P327" s="27"/>
      <c r="Q327" s="27"/>
      <c r="R327" s="27">
        <v>550100</v>
      </c>
      <c r="S327" s="27">
        <f t="shared" si="383"/>
        <v>550100</v>
      </c>
      <c r="T327" s="27">
        <f t="shared" si="384"/>
        <v>0</v>
      </c>
      <c r="U327" s="27">
        <f t="shared" si="385"/>
        <v>0</v>
      </c>
      <c r="V327" s="27">
        <v>550100</v>
      </c>
      <c r="W327" s="27">
        <f>171097.91+46620</f>
        <v>217717.91</v>
      </c>
      <c r="X327" s="174">
        <f t="shared" si="418"/>
        <v>39.577878567533176</v>
      </c>
    </row>
    <row r="328" spans="1:24" ht="45" x14ac:dyDescent="0.25">
      <c r="A328" s="77" t="s">
        <v>22</v>
      </c>
      <c r="B328" s="164"/>
      <c r="C328" s="164"/>
      <c r="D328" s="164"/>
      <c r="E328" s="163">
        <v>852</v>
      </c>
      <c r="F328" s="4" t="s">
        <v>122</v>
      </c>
      <c r="G328" s="4" t="s">
        <v>135</v>
      </c>
      <c r="H328" s="171" t="s">
        <v>651</v>
      </c>
      <c r="I328" s="3" t="s">
        <v>23</v>
      </c>
      <c r="J328" s="27">
        <f t="shared" ref="J328:W328" si="449">J329</f>
        <v>317604</v>
      </c>
      <c r="K328" s="27">
        <f t="shared" si="449"/>
        <v>317604</v>
      </c>
      <c r="L328" s="27">
        <f t="shared" si="449"/>
        <v>0</v>
      </c>
      <c r="M328" s="27">
        <f t="shared" si="449"/>
        <v>0</v>
      </c>
      <c r="N328" s="27">
        <f t="shared" si="449"/>
        <v>0</v>
      </c>
      <c r="O328" s="27">
        <f t="shared" si="449"/>
        <v>0</v>
      </c>
      <c r="P328" s="27">
        <f t="shared" si="449"/>
        <v>0</v>
      </c>
      <c r="Q328" s="27">
        <f t="shared" si="449"/>
        <v>0</v>
      </c>
      <c r="R328" s="27">
        <f t="shared" si="449"/>
        <v>317604</v>
      </c>
      <c r="S328" s="27">
        <f t="shared" si="449"/>
        <v>317604</v>
      </c>
      <c r="T328" s="27">
        <f t="shared" si="449"/>
        <v>0</v>
      </c>
      <c r="U328" s="27">
        <f t="shared" si="449"/>
        <v>0</v>
      </c>
      <c r="V328" s="27">
        <f t="shared" si="449"/>
        <v>317604</v>
      </c>
      <c r="W328" s="27">
        <f t="shared" si="449"/>
        <v>14095.08</v>
      </c>
      <c r="X328" s="174">
        <f t="shared" si="418"/>
        <v>4.4379415876374351</v>
      </c>
    </row>
    <row r="329" spans="1:24" ht="45" x14ac:dyDescent="0.25">
      <c r="A329" s="77" t="s">
        <v>9</v>
      </c>
      <c r="B329" s="166"/>
      <c r="C329" s="166"/>
      <c r="D329" s="166"/>
      <c r="E329" s="163">
        <v>852</v>
      </c>
      <c r="F329" s="4" t="s">
        <v>122</v>
      </c>
      <c r="G329" s="4" t="s">
        <v>135</v>
      </c>
      <c r="H329" s="171" t="s">
        <v>651</v>
      </c>
      <c r="I329" s="3" t="s">
        <v>24</v>
      </c>
      <c r="J329" s="27">
        <v>317604</v>
      </c>
      <c r="K329" s="27">
        <f>J329</f>
        <v>317604</v>
      </c>
      <c r="L329" s="27"/>
      <c r="M329" s="27"/>
      <c r="N329" s="27"/>
      <c r="O329" s="27">
        <f>N329</f>
        <v>0</v>
      </c>
      <c r="P329" s="27"/>
      <c r="Q329" s="27"/>
      <c r="R329" s="27">
        <v>317604</v>
      </c>
      <c r="S329" s="27">
        <f t="shared" si="383"/>
        <v>317604</v>
      </c>
      <c r="T329" s="27">
        <f t="shared" si="384"/>
        <v>0</v>
      </c>
      <c r="U329" s="27">
        <f t="shared" si="385"/>
        <v>0</v>
      </c>
      <c r="V329" s="27">
        <v>317604</v>
      </c>
      <c r="W329" s="27">
        <v>14095.08</v>
      </c>
      <c r="X329" s="174">
        <f t="shared" si="418"/>
        <v>4.4379415876374351</v>
      </c>
    </row>
    <row r="330" spans="1:24" ht="210" x14ac:dyDescent="0.25">
      <c r="A330" s="77" t="s">
        <v>332</v>
      </c>
      <c r="B330" s="166"/>
      <c r="C330" s="166"/>
      <c r="D330" s="166"/>
      <c r="E330" s="163">
        <v>852</v>
      </c>
      <c r="F330" s="4" t="s">
        <v>122</v>
      </c>
      <c r="G330" s="4" t="s">
        <v>135</v>
      </c>
      <c r="H330" s="171" t="s">
        <v>652</v>
      </c>
      <c r="I330" s="3"/>
      <c r="J330" s="27">
        <f t="shared" ref="J330:W331" si="450">J331</f>
        <v>14000</v>
      </c>
      <c r="K330" s="27">
        <f t="shared" si="450"/>
        <v>14000</v>
      </c>
      <c r="L330" s="27">
        <f t="shared" si="450"/>
        <v>0</v>
      </c>
      <c r="M330" s="27">
        <f t="shared" si="450"/>
        <v>0</v>
      </c>
      <c r="N330" s="27">
        <f t="shared" si="450"/>
        <v>0</v>
      </c>
      <c r="O330" s="27">
        <f t="shared" si="450"/>
        <v>0</v>
      </c>
      <c r="P330" s="27">
        <f t="shared" si="450"/>
        <v>0</v>
      </c>
      <c r="Q330" s="27">
        <f t="shared" si="450"/>
        <v>0</v>
      </c>
      <c r="R330" s="27">
        <f t="shared" si="450"/>
        <v>14000</v>
      </c>
      <c r="S330" s="27">
        <f t="shared" si="450"/>
        <v>14000</v>
      </c>
      <c r="T330" s="27">
        <f t="shared" si="450"/>
        <v>0</v>
      </c>
      <c r="U330" s="27">
        <f t="shared" si="450"/>
        <v>0</v>
      </c>
      <c r="V330" s="27">
        <f t="shared" si="450"/>
        <v>14000</v>
      </c>
      <c r="W330" s="27">
        <f t="shared" si="450"/>
        <v>0</v>
      </c>
      <c r="X330" s="174">
        <f t="shared" si="418"/>
        <v>0</v>
      </c>
    </row>
    <row r="331" spans="1:24" ht="45" x14ac:dyDescent="0.25">
      <c r="A331" s="77" t="s">
        <v>22</v>
      </c>
      <c r="B331" s="166"/>
      <c r="C331" s="166"/>
      <c r="D331" s="166"/>
      <c r="E331" s="163">
        <v>852</v>
      </c>
      <c r="F331" s="4" t="s">
        <v>122</v>
      </c>
      <c r="G331" s="4" t="s">
        <v>135</v>
      </c>
      <c r="H331" s="171" t="s">
        <v>652</v>
      </c>
      <c r="I331" s="3" t="s">
        <v>23</v>
      </c>
      <c r="J331" s="27">
        <f t="shared" si="450"/>
        <v>14000</v>
      </c>
      <c r="K331" s="27">
        <f t="shared" si="450"/>
        <v>14000</v>
      </c>
      <c r="L331" s="27">
        <f t="shared" si="450"/>
        <v>0</v>
      </c>
      <c r="M331" s="27">
        <f t="shared" si="450"/>
        <v>0</v>
      </c>
      <c r="N331" s="27">
        <f t="shared" si="450"/>
        <v>0</v>
      </c>
      <c r="O331" s="27">
        <f t="shared" si="450"/>
        <v>0</v>
      </c>
      <c r="P331" s="27">
        <f t="shared" si="450"/>
        <v>0</v>
      </c>
      <c r="Q331" s="27">
        <f t="shared" si="450"/>
        <v>0</v>
      </c>
      <c r="R331" s="27">
        <f t="shared" si="450"/>
        <v>14000</v>
      </c>
      <c r="S331" s="27">
        <f t="shared" si="450"/>
        <v>14000</v>
      </c>
      <c r="T331" s="27">
        <f t="shared" si="450"/>
        <v>0</v>
      </c>
      <c r="U331" s="27">
        <f t="shared" si="450"/>
        <v>0</v>
      </c>
      <c r="V331" s="27">
        <f t="shared" si="450"/>
        <v>14000</v>
      </c>
      <c r="W331" s="27">
        <f t="shared" si="450"/>
        <v>0</v>
      </c>
      <c r="X331" s="174">
        <f t="shared" si="418"/>
        <v>0</v>
      </c>
    </row>
    <row r="332" spans="1:24" ht="45" x14ac:dyDescent="0.25">
      <c r="A332" s="77" t="s">
        <v>9</v>
      </c>
      <c r="B332" s="166"/>
      <c r="C332" s="166"/>
      <c r="D332" s="166"/>
      <c r="E332" s="163">
        <v>852</v>
      </c>
      <c r="F332" s="4" t="s">
        <v>122</v>
      </c>
      <c r="G332" s="4" t="s">
        <v>135</v>
      </c>
      <c r="H332" s="171" t="s">
        <v>652</v>
      </c>
      <c r="I332" s="3" t="s">
        <v>24</v>
      </c>
      <c r="J332" s="27">
        <v>14000</v>
      </c>
      <c r="K332" s="27">
        <f>J332</f>
        <v>14000</v>
      </c>
      <c r="L332" s="27"/>
      <c r="M332" s="27"/>
      <c r="N332" s="27"/>
      <c r="O332" s="27">
        <f>N332</f>
        <v>0</v>
      </c>
      <c r="P332" s="27"/>
      <c r="Q332" s="27"/>
      <c r="R332" s="27">
        <v>14000</v>
      </c>
      <c r="S332" s="27">
        <f t="shared" ref="S332:S376" si="451">K332+O332</f>
        <v>14000</v>
      </c>
      <c r="T332" s="27">
        <f t="shared" ref="T332:T376" si="452">L332+P332</f>
        <v>0</v>
      </c>
      <c r="U332" s="27">
        <f t="shared" ref="U332:U376" si="453">M332+Q332</f>
        <v>0</v>
      </c>
      <c r="V332" s="27">
        <v>14000</v>
      </c>
      <c r="W332" s="27"/>
      <c r="X332" s="174">
        <f t="shared" si="418"/>
        <v>0</v>
      </c>
    </row>
    <row r="333" spans="1:24" ht="42.75" x14ac:dyDescent="0.25">
      <c r="A333" s="188" t="s">
        <v>179</v>
      </c>
      <c r="B333" s="155"/>
      <c r="C333" s="155"/>
      <c r="D333" s="155"/>
      <c r="E333" s="163">
        <v>853</v>
      </c>
      <c r="F333" s="3"/>
      <c r="G333" s="3"/>
      <c r="H333" s="177" t="s">
        <v>61</v>
      </c>
      <c r="I333" s="3"/>
      <c r="J333" s="32" t="e">
        <f t="shared" ref="J333:W333" si="454">J334+J348</f>
        <v>#REF!</v>
      </c>
      <c r="K333" s="32" t="e">
        <f t="shared" si="454"/>
        <v>#REF!</v>
      </c>
      <c r="L333" s="32" t="e">
        <f t="shared" si="454"/>
        <v>#REF!</v>
      </c>
      <c r="M333" s="32" t="e">
        <f t="shared" si="454"/>
        <v>#REF!</v>
      </c>
      <c r="N333" s="32" t="e">
        <f t="shared" si="454"/>
        <v>#REF!</v>
      </c>
      <c r="O333" s="32" t="e">
        <f t="shared" si="454"/>
        <v>#REF!</v>
      </c>
      <c r="P333" s="32" t="e">
        <f t="shared" si="454"/>
        <v>#REF!</v>
      </c>
      <c r="Q333" s="32" t="e">
        <f t="shared" si="454"/>
        <v>#REF!</v>
      </c>
      <c r="R333" s="32">
        <f t="shared" si="454"/>
        <v>9160100</v>
      </c>
      <c r="S333" s="32">
        <f t="shared" si="454"/>
        <v>763000</v>
      </c>
      <c r="T333" s="32">
        <f t="shared" si="454"/>
        <v>8394700</v>
      </c>
      <c r="U333" s="32">
        <f t="shared" si="454"/>
        <v>2400</v>
      </c>
      <c r="V333" s="32">
        <f t="shared" si="454"/>
        <v>9075100</v>
      </c>
      <c r="W333" s="32">
        <f t="shared" si="454"/>
        <v>4077167.63</v>
      </c>
      <c r="X333" s="174">
        <f t="shared" si="418"/>
        <v>44.92697193419356</v>
      </c>
    </row>
    <row r="334" spans="1:24" x14ac:dyDescent="0.25">
      <c r="A334" s="182" t="s">
        <v>10</v>
      </c>
      <c r="B334" s="40"/>
      <c r="C334" s="40"/>
      <c r="D334" s="40"/>
      <c r="E334" s="5">
        <v>853</v>
      </c>
      <c r="F334" s="22" t="s">
        <v>11</v>
      </c>
      <c r="G334" s="22"/>
      <c r="H334" s="171" t="s">
        <v>61</v>
      </c>
      <c r="I334" s="22"/>
      <c r="J334" s="32" t="e">
        <f>J335+J344+#REF!</f>
        <v>#REF!</v>
      </c>
      <c r="K334" s="32" t="e">
        <f>K335+K344+#REF!</f>
        <v>#REF!</v>
      </c>
      <c r="L334" s="32" t="e">
        <f>L335+L344+#REF!</f>
        <v>#REF!</v>
      </c>
      <c r="M334" s="32" t="e">
        <f>M335+M344+#REF!</f>
        <v>#REF!</v>
      </c>
      <c r="N334" s="32" t="e">
        <f>N335+N344+#REF!</f>
        <v>#REF!</v>
      </c>
      <c r="O334" s="32" t="e">
        <f>O335+O344+#REF!</f>
        <v>#REF!</v>
      </c>
      <c r="P334" s="32" t="e">
        <f>P335+P344+#REF!</f>
        <v>#REF!</v>
      </c>
      <c r="Q334" s="32" t="e">
        <f>Q335+Q344+#REF!</f>
        <v>#REF!</v>
      </c>
      <c r="R334" s="32">
        <f>R335+R344</f>
        <v>6097100</v>
      </c>
      <c r="S334" s="32">
        <f t="shared" ref="S334:W334" si="455">S335+S344</f>
        <v>0</v>
      </c>
      <c r="T334" s="32">
        <f t="shared" si="455"/>
        <v>6094700</v>
      </c>
      <c r="U334" s="32">
        <f t="shared" si="455"/>
        <v>2400</v>
      </c>
      <c r="V334" s="32">
        <f t="shared" si="455"/>
        <v>6012100</v>
      </c>
      <c r="W334" s="32">
        <f t="shared" si="455"/>
        <v>2510847.63</v>
      </c>
      <c r="X334" s="174">
        <f t="shared" si="418"/>
        <v>41.763237970093641</v>
      </c>
    </row>
    <row r="335" spans="1:24" ht="71.25" x14ac:dyDescent="0.25">
      <c r="A335" s="177" t="s">
        <v>180</v>
      </c>
      <c r="B335" s="69"/>
      <c r="C335" s="69"/>
      <c r="D335" s="69"/>
      <c r="E335" s="5">
        <v>853</v>
      </c>
      <c r="F335" s="24" t="s">
        <v>11</v>
      </c>
      <c r="G335" s="24" t="s">
        <v>135</v>
      </c>
      <c r="H335" s="171" t="s">
        <v>61</v>
      </c>
      <c r="I335" s="24"/>
      <c r="J335" s="28">
        <f>J336+J341</f>
        <v>5606500</v>
      </c>
      <c r="K335" s="28">
        <f t="shared" ref="K335:U335" si="456">K336+K341</f>
        <v>0</v>
      </c>
      <c r="L335" s="28">
        <f t="shared" si="456"/>
        <v>5604100</v>
      </c>
      <c r="M335" s="28">
        <f t="shared" si="456"/>
        <v>2400</v>
      </c>
      <c r="N335" s="28">
        <f t="shared" si="456"/>
        <v>15600</v>
      </c>
      <c r="O335" s="28">
        <f t="shared" ref="O335" si="457">O336+O341</f>
        <v>0</v>
      </c>
      <c r="P335" s="28">
        <f t="shared" ref="P335" si="458">P336+P341</f>
        <v>15600</v>
      </c>
      <c r="Q335" s="28">
        <f t="shared" ref="Q335:R335" si="459">Q336+Q341</f>
        <v>0</v>
      </c>
      <c r="R335" s="28">
        <f t="shared" si="459"/>
        <v>5622100</v>
      </c>
      <c r="S335" s="28">
        <f t="shared" si="456"/>
        <v>0</v>
      </c>
      <c r="T335" s="28">
        <f t="shared" si="456"/>
        <v>5619700</v>
      </c>
      <c r="U335" s="28">
        <f t="shared" si="456"/>
        <v>2400</v>
      </c>
      <c r="V335" s="28">
        <f t="shared" ref="V335:W335" si="460">V336+V341</f>
        <v>5622100</v>
      </c>
      <c r="W335" s="28">
        <f t="shared" si="460"/>
        <v>2510847.63</v>
      </c>
      <c r="X335" s="174">
        <f t="shared" si="418"/>
        <v>44.660316074064852</v>
      </c>
    </row>
    <row r="336" spans="1:24" ht="45" x14ac:dyDescent="0.25">
      <c r="A336" s="77" t="s">
        <v>20</v>
      </c>
      <c r="B336" s="163"/>
      <c r="C336" s="163"/>
      <c r="D336" s="163"/>
      <c r="E336" s="5">
        <v>853</v>
      </c>
      <c r="F336" s="3" t="s">
        <v>17</v>
      </c>
      <c r="G336" s="3" t="s">
        <v>135</v>
      </c>
      <c r="H336" s="171" t="s">
        <v>181</v>
      </c>
      <c r="I336" s="3"/>
      <c r="J336" s="27">
        <f>J337+J339</f>
        <v>5604100</v>
      </c>
      <c r="K336" s="27">
        <f t="shared" ref="K336:U336" si="461">K337+K339</f>
        <v>0</v>
      </c>
      <c r="L336" s="27">
        <f t="shared" si="461"/>
        <v>5604100</v>
      </c>
      <c r="M336" s="27">
        <f t="shared" si="461"/>
        <v>0</v>
      </c>
      <c r="N336" s="27">
        <f t="shared" si="461"/>
        <v>15600</v>
      </c>
      <c r="O336" s="27">
        <f t="shared" ref="O336" si="462">O337+O339</f>
        <v>0</v>
      </c>
      <c r="P336" s="27">
        <f t="shared" ref="P336" si="463">P337+P339</f>
        <v>15600</v>
      </c>
      <c r="Q336" s="27">
        <f t="shared" ref="Q336:R336" si="464">Q337+Q339</f>
        <v>0</v>
      </c>
      <c r="R336" s="27">
        <f t="shared" si="464"/>
        <v>5619700</v>
      </c>
      <c r="S336" s="27">
        <f t="shared" si="461"/>
        <v>0</v>
      </c>
      <c r="T336" s="27">
        <f t="shared" si="461"/>
        <v>5619700</v>
      </c>
      <c r="U336" s="27">
        <f t="shared" si="461"/>
        <v>0</v>
      </c>
      <c r="V336" s="27">
        <f t="shared" ref="V336:W336" si="465">V337+V339</f>
        <v>5619700</v>
      </c>
      <c r="W336" s="27">
        <f t="shared" si="465"/>
        <v>2510847.63</v>
      </c>
      <c r="X336" s="174">
        <f t="shared" si="418"/>
        <v>44.679389113297866</v>
      </c>
    </row>
    <row r="337" spans="1:24" ht="105" x14ac:dyDescent="0.25">
      <c r="A337" s="77" t="s">
        <v>16</v>
      </c>
      <c r="B337" s="163"/>
      <c r="C337" s="163"/>
      <c r="D337" s="163"/>
      <c r="E337" s="5">
        <v>853</v>
      </c>
      <c r="F337" s="3" t="s">
        <v>11</v>
      </c>
      <c r="G337" s="3" t="s">
        <v>135</v>
      </c>
      <c r="H337" s="171" t="s">
        <v>181</v>
      </c>
      <c r="I337" s="3" t="s">
        <v>18</v>
      </c>
      <c r="J337" s="27">
        <f t="shared" ref="J337:W337" si="466">J338</f>
        <v>5302900</v>
      </c>
      <c r="K337" s="27">
        <f t="shared" si="466"/>
        <v>0</v>
      </c>
      <c r="L337" s="27">
        <f t="shared" si="466"/>
        <v>5302900</v>
      </c>
      <c r="M337" s="27">
        <f t="shared" si="466"/>
        <v>0</v>
      </c>
      <c r="N337" s="27">
        <f t="shared" si="466"/>
        <v>0</v>
      </c>
      <c r="O337" s="27">
        <f t="shared" si="466"/>
        <v>0</v>
      </c>
      <c r="P337" s="27">
        <f t="shared" si="466"/>
        <v>0</v>
      </c>
      <c r="Q337" s="27">
        <f t="shared" si="466"/>
        <v>0</v>
      </c>
      <c r="R337" s="27">
        <f t="shared" si="466"/>
        <v>5302900</v>
      </c>
      <c r="S337" s="27">
        <f t="shared" si="466"/>
        <v>0</v>
      </c>
      <c r="T337" s="27">
        <f t="shared" si="466"/>
        <v>5302900</v>
      </c>
      <c r="U337" s="27">
        <f t="shared" si="466"/>
        <v>0</v>
      </c>
      <c r="V337" s="27">
        <f t="shared" si="466"/>
        <v>5302900</v>
      </c>
      <c r="W337" s="27">
        <f t="shared" si="466"/>
        <v>2426686.77</v>
      </c>
      <c r="X337" s="174">
        <f t="shared" si="418"/>
        <v>45.761503516943556</v>
      </c>
    </row>
    <row r="338" spans="1:24" ht="45" x14ac:dyDescent="0.25">
      <c r="A338" s="77" t="s">
        <v>632</v>
      </c>
      <c r="B338" s="163"/>
      <c r="C338" s="163"/>
      <c r="D338" s="163"/>
      <c r="E338" s="5">
        <v>853</v>
      </c>
      <c r="F338" s="3" t="s">
        <v>11</v>
      </c>
      <c r="G338" s="3" t="s">
        <v>135</v>
      </c>
      <c r="H338" s="171" t="s">
        <v>181</v>
      </c>
      <c r="I338" s="3" t="s">
        <v>19</v>
      </c>
      <c r="J338" s="27">
        <v>5302900</v>
      </c>
      <c r="K338" s="27"/>
      <c r="L338" s="27">
        <f>J338</f>
        <v>5302900</v>
      </c>
      <c r="M338" s="27"/>
      <c r="N338" s="27"/>
      <c r="O338" s="27"/>
      <c r="P338" s="27">
        <f>N338</f>
        <v>0</v>
      </c>
      <c r="Q338" s="27"/>
      <c r="R338" s="27">
        <f>4062100+14000+1226800</f>
        <v>5302900</v>
      </c>
      <c r="S338" s="27">
        <f t="shared" si="451"/>
        <v>0</v>
      </c>
      <c r="T338" s="27">
        <f t="shared" si="452"/>
        <v>5302900</v>
      </c>
      <c r="U338" s="27">
        <f t="shared" si="453"/>
        <v>0</v>
      </c>
      <c r="V338" s="27">
        <f>4062100+14000+1226800</f>
        <v>5302900</v>
      </c>
      <c r="W338" s="27">
        <f>1877367.56+549319.21</f>
        <v>2426686.77</v>
      </c>
      <c r="X338" s="174">
        <f t="shared" si="418"/>
        <v>45.761503516943556</v>
      </c>
    </row>
    <row r="339" spans="1:24" ht="45" x14ac:dyDescent="0.25">
      <c r="A339" s="77" t="s">
        <v>22</v>
      </c>
      <c r="B339" s="163"/>
      <c r="C339" s="163"/>
      <c r="D339" s="163"/>
      <c r="E339" s="5">
        <v>853</v>
      </c>
      <c r="F339" s="3" t="s">
        <v>11</v>
      </c>
      <c r="G339" s="3" t="s">
        <v>135</v>
      </c>
      <c r="H339" s="171" t="s">
        <v>181</v>
      </c>
      <c r="I339" s="3" t="s">
        <v>23</v>
      </c>
      <c r="J339" s="27">
        <f t="shared" ref="J339:W339" si="467">J340</f>
        <v>301200</v>
      </c>
      <c r="K339" s="27">
        <f t="shared" si="467"/>
        <v>0</v>
      </c>
      <c r="L339" s="27">
        <f t="shared" si="467"/>
        <v>301200</v>
      </c>
      <c r="M339" s="27">
        <f t="shared" si="467"/>
        <v>0</v>
      </c>
      <c r="N339" s="27">
        <f t="shared" si="467"/>
        <v>15600</v>
      </c>
      <c r="O339" s="27">
        <f t="shared" si="467"/>
        <v>0</v>
      </c>
      <c r="P339" s="27">
        <f t="shared" si="467"/>
        <v>15600</v>
      </c>
      <c r="Q339" s="27">
        <f t="shared" si="467"/>
        <v>0</v>
      </c>
      <c r="R339" s="27">
        <f t="shared" si="467"/>
        <v>316800</v>
      </c>
      <c r="S339" s="27">
        <f t="shared" si="467"/>
        <v>0</v>
      </c>
      <c r="T339" s="27">
        <f t="shared" si="467"/>
        <v>316800</v>
      </c>
      <c r="U339" s="27">
        <f t="shared" si="467"/>
        <v>0</v>
      </c>
      <c r="V339" s="27">
        <f t="shared" si="467"/>
        <v>316800</v>
      </c>
      <c r="W339" s="27">
        <f t="shared" si="467"/>
        <v>84160.86</v>
      </c>
      <c r="X339" s="174">
        <f t="shared" si="418"/>
        <v>26.565928030303031</v>
      </c>
    </row>
    <row r="340" spans="1:24" ht="45" x14ac:dyDescent="0.25">
      <c r="A340" s="77" t="s">
        <v>9</v>
      </c>
      <c r="B340" s="163"/>
      <c r="C340" s="163"/>
      <c r="D340" s="163"/>
      <c r="E340" s="5">
        <v>853</v>
      </c>
      <c r="F340" s="3" t="s">
        <v>11</v>
      </c>
      <c r="G340" s="3" t="s">
        <v>135</v>
      </c>
      <c r="H340" s="171" t="s">
        <v>181</v>
      </c>
      <c r="I340" s="3" t="s">
        <v>24</v>
      </c>
      <c r="J340" s="27">
        <v>301200</v>
      </c>
      <c r="K340" s="27"/>
      <c r="L340" s="27">
        <f>J340</f>
        <v>301200</v>
      </c>
      <c r="M340" s="27"/>
      <c r="N340" s="27">
        <v>15600</v>
      </c>
      <c r="O340" s="27"/>
      <c r="P340" s="27">
        <f>N340</f>
        <v>15600</v>
      </c>
      <c r="Q340" s="27"/>
      <c r="R340" s="27">
        <v>316800</v>
      </c>
      <c r="S340" s="27">
        <f t="shared" si="451"/>
        <v>0</v>
      </c>
      <c r="T340" s="27">
        <f t="shared" si="452"/>
        <v>316800</v>
      </c>
      <c r="U340" s="27">
        <f t="shared" si="453"/>
        <v>0</v>
      </c>
      <c r="V340" s="27">
        <v>316800</v>
      </c>
      <c r="W340" s="27">
        <v>84160.86</v>
      </c>
      <c r="X340" s="174">
        <f t="shared" si="418"/>
        <v>26.565928030303031</v>
      </c>
    </row>
    <row r="341" spans="1:24" ht="90" x14ac:dyDescent="0.25">
      <c r="A341" s="77" t="s">
        <v>359</v>
      </c>
      <c r="B341" s="163"/>
      <c r="C341" s="163"/>
      <c r="D341" s="163"/>
      <c r="E341" s="5">
        <v>853</v>
      </c>
      <c r="F341" s="3" t="s">
        <v>11</v>
      </c>
      <c r="G341" s="3" t="s">
        <v>135</v>
      </c>
      <c r="H341" s="171" t="s">
        <v>358</v>
      </c>
      <c r="I341" s="3"/>
      <c r="J341" s="27">
        <f t="shared" ref="J341:W342" si="468">J342</f>
        <v>2400</v>
      </c>
      <c r="K341" s="27">
        <f t="shared" si="468"/>
        <v>0</v>
      </c>
      <c r="L341" s="27">
        <f t="shared" si="468"/>
        <v>0</v>
      </c>
      <c r="M341" s="27">
        <f t="shared" si="468"/>
        <v>2400</v>
      </c>
      <c r="N341" s="27">
        <f t="shared" si="468"/>
        <v>0</v>
      </c>
      <c r="O341" s="27">
        <f t="shared" si="468"/>
        <v>0</v>
      </c>
      <c r="P341" s="27">
        <f t="shared" si="468"/>
        <v>0</v>
      </c>
      <c r="Q341" s="27">
        <f t="shared" si="468"/>
        <v>0</v>
      </c>
      <c r="R341" s="27">
        <f t="shared" si="468"/>
        <v>2400</v>
      </c>
      <c r="S341" s="27">
        <f t="shared" si="468"/>
        <v>0</v>
      </c>
      <c r="T341" s="27">
        <f t="shared" si="468"/>
        <v>0</v>
      </c>
      <c r="U341" s="27">
        <f t="shared" si="468"/>
        <v>2400</v>
      </c>
      <c r="V341" s="27">
        <f t="shared" si="468"/>
        <v>2400</v>
      </c>
      <c r="W341" s="27">
        <f t="shared" si="468"/>
        <v>0</v>
      </c>
      <c r="X341" s="174">
        <f t="shared" si="418"/>
        <v>0</v>
      </c>
    </row>
    <row r="342" spans="1:24" ht="45" x14ac:dyDescent="0.25">
      <c r="A342" s="77" t="s">
        <v>22</v>
      </c>
      <c r="B342" s="163"/>
      <c r="C342" s="163"/>
      <c r="D342" s="163"/>
      <c r="E342" s="5">
        <v>853</v>
      </c>
      <c r="F342" s="3" t="s">
        <v>11</v>
      </c>
      <c r="G342" s="3" t="s">
        <v>135</v>
      </c>
      <c r="H342" s="171" t="s">
        <v>358</v>
      </c>
      <c r="I342" s="3" t="s">
        <v>23</v>
      </c>
      <c r="J342" s="27">
        <f t="shared" si="468"/>
        <v>2400</v>
      </c>
      <c r="K342" s="27">
        <f t="shared" si="468"/>
        <v>0</v>
      </c>
      <c r="L342" s="27">
        <f t="shared" si="468"/>
        <v>0</v>
      </c>
      <c r="M342" s="27">
        <f t="shared" si="468"/>
        <v>2400</v>
      </c>
      <c r="N342" s="27">
        <f t="shared" si="468"/>
        <v>0</v>
      </c>
      <c r="O342" s="27">
        <f t="shared" si="468"/>
        <v>0</v>
      </c>
      <c r="P342" s="27">
        <f t="shared" si="468"/>
        <v>0</v>
      </c>
      <c r="Q342" s="27">
        <f t="shared" si="468"/>
        <v>0</v>
      </c>
      <c r="R342" s="27">
        <f t="shared" si="468"/>
        <v>2400</v>
      </c>
      <c r="S342" s="27">
        <f t="shared" si="468"/>
        <v>0</v>
      </c>
      <c r="T342" s="27">
        <f t="shared" si="468"/>
        <v>0</v>
      </c>
      <c r="U342" s="27">
        <f t="shared" si="468"/>
        <v>2400</v>
      </c>
      <c r="V342" s="27">
        <f t="shared" si="468"/>
        <v>2400</v>
      </c>
      <c r="W342" s="27">
        <f t="shared" si="468"/>
        <v>0</v>
      </c>
      <c r="X342" s="174">
        <f t="shared" si="418"/>
        <v>0</v>
      </c>
    </row>
    <row r="343" spans="1:24" ht="45" x14ac:dyDescent="0.25">
      <c r="A343" s="77" t="s">
        <v>9</v>
      </c>
      <c r="B343" s="163"/>
      <c r="C343" s="163"/>
      <c r="D343" s="163"/>
      <c r="E343" s="5">
        <v>853</v>
      </c>
      <c r="F343" s="3" t="s">
        <v>11</v>
      </c>
      <c r="G343" s="3" t="s">
        <v>135</v>
      </c>
      <c r="H343" s="171" t="s">
        <v>358</v>
      </c>
      <c r="I343" s="3" t="s">
        <v>24</v>
      </c>
      <c r="J343" s="27">
        <v>2400</v>
      </c>
      <c r="K343" s="27"/>
      <c r="L343" s="27"/>
      <c r="M343" s="27">
        <f>J343</f>
        <v>2400</v>
      </c>
      <c r="N343" s="27"/>
      <c r="O343" s="27"/>
      <c r="P343" s="27"/>
      <c r="Q343" s="27">
        <f>N343</f>
        <v>0</v>
      </c>
      <c r="R343" s="27">
        <v>2400</v>
      </c>
      <c r="S343" s="27">
        <f t="shared" si="451"/>
        <v>0</v>
      </c>
      <c r="T343" s="27">
        <f t="shared" si="452"/>
        <v>0</v>
      </c>
      <c r="U343" s="27">
        <f t="shared" si="453"/>
        <v>2400</v>
      </c>
      <c r="V343" s="27">
        <v>2400</v>
      </c>
      <c r="W343" s="27"/>
      <c r="X343" s="174">
        <f t="shared" si="418"/>
        <v>0</v>
      </c>
    </row>
    <row r="344" spans="1:24" x14ac:dyDescent="0.25">
      <c r="A344" s="177" t="s">
        <v>182</v>
      </c>
      <c r="B344" s="69"/>
      <c r="C344" s="69"/>
      <c r="D344" s="69"/>
      <c r="E344" s="5">
        <v>853</v>
      </c>
      <c r="F344" s="24" t="s">
        <v>11</v>
      </c>
      <c r="G344" s="24" t="s">
        <v>139</v>
      </c>
      <c r="H344" s="171" t="s">
        <v>61</v>
      </c>
      <c r="I344" s="24"/>
      <c r="J344" s="28">
        <f t="shared" ref="J344:W346" si="469">J345</f>
        <v>200000</v>
      </c>
      <c r="K344" s="28">
        <f t="shared" si="469"/>
        <v>0</v>
      </c>
      <c r="L344" s="28">
        <f t="shared" si="469"/>
        <v>200000</v>
      </c>
      <c r="M344" s="28">
        <f t="shared" si="469"/>
        <v>0</v>
      </c>
      <c r="N344" s="28">
        <f t="shared" si="469"/>
        <v>275000</v>
      </c>
      <c r="O344" s="28">
        <f t="shared" si="469"/>
        <v>0</v>
      </c>
      <c r="P344" s="28">
        <f t="shared" si="469"/>
        <v>275000</v>
      </c>
      <c r="Q344" s="28">
        <f t="shared" si="469"/>
        <v>0</v>
      </c>
      <c r="R344" s="28">
        <f t="shared" si="469"/>
        <v>475000</v>
      </c>
      <c r="S344" s="28">
        <f t="shared" si="469"/>
        <v>0</v>
      </c>
      <c r="T344" s="28">
        <f t="shared" si="469"/>
        <v>475000</v>
      </c>
      <c r="U344" s="28">
        <f t="shared" si="469"/>
        <v>0</v>
      </c>
      <c r="V344" s="28">
        <f t="shared" si="469"/>
        <v>390000</v>
      </c>
      <c r="W344" s="28">
        <f t="shared" si="469"/>
        <v>0</v>
      </c>
      <c r="X344" s="174">
        <f t="shared" si="418"/>
        <v>0</v>
      </c>
    </row>
    <row r="345" spans="1:24" ht="30" x14ac:dyDescent="0.25">
      <c r="A345" s="77" t="s">
        <v>653</v>
      </c>
      <c r="B345" s="166"/>
      <c r="C345" s="166"/>
      <c r="D345" s="166"/>
      <c r="E345" s="5">
        <v>853</v>
      </c>
      <c r="F345" s="3" t="s">
        <v>11</v>
      </c>
      <c r="G345" s="3" t="s">
        <v>139</v>
      </c>
      <c r="H345" s="171" t="s">
        <v>299</v>
      </c>
      <c r="I345" s="3"/>
      <c r="J345" s="27">
        <f t="shared" si="469"/>
        <v>200000</v>
      </c>
      <c r="K345" s="27">
        <f t="shared" si="469"/>
        <v>0</v>
      </c>
      <c r="L345" s="27">
        <f t="shared" si="469"/>
        <v>200000</v>
      </c>
      <c r="M345" s="27">
        <f t="shared" si="469"/>
        <v>0</v>
      </c>
      <c r="N345" s="27">
        <f t="shared" si="469"/>
        <v>275000</v>
      </c>
      <c r="O345" s="27">
        <f t="shared" si="469"/>
        <v>0</v>
      </c>
      <c r="P345" s="27">
        <f t="shared" si="469"/>
        <v>275000</v>
      </c>
      <c r="Q345" s="27">
        <f t="shared" si="469"/>
        <v>0</v>
      </c>
      <c r="R345" s="27">
        <f t="shared" si="469"/>
        <v>475000</v>
      </c>
      <c r="S345" s="27">
        <f t="shared" si="469"/>
        <v>0</v>
      </c>
      <c r="T345" s="27">
        <f t="shared" si="469"/>
        <v>475000</v>
      </c>
      <c r="U345" s="27">
        <f t="shared" si="469"/>
        <v>0</v>
      </c>
      <c r="V345" s="27">
        <f t="shared" si="469"/>
        <v>390000</v>
      </c>
      <c r="W345" s="27">
        <f t="shared" si="469"/>
        <v>0</v>
      </c>
      <c r="X345" s="174">
        <f t="shared" si="418"/>
        <v>0</v>
      </c>
    </row>
    <row r="346" spans="1:24" ht="30" x14ac:dyDescent="0.25">
      <c r="A346" s="77" t="s">
        <v>25</v>
      </c>
      <c r="B346" s="166"/>
      <c r="C346" s="166"/>
      <c r="D346" s="166"/>
      <c r="E346" s="5">
        <v>853</v>
      </c>
      <c r="F346" s="3" t="s">
        <v>11</v>
      </c>
      <c r="G346" s="3" t="s">
        <v>139</v>
      </c>
      <c r="H346" s="171" t="s">
        <v>299</v>
      </c>
      <c r="I346" s="3" t="s">
        <v>26</v>
      </c>
      <c r="J346" s="27">
        <f t="shared" si="469"/>
        <v>200000</v>
      </c>
      <c r="K346" s="27">
        <f t="shared" si="469"/>
        <v>0</v>
      </c>
      <c r="L346" s="27">
        <f t="shared" si="469"/>
        <v>200000</v>
      </c>
      <c r="M346" s="27">
        <f t="shared" si="469"/>
        <v>0</v>
      </c>
      <c r="N346" s="27">
        <f t="shared" si="469"/>
        <v>275000</v>
      </c>
      <c r="O346" s="27">
        <f t="shared" si="469"/>
        <v>0</v>
      </c>
      <c r="P346" s="27">
        <f t="shared" si="469"/>
        <v>275000</v>
      </c>
      <c r="Q346" s="27">
        <f t="shared" si="469"/>
        <v>0</v>
      </c>
      <c r="R346" s="27">
        <f t="shared" si="469"/>
        <v>475000</v>
      </c>
      <c r="S346" s="27">
        <f t="shared" si="469"/>
        <v>0</v>
      </c>
      <c r="T346" s="27">
        <f t="shared" si="469"/>
        <v>475000</v>
      </c>
      <c r="U346" s="27">
        <f t="shared" si="469"/>
        <v>0</v>
      </c>
      <c r="V346" s="27">
        <f t="shared" si="469"/>
        <v>390000</v>
      </c>
      <c r="W346" s="27">
        <f t="shared" si="469"/>
        <v>0</v>
      </c>
      <c r="X346" s="174">
        <f t="shared" si="418"/>
        <v>0</v>
      </c>
    </row>
    <row r="347" spans="1:24" s="29" customFormat="1" ht="30" x14ac:dyDescent="0.25">
      <c r="A347" s="77" t="s">
        <v>183</v>
      </c>
      <c r="B347" s="164"/>
      <c r="C347" s="164"/>
      <c r="D347" s="164"/>
      <c r="E347" s="5">
        <v>853</v>
      </c>
      <c r="F347" s="3" t="s">
        <v>11</v>
      </c>
      <c r="G347" s="3" t="s">
        <v>139</v>
      </c>
      <c r="H347" s="171" t="s">
        <v>299</v>
      </c>
      <c r="I347" s="3" t="s">
        <v>184</v>
      </c>
      <c r="J347" s="27">
        <v>200000</v>
      </c>
      <c r="K347" s="27"/>
      <c r="L347" s="27">
        <f>J347</f>
        <v>200000</v>
      </c>
      <c r="M347" s="27"/>
      <c r="N347" s="27">
        <f>300000-25000</f>
        <v>275000</v>
      </c>
      <c r="O347" s="27"/>
      <c r="P347" s="27">
        <f>N347</f>
        <v>275000</v>
      </c>
      <c r="Q347" s="27"/>
      <c r="R347" s="27">
        <v>475000</v>
      </c>
      <c r="S347" s="27">
        <f t="shared" si="451"/>
        <v>0</v>
      </c>
      <c r="T347" s="27">
        <f t="shared" si="452"/>
        <v>475000</v>
      </c>
      <c r="U347" s="27">
        <f t="shared" si="453"/>
        <v>0</v>
      </c>
      <c r="V347" s="27">
        <v>390000</v>
      </c>
      <c r="W347" s="27"/>
      <c r="X347" s="174">
        <f t="shared" si="418"/>
        <v>0</v>
      </c>
    </row>
    <row r="348" spans="1:24" ht="57" x14ac:dyDescent="0.25">
      <c r="A348" s="177" t="s">
        <v>654</v>
      </c>
      <c r="B348" s="40"/>
      <c r="C348" s="40"/>
      <c r="D348" s="40"/>
      <c r="E348" s="5">
        <v>853</v>
      </c>
      <c r="F348" s="34" t="s">
        <v>186</v>
      </c>
      <c r="G348" s="34"/>
      <c r="H348" s="171" t="s">
        <v>61</v>
      </c>
      <c r="I348" s="189"/>
      <c r="J348" s="8">
        <f t="shared" ref="J348" si="470">J349+J353</f>
        <v>2763000</v>
      </c>
      <c r="K348" s="8">
        <f t="shared" ref="K348:U348" si="471">K349+K353</f>
        <v>763000</v>
      </c>
      <c r="L348" s="8">
        <f t="shared" si="471"/>
        <v>2000000</v>
      </c>
      <c r="M348" s="8">
        <f t="shared" si="471"/>
        <v>0</v>
      </c>
      <c r="N348" s="8">
        <f t="shared" si="471"/>
        <v>300000</v>
      </c>
      <c r="O348" s="8">
        <f t="shared" ref="O348:R348" si="472">O349+O353</f>
        <v>0</v>
      </c>
      <c r="P348" s="8">
        <f t="shared" si="472"/>
        <v>300000</v>
      </c>
      <c r="Q348" s="8">
        <f t="shared" si="472"/>
        <v>0</v>
      </c>
      <c r="R348" s="8">
        <f t="shared" si="472"/>
        <v>3063000</v>
      </c>
      <c r="S348" s="8">
        <f t="shared" si="471"/>
        <v>763000</v>
      </c>
      <c r="T348" s="8">
        <f t="shared" si="471"/>
        <v>2300000</v>
      </c>
      <c r="U348" s="8">
        <f t="shared" si="471"/>
        <v>0</v>
      </c>
      <c r="V348" s="8">
        <f t="shared" ref="V348:W348" si="473">V349+V353</f>
        <v>3063000</v>
      </c>
      <c r="W348" s="8">
        <f t="shared" si="473"/>
        <v>1566320</v>
      </c>
      <c r="X348" s="174">
        <f t="shared" si="418"/>
        <v>51.136793992817495</v>
      </c>
    </row>
    <row r="349" spans="1:24" ht="57" x14ac:dyDescent="0.25">
      <c r="A349" s="177" t="s">
        <v>187</v>
      </c>
      <c r="B349" s="69"/>
      <c r="C349" s="69"/>
      <c r="D349" s="69"/>
      <c r="E349" s="5">
        <v>853</v>
      </c>
      <c r="F349" s="30" t="s">
        <v>186</v>
      </c>
      <c r="G349" s="30" t="s">
        <v>11</v>
      </c>
      <c r="H349" s="171" t="s">
        <v>61</v>
      </c>
      <c r="I349" s="30"/>
      <c r="J349" s="25">
        <f t="shared" ref="J349:W351" si="474">J350</f>
        <v>763000</v>
      </c>
      <c r="K349" s="25">
        <f t="shared" si="474"/>
        <v>763000</v>
      </c>
      <c r="L349" s="25">
        <f t="shared" si="474"/>
        <v>0</v>
      </c>
      <c r="M349" s="25">
        <f t="shared" si="474"/>
        <v>0</v>
      </c>
      <c r="N349" s="25">
        <f t="shared" si="474"/>
        <v>0</v>
      </c>
      <c r="O349" s="25">
        <f t="shared" si="474"/>
        <v>0</v>
      </c>
      <c r="P349" s="25">
        <f t="shared" si="474"/>
        <v>0</v>
      </c>
      <c r="Q349" s="25">
        <f t="shared" si="474"/>
        <v>0</v>
      </c>
      <c r="R349" s="25">
        <f t="shared" si="474"/>
        <v>763000</v>
      </c>
      <c r="S349" s="25">
        <f t="shared" si="474"/>
        <v>763000</v>
      </c>
      <c r="T349" s="25">
        <f t="shared" si="474"/>
        <v>0</v>
      </c>
      <c r="U349" s="25">
        <f t="shared" si="474"/>
        <v>0</v>
      </c>
      <c r="V349" s="25">
        <f t="shared" si="474"/>
        <v>763000</v>
      </c>
      <c r="W349" s="25">
        <f t="shared" si="474"/>
        <v>381498</v>
      </c>
      <c r="X349" s="174">
        <f t="shared" si="418"/>
        <v>49.999737876802101</v>
      </c>
    </row>
    <row r="350" spans="1:24" ht="30" x14ac:dyDescent="0.25">
      <c r="A350" s="175" t="s">
        <v>655</v>
      </c>
      <c r="B350" s="69"/>
      <c r="C350" s="69"/>
      <c r="D350" s="69"/>
      <c r="E350" s="5">
        <v>853</v>
      </c>
      <c r="F350" s="30" t="s">
        <v>186</v>
      </c>
      <c r="G350" s="30" t="s">
        <v>11</v>
      </c>
      <c r="H350" s="171" t="s">
        <v>298</v>
      </c>
      <c r="I350" s="30"/>
      <c r="J350" s="27">
        <f t="shared" si="474"/>
        <v>763000</v>
      </c>
      <c r="K350" s="27">
        <f t="shared" si="474"/>
        <v>763000</v>
      </c>
      <c r="L350" s="27">
        <f t="shared" si="474"/>
        <v>0</v>
      </c>
      <c r="M350" s="27">
        <f t="shared" si="474"/>
        <v>0</v>
      </c>
      <c r="N350" s="27">
        <f t="shared" si="474"/>
        <v>0</v>
      </c>
      <c r="O350" s="27">
        <f t="shared" si="474"/>
        <v>0</v>
      </c>
      <c r="P350" s="27">
        <f t="shared" si="474"/>
        <v>0</v>
      </c>
      <c r="Q350" s="27">
        <f t="shared" si="474"/>
        <v>0</v>
      </c>
      <c r="R350" s="27">
        <f t="shared" si="474"/>
        <v>763000</v>
      </c>
      <c r="S350" s="27">
        <f t="shared" si="474"/>
        <v>763000</v>
      </c>
      <c r="T350" s="27">
        <f t="shared" si="474"/>
        <v>0</v>
      </c>
      <c r="U350" s="27">
        <f t="shared" si="474"/>
        <v>0</v>
      </c>
      <c r="V350" s="27">
        <f t="shared" si="474"/>
        <v>763000</v>
      </c>
      <c r="W350" s="27">
        <f t="shared" si="474"/>
        <v>381498</v>
      </c>
      <c r="X350" s="174">
        <f t="shared" si="418"/>
        <v>49.999737876802101</v>
      </c>
    </row>
    <row r="351" spans="1:24" ht="30" x14ac:dyDescent="0.25">
      <c r="A351" s="77" t="s">
        <v>42</v>
      </c>
      <c r="B351" s="164"/>
      <c r="C351" s="164"/>
      <c r="D351" s="164"/>
      <c r="E351" s="5">
        <v>853</v>
      </c>
      <c r="F351" s="3" t="s">
        <v>186</v>
      </c>
      <c r="G351" s="3" t="s">
        <v>11</v>
      </c>
      <c r="H351" s="171" t="s">
        <v>298</v>
      </c>
      <c r="I351" s="3" t="s">
        <v>43</v>
      </c>
      <c r="J351" s="27">
        <f t="shared" si="474"/>
        <v>763000</v>
      </c>
      <c r="K351" s="27">
        <f t="shared" si="474"/>
        <v>763000</v>
      </c>
      <c r="L351" s="27">
        <f t="shared" si="474"/>
        <v>0</v>
      </c>
      <c r="M351" s="27">
        <f t="shared" si="474"/>
        <v>0</v>
      </c>
      <c r="N351" s="27">
        <f t="shared" si="474"/>
        <v>0</v>
      </c>
      <c r="O351" s="27">
        <f t="shared" si="474"/>
        <v>0</v>
      </c>
      <c r="P351" s="27">
        <f t="shared" si="474"/>
        <v>0</v>
      </c>
      <c r="Q351" s="27">
        <f t="shared" si="474"/>
        <v>0</v>
      </c>
      <c r="R351" s="27">
        <f t="shared" si="474"/>
        <v>763000</v>
      </c>
      <c r="S351" s="27">
        <f t="shared" si="474"/>
        <v>763000</v>
      </c>
      <c r="T351" s="27">
        <f t="shared" si="474"/>
        <v>0</v>
      </c>
      <c r="U351" s="27">
        <f t="shared" si="474"/>
        <v>0</v>
      </c>
      <c r="V351" s="27">
        <f t="shared" si="474"/>
        <v>763000</v>
      </c>
      <c r="W351" s="27">
        <f t="shared" si="474"/>
        <v>381498</v>
      </c>
      <c r="X351" s="174">
        <f t="shared" si="418"/>
        <v>49.999737876802101</v>
      </c>
    </row>
    <row r="352" spans="1:24" ht="30" x14ac:dyDescent="0.25">
      <c r="A352" s="77" t="s">
        <v>193</v>
      </c>
      <c r="B352" s="164"/>
      <c r="C352" s="164"/>
      <c r="D352" s="164"/>
      <c r="E352" s="5">
        <v>853</v>
      </c>
      <c r="F352" s="3" t="s">
        <v>186</v>
      </c>
      <c r="G352" s="3" t="s">
        <v>11</v>
      </c>
      <c r="H352" s="171" t="s">
        <v>298</v>
      </c>
      <c r="I352" s="3" t="s">
        <v>190</v>
      </c>
      <c r="J352" s="27">
        <v>763000</v>
      </c>
      <c r="K352" s="27">
        <f>J352</f>
        <v>763000</v>
      </c>
      <c r="L352" s="27"/>
      <c r="M352" s="27"/>
      <c r="N352" s="27"/>
      <c r="O352" s="27">
        <f>N352</f>
        <v>0</v>
      </c>
      <c r="P352" s="27"/>
      <c r="Q352" s="27"/>
      <c r="R352" s="27">
        <v>763000</v>
      </c>
      <c r="S352" s="27">
        <f t="shared" si="451"/>
        <v>763000</v>
      </c>
      <c r="T352" s="27">
        <f t="shared" si="452"/>
        <v>0</v>
      </c>
      <c r="U352" s="27">
        <f t="shared" si="453"/>
        <v>0</v>
      </c>
      <c r="V352" s="27">
        <v>763000</v>
      </c>
      <c r="W352" s="27">
        <v>381498</v>
      </c>
      <c r="X352" s="174">
        <f t="shared" si="418"/>
        <v>49.999737876802101</v>
      </c>
    </row>
    <row r="353" spans="1:24" x14ac:dyDescent="0.25">
      <c r="A353" s="190" t="s">
        <v>191</v>
      </c>
      <c r="B353" s="48"/>
      <c r="C353" s="48"/>
      <c r="D353" s="48"/>
      <c r="E353" s="5">
        <v>853</v>
      </c>
      <c r="F353" s="24" t="s">
        <v>186</v>
      </c>
      <c r="G353" s="24" t="s">
        <v>56</v>
      </c>
      <c r="H353" s="171" t="s">
        <v>61</v>
      </c>
      <c r="I353" s="24"/>
      <c r="J353" s="28">
        <f t="shared" ref="J353:W353" si="475">J354</f>
        <v>2000000</v>
      </c>
      <c r="K353" s="28">
        <f t="shared" si="475"/>
        <v>0</v>
      </c>
      <c r="L353" s="28">
        <f t="shared" si="475"/>
        <v>2000000</v>
      </c>
      <c r="M353" s="28">
        <f t="shared" si="475"/>
        <v>0</v>
      </c>
      <c r="N353" s="28">
        <f t="shared" si="475"/>
        <v>300000</v>
      </c>
      <c r="O353" s="28">
        <f t="shared" si="475"/>
        <v>0</v>
      </c>
      <c r="P353" s="28">
        <f t="shared" si="475"/>
        <v>300000</v>
      </c>
      <c r="Q353" s="28">
        <f t="shared" si="475"/>
        <v>0</v>
      </c>
      <c r="R353" s="28">
        <f t="shared" si="475"/>
        <v>2300000</v>
      </c>
      <c r="S353" s="28">
        <f t="shared" si="475"/>
        <v>0</v>
      </c>
      <c r="T353" s="28">
        <f t="shared" si="475"/>
        <v>2300000</v>
      </c>
      <c r="U353" s="28">
        <f t="shared" si="475"/>
        <v>0</v>
      </c>
      <c r="V353" s="28">
        <f t="shared" si="475"/>
        <v>2300000</v>
      </c>
      <c r="W353" s="28">
        <f t="shared" si="475"/>
        <v>1184822</v>
      </c>
      <c r="X353" s="174">
        <f t="shared" si="418"/>
        <v>51.514000000000003</v>
      </c>
    </row>
    <row r="354" spans="1:24" ht="45" x14ac:dyDescent="0.25">
      <c r="A354" s="77" t="s">
        <v>255</v>
      </c>
      <c r="B354" s="166"/>
      <c r="C354" s="166"/>
      <c r="D354" s="166"/>
      <c r="E354" s="5">
        <v>853</v>
      </c>
      <c r="F354" s="3" t="s">
        <v>186</v>
      </c>
      <c r="G354" s="3" t="s">
        <v>56</v>
      </c>
      <c r="H354" s="171" t="s">
        <v>188</v>
      </c>
      <c r="I354" s="3"/>
      <c r="J354" s="27">
        <f t="shared" ref="J354:W355" si="476">J355</f>
        <v>2000000</v>
      </c>
      <c r="K354" s="27">
        <f t="shared" si="476"/>
        <v>0</v>
      </c>
      <c r="L354" s="27">
        <f t="shared" si="476"/>
        <v>2000000</v>
      </c>
      <c r="M354" s="27">
        <f t="shared" si="476"/>
        <v>0</v>
      </c>
      <c r="N354" s="27">
        <f t="shared" si="476"/>
        <v>300000</v>
      </c>
      <c r="O354" s="27">
        <f t="shared" si="476"/>
        <v>0</v>
      </c>
      <c r="P354" s="27">
        <f t="shared" si="476"/>
        <v>300000</v>
      </c>
      <c r="Q354" s="27">
        <f t="shared" si="476"/>
        <v>0</v>
      </c>
      <c r="R354" s="27">
        <f t="shared" si="476"/>
        <v>2300000</v>
      </c>
      <c r="S354" s="27">
        <f t="shared" si="476"/>
        <v>0</v>
      </c>
      <c r="T354" s="27">
        <f t="shared" si="476"/>
        <v>2300000</v>
      </c>
      <c r="U354" s="27">
        <f t="shared" si="476"/>
        <v>0</v>
      </c>
      <c r="V354" s="27">
        <f t="shared" si="476"/>
        <v>2300000</v>
      </c>
      <c r="W354" s="27">
        <f t="shared" si="476"/>
        <v>1184822</v>
      </c>
      <c r="X354" s="174">
        <f t="shared" si="418"/>
        <v>51.514000000000003</v>
      </c>
    </row>
    <row r="355" spans="1:24" s="39" customFormat="1" ht="30" x14ac:dyDescent="0.25">
      <c r="A355" s="77" t="s">
        <v>42</v>
      </c>
      <c r="B355" s="166"/>
      <c r="C355" s="166"/>
      <c r="D355" s="166"/>
      <c r="E355" s="5">
        <v>853</v>
      </c>
      <c r="F355" s="3" t="s">
        <v>186</v>
      </c>
      <c r="G355" s="3" t="s">
        <v>56</v>
      </c>
      <c r="H355" s="171" t="s">
        <v>188</v>
      </c>
      <c r="I355" s="3" t="s">
        <v>43</v>
      </c>
      <c r="J355" s="27">
        <f t="shared" si="476"/>
        <v>2000000</v>
      </c>
      <c r="K355" s="27">
        <f t="shared" si="476"/>
        <v>0</v>
      </c>
      <c r="L355" s="27">
        <f t="shared" si="476"/>
        <v>2000000</v>
      </c>
      <c r="M355" s="27">
        <f t="shared" si="476"/>
        <v>0</v>
      </c>
      <c r="N355" s="27">
        <f t="shared" si="476"/>
        <v>300000</v>
      </c>
      <c r="O355" s="27">
        <f t="shared" si="476"/>
        <v>0</v>
      </c>
      <c r="P355" s="27">
        <f t="shared" si="476"/>
        <v>300000</v>
      </c>
      <c r="Q355" s="27">
        <f t="shared" si="476"/>
        <v>0</v>
      </c>
      <c r="R355" s="27">
        <f t="shared" si="476"/>
        <v>2300000</v>
      </c>
      <c r="S355" s="27">
        <f t="shared" si="476"/>
        <v>0</v>
      </c>
      <c r="T355" s="27">
        <f t="shared" si="476"/>
        <v>2300000</v>
      </c>
      <c r="U355" s="27">
        <f t="shared" si="476"/>
        <v>0</v>
      </c>
      <c r="V355" s="27">
        <f t="shared" si="476"/>
        <v>2300000</v>
      </c>
      <c r="W355" s="27">
        <f t="shared" si="476"/>
        <v>1184822</v>
      </c>
      <c r="X355" s="174">
        <f t="shared" si="418"/>
        <v>51.514000000000003</v>
      </c>
    </row>
    <row r="356" spans="1:24" s="39" customFormat="1" ht="30" x14ac:dyDescent="0.25">
      <c r="A356" s="77" t="s">
        <v>193</v>
      </c>
      <c r="B356" s="166"/>
      <c r="C356" s="166"/>
      <c r="D356" s="166"/>
      <c r="E356" s="5">
        <v>853</v>
      </c>
      <c r="F356" s="3" t="s">
        <v>186</v>
      </c>
      <c r="G356" s="3" t="s">
        <v>56</v>
      </c>
      <c r="H356" s="171" t="s">
        <v>188</v>
      </c>
      <c r="I356" s="3" t="s">
        <v>190</v>
      </c>
      <c r="J356" s="27">
        <v>2000000</v>
      </c>
      <c r="K356" s="27"/>
      <c r="L356" s="27">
        <f>J356</f>
        <v>2000000</v>
      </c>
      <c r="M356" s="27"/>
      <c r="N356" s="27">
        <v>300000</v>
      </c>
      <c r="O356" s="27"/>
      <c r="P356" s="27">
        <f>N356</f>
        <v>300000</v>
      </c>
      <c r="Q356" s="27"/>
      <c r="R356" s="27">
        <v>2300000</v>
      </c>
      <c r="S356" s="27">
        <f t="shared" si="451"/>
        <v>0</v>
      </c>
      <c r="T356" s="27">
        <f t="shared" si="452"/>
        <v>2300000</v>
      </c>
      <c r="U356" s="27">
        <f t="shared" si="453"/>
        <v>0</v>
      </c>
      <c r="V356" s="27">
        <v>2300000</v>
      </c>
      <c r="W356" s="27">
        <v>1184822</v>
      </c>
      <c r="X356" s="174">
        <f t="shared" si="418"/>
        <v>51.514000000000003</v>
      </c>
    </row>
    <row r="357" spans="1:24" s="29" customFormat="1" ht="28.5" x14ac:dyDescent="0.25">
      <c r="A357" s="175" t="s">
        <v>194</v>
      </c>
      <c r="B357" s="176"/>
      <c r="C357" s="176"/>
      <c r="D357" s="176"/>
      <c r="E357" s="5">
        <v>854</v>
      </c>
      <c r="F357" s="176"/>
      <c r="G357" s="22"/>
      <c r="H357" s="177" t="s">
        <v>61</v>
      </c>
      <c r="I357" s="22"/>
      <c r="J357" s="32">
        <f t="shared" ref="J357:W357" si="477">J358</f>
        <v>348200</v>
      </c>
      <c r="K357" s="32">
        <f t="shared" si="477"/>
        <v>0</v>
      </c>
      <c r="L357" s="32">
        <f t="shared" si="477"/>
        <v>348200</v>
      </c>
      <c r="M357" s="32">
        <f t="shared" si="477"/>
        <v>0</v>
      </c>
      <c r="N357" s="32">
        <f t="shared" si="477"/>
        <v>0</v>
      </c>
      <c r="O357" s="32">
        <f t="shared" si="477"/>
        <v>0</v>
      </c>
      <c r="P357" s="32">
        <f t="shared" si="477"/>
        <v>0</v>
      </c>
      <c r="Q357" s="32">
        <f t="shared" si="477"/>
        <v>0</v>
      </c>
      <c r="R357" s="32">
        <f t="shared" si="477"/>
        <v>348200</v>
      </c>
      <c r="S357" s="32">
        <f t="shared" si="477"/>
        <v>0</v>
      </c>
      <c r="T357" s="32">
        <f t="shared" si="477"/>
        <v>348200</v>
      </c>
      <c r="U357" s="32">
        <f t="shared" si="477"/>
        <v>0</v>
      </c>
      <c r="V357" s="32">
        <f t="shared" si="477"/>
        <v>348200</v>
      </c>
      <c r="W357" s="32">
        <f t="shared" si="477"/>
        <v>144236.41</v>
      </c>
      <c r="X357" s="174">
        <f t="shared" si="418"/>
        <v>41.423437679494548</v>
      </c>
    </row>
    <row r="358" spans="1:24" x14ac:dyDescent="0.25">
      <c r="A358" s="182" t="s">
        <v>10</v>
      </c>
      <c r="B358" s="40"/>
      <c r="C358" s="40"/>
      <c r="D358" s="40"/>
      <c r="E358" s="163">
        <v>854</v>
      </c>
      <c r="F358" s="22" t="s">
        <v>11</v>
      </c>
      <c r="G358" s="22"/>
      <c r="H358" s="171" t="s">
        <v>61</v>
      </c>
      <c r="I358" s="22"/>
      <c r="J358" s="32">
        <f t="shared" ref="J358:W359" si="478">J359</f>
        <v>348200</v>
      </c>
      <c r="K358" s="32">
        <f t="shared" si="478"/>
        <v>0</v>
      </c>
      <c r="L358" s="32">
        <f t="shared" si="478"/>
        <v>348200</v>
      </c>
      <c r="M358" s="32">
        <f t="shared" si="478"/>
        <v>0</v>
      </c>
      <c r="N358" s="32">
        <f t="shared" si="478"/>
        <v>0</v>
      </c>
      <c r="O358" s="32">
        <f t="shared" si="478"/>
        <v>0</v>
      </c>
      <c r="P358" s="32">
        <f t="shared" si="478"/>
        <v>0</v>
      </c>
      <c r="Q358" s="32">
        <f t="shared" si="478"/>
        <v>0</v>
      </c>
      <c r="R358" s="32">
        <f t="shared" si="478"/>
        <v>348200</v>
      </c>
      <c r="S358" s="32">
        <f t="shared" si="478"/>
        <v>0</v>
      </c>
      <c r="T358" s="32">
        <f t="shared" si="478"/>
        <v>348200</v>
      </c>
      <c r="U358" s="32">
        <f t="shared" si="478"/>
        <v>0</v>
      </c>
      <c r="V358" s="32">
        <f t="shared" si="478"/>
        <v>348200</v>
      </c>
      <c r="W358" s="32">
        <f t="shared" si="478"/>
        <v>144236.41</v>
      </c>
      <c r="X358" s="174">
        <f t="shared" si="418"/>
        <v>41.423437679494548</v>
      </c>
    </row>
    <row r="359" spans="1:24" ht="85.5" x14ac:dyDescent="0.25">
      <c r="A359" s="177" t="s">
        <v>195</v>
      </c>
      <c r="B359" s="69"/>
      <c r="C359" s="69"/>
      <c r="D359" s="69"/>
      <c r="E359" s="163">
        <v>854</v>
      </c>
      <c r="F359" s="24" t="s">
        <v>11</v>
      </c>
      <c r="G359" s="24" t="s">
        <v>58</v>
      </c>
      <c r="H359" s="171" t="s">
        <v>61</v>
      </c>
      <c r="I359" s="24"/>
      <c r="J359" s="28">
        <f t="shared" si="478"/>
        <v>348200</v>
      </c>
      <c r="K359" s="28">
        <f t="shared" si="478"/>
        <v>0</v>
      </c>
      <c r="L359" s="28">
        <f t="shared" si="478"/>
        <v>348200</v>
      </c>
      <c r="M359" s="28">
        <f t="shared" si="478"/>
        <v>0</v>
      </c>
      <c r="N359" s="28">
        <f t="shared" si="478"/>
        <v>0</v>
      </c>
      <c r="O359" s="28">
        <f t="shared" si="478"/>
        <v>0</v>
      </c>
      <c r="P359" s="28">
        <f t="shared" si="478"/>
        <v>0</v>
      </c>
      <c r="Q359" s="28">
        <f t="shared" si="478"/>
        <v>0</v>
      </c>
      <c r="R359" s="28">
        <f t="shared" si="478"/>
        <v>348200</v>
      </c>
      <c r="S359" s="28">
        <f t="shared" si="478"/>
        <v>0</v>
      </c>
      <c r="T359" s="28">
        <f t="shared" si="478"/>
        <v>348200</v>
      </c>
      <c r="U359" s="28">
        <f t="shared" si="478"/>
        <v>0</v>
      </c>
      <c r="V359" s="28">
        <f t="shared" si="478"/>
        <v>348200</v>
      </c>
      <c r="W359" s="28">
        <f t="shared" si="478"/>
        <v>144236.41</v>
      </c>
      <c r="X359" s="174">
        <f t="shared" ref="X359:X377" si="479">W359/V359*100</f>
        <v>41.423437679494548</v>
      </c>
    </row>
    <row r="360" spans="1:24" ht="45" x14ac:dyDescent="0.25">
      <c r="A360" s="77" t="s">
        <v>20</v>
      </c>
      <c r="B360" s="163"/>
      <c r="C360" s="163"/>
      <c r="D360" s="163"/>
      <c r="E360" s="163">
        <v>854</v>
      </c>
      <c r="F360" s="3" t="s">
        <v>17</v>
      </c>
      <c r="G360" s="3" t="s">
        <v>58</v>
      </c>
      <c r="H360" s="171" t="s">
        <v>196</v>
      </c>
      <c r="I360" s="3"/>
      <c r="J360" s="27">
        <f>J361+J363</f>
        <v>348200</v>
      </c>
      <c r="K360" s="27">
        <f t="shared" ref="K360:U360" si="480">K361+K363</f>
        <v>0</v>
      </c>
      <c r="L360" s="27">
        <f t="shared" si="480"/>
        <v>348200</v>
      </c>
      <c r="M360" s="27">
        <f t="shared" si="480"/>
        <v>0</v>
      </c>
      <c r="N360" s="27">
        <f t="shared" si="480"/>
        <v>0</v>
      </c>
      <c r="O360" s="27">
        <f t="shared" ref="O360" si="481">O361+O363</f>
        <v>0</v>
      </c>
      <c r="P360" s="27">
        <f t="shared" ref="P360" si="482">P361+P363</f>
        <v>0</v>
      </c>
      <c r="Q360" s="27">
        <f t="shared" ref="Q360:R360" si="483">Q361+Q363</f>
        <v>0</v>
      </c>
      <c r="R360" s="27">
        <f t="shared" si="483"/>
        <v>348200</v>
      </c>
      <c r="S360" s="27">
        <f t="shared" si="480"/>
        <v>0</v>
      </c>
      <c r="T360" s="27">
        <f t="shared" si="480"/>
        <v>348200</v>
      </c>
      <c r="U360" s="27">
        <f t="shared" si="480"/>
        <v>0</v>
      </c>
      <c r="V360" s="27">
        <f t="shared" ref="V360:W360" si="484">V361+V363</f>
        <v>348200</v>
      </c>
      <c r="W360" s="27">
        <f t="shared" si="484"/>
        <v>144236.41</v>
      </c>
      <c r="X360" s="174">
        <f t="shared" si="479"/>
        <v>41.423437679494548</v>
      </c>
    </row>
    <row r="361" spans="1:24" ht="105" x14ac:dyDescent="0.25">
      <c r="A361" s="77" t="s">
        <v>16</v>
      </c>
      <c r="B361" s="163"/>
      <c r="C361" s="163"/>
      <c r="D361" s="163"/>
      <c r="E361" s="163">
        <v>854</v>
      </c>
      <c r="F361" s="3" t="s">
        <v>11</v>
      </c>
      <c r="G361" s="3" t="s">
        <v>58</v>
      </c>
      <c r="H361" s="171" t="s">
        <v>196</v>
      </c>
      <c r="I361" s="3" t="s">
        <v>18</v>
      </c>
      <c r="J361" s="27">
        <f t="shared" ref="J361:W361" si="485">J362</f>
        <v>289500</v>
      </c>
      <c r="K361" s="27">
        <f t="shared" si="485"/>
        <v>0</v>
      </c>
      <c r="L361" s="27">
        <f t="shared" si="485"/>
        <v>289500</v>
      </c>
      <c r="M361" s="27">
        <f t="shared" si="485"/>
        <v>0</v>
      </c>
      <c r="N361" s="27">
        <f t="shared" si="485"/>
        <v>0</v>
      </c>
      <c r="O361" s="27">
        <f t="shared" si="485"/>
        <v>0</v>
      </c>
      <c r="P361" s="27">
        <f t="shared" si="485"/>
        <v>0</v>
      </c>
      <c r="Q361" s="27">
        <f t="shared" si="485"/>
        <v>0</v>
      </c>
      <c r="R361" s="27">
        <f t="shared" si="485"/>
        <v>289500</v>
      </c>
      <c r="S361" s="27">
        <f t="shared" si="485"/>
        <v>0</v>
      </c>
      <c r="T361" s="27">
        <f t="shared" si="485"/>
        <v>289500</v>
      </c>
      <c r="U361" s="27">
        <f t="shared" si="485"/>
        <v>0</v>
      </c>
      <c r="V361" s="27">
        <f t="shared" si="485"/>
        <v>289500</v>
      </c>
      <c r="W361" s="27">
        <f t="shared" si="485"/>
        <v>130738.81999999999</v>
      </c>
      <c r="X361" s="174">
        <f t="shared" si="479"/>
        <v>45.160214162348879</v>
      </c>
    </row>
    <row r="362" spans="1:24" ht="45" x14ac:dyDescent="0.25">
      <c r="A362" s="77" t="s">
        <v>632</v>
      </c>
      <c r="B362" s="163"/>
      <c r="C362" s="163"/>
      <c r="D362" s="163"/>
      <c r="E362" s="163">
        <v>854</v>
      </c>
      <c r="F362" s="3" t="s">
        <v>11</v>
      </c>
      <c r="G362" s="3" t="s">
        <v>58</v>
      </c>
      <c r="H362" s="171" t="s">
        <v>196</v>
      </c>
      <c r="I362" s="3" t="s">
        <v>19</v>
      </c>
      <c r="J362" s="27">
        <v>289500</v>
      </c>
      <c r="K362" s="27"/>
      <c r="L362" s="27">
        <f>J362</f>
        <v>289500</v>
      </c>
      <c r="M362" s="27"/>
      <c r="N362" s="27"/>
      <c r="O362" s="27"/>
      <c r="P362" s="27">
        <f>N362</f>
        <v>0</v>
      </c>
      <c r="Q362" s="27"/>
      <c r="R362" s="27">
        <f>222400+67100</f>
        <v>289500</v>
      </c>
      <c r="S362" s="27">
        <f t="shared" si="451"/>
        <v>0</v>
      </c>
      <c r="T362" s="27">
        <f t="shared" si="452"/>
        <v>289500</v>
      </c>
      <c r="U362" s="27">
        <f t="shared" si="453"/>
        <v>0</v>
      </c>
      <c r="V362" s="27">
        <f>222400+67100</f>
        <v>289500</v>
      </c>
      <c r="W362" s="27">
        <f>101341.62+29397.2</f>
        <v>130738.81999999999</v>
      </c>
      <c r="X362" s="174">
        <f t="shared" si="479"/>
        <v>45.160214162348879</v>
      </c>
    </row>
    <row r="363" spans="1:24" ht="45" x14ac:dyDescent="0.25">
      <c r="A363" s="77" t="s">
        <v>22</v>
      </c>
      <c r="B363" s="163"/>
      <c r="C363" s="163"/>
      <c r="D363" s="163"/>
      <c r="E363" s="163">
        <v>854</v>
      </c>
      <c r="F363" s="3" t="s">
        <v>11</v>
      </c>
      <c r="G363" s="3" t="s">
        <v>58</v>
      </c>
      <c r="H363" s="171" t="s">
        <v>196</v>
      </c>
      <c r="I363" s="3" t="s">
        <v>23</v>
      </c>
      <c r="J363" s="27">
        <f t="shared" ref="J363:W363" si="486">J364</f>
        <v>58700</v>
      </c>
      <c r="K363" s="27">
        <f t="shared" si="486"/>
        <v>0</v>
      </c>
      <c r="L363" s="27">
        <f t="shared" si="486"/>
        <v>58700</v>
      </c>
      <c r="M363" s="27">
        <f t="shared" si="486"/>
        <v>0</v>
      </c>
      <c r="N363" s="27">
        <f t="shared" si="486"/>
        <v>0</v>
      </c>
      <c r="O363" s="27">
        <f t="shared" si="486"/>
        <v>0</v>
      </c>
      <c r="P363" s="27">
        <f t="shared" si="486"/>
        <v>0</v>
      </c>
      <c r="Q363" s="27">
        <f t="shared" si="486"/>
        <v>0</v>
      </c>
      <c r="R363" s="27">
        <f t="shared" si="486"/>
        <v>58700</v>
      </c>
      <c r="S363" s="27">
        <f t="shared" si="486"/>
        <v>0</v>
      </c>
      <c r="T363" s="27">
        <f t="shared" si="486"/>
        <v>58700</v>
      </c>
      <c r="U363" s="27">
        <f t="shared" si="486"/>
        <v>0</v>
      </c>
      <c r="V363" s="27">
        <f t="shared" si="486"/>
        <v>58700</v>
      </c>
      <c r="W363" s="27">
        <f t="shared" si="486"/>
        <v>13497.59</v>
      </c>
      <c r="X363" s="174">
        <f t="shared" si="479"/>
        <v>22.99419080068143</v>
      </c>
    </row>
    <row r="364" spans="1:24" ht="45" x14ac:dyDescent="0.25">
      <c r="A364" s="77" t="s">
        <v>9</v>
      </c>
      <c r="B364" s="163"/>
      <c r="C364" s="163"/>
      <c r="D364" s="163"/>
      <c r="E364" s="163">
        <v>854</v>
      </c>
      <c r="F364" s="3" t="s">
        <v>11</v>
      </c>
      <c r="G364" s="3" t="s">
        <v>58</v>
      </c>
      <c r="H364" s="171" t="s">
        <v>196</v>
      </c>
      <c r="I364" s="3" t="s">
        <v>24</v>
      </c>
      <c r="J364" s="27">
        <v>58700</v>
      </c>
      <c r="K364" s="27"/>
      <c r="L364" s="27">
        <f>J364</f>
        <v>58700</v>
      </c>
      <c r="M364" s="27"/>
      <c r="N364" s="27"/>
      <c r="O364" s="27"/>
      <c r="P364" s="27">
        <f>N364</f>
        <v>0</v>
      </c>
      <c r="Q364" s="27"/>
      <c r="R364" s="27">
        <v>58700</v>
      </c>
      <c r="S364" s="27">
        <f t="shared" si="451"/>
        <v>0</v>
      </c>
      <c r="T364" s="27">
        <f t="shared" si="452"/>
        <v>58700</v>
      </c>
      <c r="U364" s="27">
        <f t="shared" si="453"/>
        <v>0</v>
      </c>
      <c r="V364" s="27">
        <v>58700</v>
      </c>
      <c r="W364" s="27">
        <v>13497.59</v>
      </c>
      <c r="X364" s="174">
        <f t="shared" si="479"/>
        <v>22.99419080068143</v>
      </c>
    </row>
    <row r="365" spans="1:24" s="39" customFormat="1" ht="42.75" x14ac:dyDescent="0.25">
      <c r="A365" s="175" t="s">
        <v>197</v>
      </c>
      <c r="B365" s="176"/>
      <c r="C365" s="176"/>
      <c r="D365" s="176"/>
      <c r="E365" s="163">
        <v>857</v>
      </c>
      <c r="F365" s="176"/>
      <c r="G365" s="22"/>
      <c r="H365" s="177" t="s">
        <v>61</v>
      </c>
      <c r="I365" s="22"/>
      <c r="J365" s="32">
        <f t="shared" ref="J365:W365" si="487">J366</f>
        <v>686500</v>
      </c>
      <c r="K365" s="32">
        <f t="shared" si="487"/>
        <v>0</v>
      </c>
      <c r="L365" s="32">
        <f t="shared" si="487"/>
        <v>668500</v>
      </c>
      <c r="M365" s="32">
        <f t="shared" si="487"/>
        <v>18000</v>
      </c>
      <c r="N365" s="32">
        <f t="shared" si="487"/>
        <v>0</v>
      </c>
      <c r="O365" s="32">
        <f t="shared" si="487"/>
        <v>0</v>
      </c>
      <c r="P365" s="32">
        <f t="shared" si="487"/>
        <v>0</v>
      </c>
      <c r="Q365" s="32">
        <f t="shared" si="487"/>
        <v>0</v>
      </c>
      <c r="R365" s="32">
        <f t="shared" si="487"/>
        <v>686500</v>
      </c>
      <c r="S365" s="32">
        <f t="shared" si="487"/>
        <v>0</v>
      </c>
      <c r="T365" s="32">
        <f t="shared" si="487"/>
        <v>668500</v>
      </c>
      <c r="U365" s="32">
        <f t="shared" si="487"/>
        <v>18000</v>
      </c>
      <c r="V365" s="32">
        <f t="shared" si="487"/>
        <v>686500</v>
      </c>
      <c r="W365" s="32">
        <f t="shared" si="487"/>
        <v>279939.13</v>
      </c>
      <c r="X365" s="174">
        <f t="shared" si="479"/>
        <v>40.777731973780043</v>
      </c>
    </row>
    <row r="366" spans="1:24" s="39" customFormat="1" x14ac:dyDescent="0.25">
      <c r="A366" s="182" t="s">
        <v>10</v>
      </c>
      <c r="B366" s="40"/>
      <c r="C366" s="40"/>
      <c r="D366" s="40"/>
      <c r="E366" s="163">
        <v>857</v>
      </c>
      <c r="F366" s="22" t="s">
        <v>11</v>
      </c>
      <c r="G366" s="22"/>
      <c r="H366" s="171" t="s">
        <v>61</v>
      </c>
      <c r="I366" s="22"/>
      <c r="J366" s="32">
        <f t="shared" ref="J366:W366" si="488">J367</f>
        <v>686500</v>
      </c>
      <c r="K366" s="32">
        <f t="shared" si="488"/>
        <v>0</v>
      </c>
      <c r="L366" s="32">
        <f t="shared" si="488"/>
        <v>668500</v>
      </c>
      <c r="M366" s="32">
        <f t="shared" si="488"/>
        <v>18000</v>
      </c>
      <c r="N366" s="32">
        <f t="shared" si="488"/>
        <v>0</v>
      </c>
      <c r="O366" s="32">
        <f t="shared" si="488"/>
        <v>0</v>
      </c>
      <c r="P366" s="32">
        <f t="shared" si="488"/>
        <v>0</v>
      </c>
      <c r="Q366" s="32">
        <f t="shared" si="488"/>
        <v>0</v>
      </c>
      <c r="R366" s="32">
        <f t="shared" si="488"/>
        <v>686500</v>
      </c>
      <c r="S366" s="32">
        <f t="shared" si="488"/>
        <v>0</v>
      </c>
      <c r="T366" s="32">
        <f t="shared" si="488"/>
        <v>668500</v>
      </c>
      <c r="U366" s="32">
        <f t="shared" si="488"/>
        <v>18000</v>
      </c>
      <c r="V366" s="32">
        <f t="shared" si="488"/>
        <v>686500</v>
      </c>
      <c r="W366" s="32">
        <f t="shared" si="488"/>
        <v>279939.13</v>
      </c>
      <c r="X366" s="174">
        <f t="shared" si="479"/>
        <v>40.777731973780043</v>
      </c>
    </row>
    <row r="367" spans="1:24" s="29" customFormat="1" ht="71.25" x14ac:dyDescent="0.25">
      <c r="A367" s="177" t="s">
        <v>180</v>
      </c>
      <c r="B367" s="69"/>
      <c r="C367" s="69"/>
      <c r="D367" s="69"/>
      <c r="E367" s="163">
        <v>857</v>
      </c>
      <c r="F367" s="24" t="s">
        <v>11</v>
      </c>
      <c r="G367" s="24" t="s">
        <v>135</v>
      </c>
      <c r="H367" s="171" t="s">
        <v>61</v>
      </c>
      <c r="I367" s="24"/>
      <c r="J367" s="28">
        <f t="shared" ref="J367" si="489">J368+J371+J375</f>
        <v>686500</v>
      </c>
      <c r="K367" s="28">
        <f t="shared" ref="K367:U367" si="490">K368+K371+K375</f>
        <v>0</v>
      </c>
      <c r="L367" s="28">
        <f t="shared" si="490"/>
        <v>668500</v>
      </c>
      <c r="M367" s="28">
        <f t="shared" si="490"/>
        <v>18000</v>
      </c>
      <c r="N367" s="28">
        <f t="shared" si="490"/>
        <v>0</v>
      </c>
      <c r="O367" s="28">
        <f t="shared" ref="O367:R367" si="491">O368+O371+O375</f>
        <v>0</v>
      </c>
      <c r="P367" s="28">
        <f t="shared" si="491"/>
        <v>0</v>
      </c>
      <c r="Q367" s="28">
        <f t="shared" si="491"/>
        <v>0</v>
      </c>
      <c r="R367" s="28">
        <f t="shared" si="491"/>
        <v>686500</v>
      </c>
      <c r="S367" s="28">
        <f t="shared" si="490"/>
        <v>0</v>
      </c>
      <c r="T367" s="28">
        <f t="shared" si="490"/>
        <v>668500</v>
      </c>
      <c r="U367" s="28">
        <f t="shared" si="490"/>
        <v>18000</v>
      </c>
      <c r="V367" s="28">
        <f t="shared" ref="V367:W367" si="492">V368+V371+V375</f>
        <v>686500</v>
      </c>
      <c r="W367" s="28">
        <f t="shared" si="492"/>
        <v>279939.13</v>
      </c>
      <c r="X367" s="174">
        <f t="shared" si="479"/>
        <v>40.777731973780043</v>
      </c>
    </row>
    <row r="368" spans="1:24" s="29" customFormat="1" ht="45" x14ac:dyDescent="0.25">
      <c r="A368" s="77" t="s">
        <v>20</v>
      </c>
      <c r="B368" s="69"/>
      <c r="C368" s="69"/>
      <c r="D368" s="69"/>
      <c r="E368" s="163">
        <v>857</v>
      </c>
      <c r="F368" s="3" t="s">
        <v>11</v>
      </c>
      <c r="G368" s="3" t="s">
        <v>135</v>
      </c>
      <c r="H368" s="171" t="s">
        <v>196</v>
      </c>
      <c r="I368" s="3"/>
      <c r="J368" s="27">
        <f t="shared" ref="J368:W368" si="493">J369</f>
        <v>24100</v>
      </c>
      <c r="K368" s="27">
        <f t="shared" si="493"/>
        <v>0</v>
      </c>
      <c r="L368" s="27">
        <f t="shared" si="493"/>
        <v>24100</v>
      </c>
      <c r="M368" s="27">
        <f t="shared" si="493"/>
        <v>0</v>
      </c>
      <c r="N368" s="27">
        <f t="shared" si="493"/>
        <v>0</v>
      </c>
      <c r="O368" s="27">
        <f t="shared" si="493"/>
        <v>0</v>
      </c>
      <c r="P368" s="27">
        <f t="shared" si="493"/>
        <v>0</v>
      </c>
      <c r="Q368" s="27">
        <f t="shared" si="493"/>
        <v>0</v>
      </c>
      <c r="R368" s="27">
        <f t="shared" si="493"/>
        <v>24100</v>
      </c>
      <c r="S368" s="27">
        <f t="shared" si="493"/>
        <v>0</v>
      </c>
      <c r="T368" s="27">
        <f t="shared" si="493"/>
        <v>24100</v>
      </c>
      <c r="U368" s="27">
        <f t="shared" si="493"/>
        <v>0</v>
      </c>
      <c r="V368" s="27">
        <f t="shared" si="493"/>
        <v>24100</v>
      </c>
      <c r="W368" s="27">
        <f t="shared" si="493"/>
        <v>4500</v>
      </c>
      <c r="X368" s="174">
        <f t="shared" si="479"/>
        <v>18.672199170124482</v>
      </c>
    </row>
    <row r="369" spans="1:24" s="29" customFormat="1" ht="45" x14ac:dyDescent="0.25">
      <c r="A369" s="77" t="s">
        <v>22</v>
      </c>
      <c r="B369" s="164"/>
      <c r="C369" s="164"/>
      <c r="D369" s="3" t="s">
        <v>11</v>
      </c>
      <c r="E369" s="163">
        <v>857</v>
      </c>
      <c r="F369" s="3" t="s">
        <v>11</v>
      </c>
      <c r="G369" s="3" t="s">
        <v>135</v>
      </c>
      <c r="H369" s="171" t="s">
        <v>196</v>
      </c>
      <c r="I369" s="3" t="s">
        <v>23</v>
      </c>
      <c r="J369" s="27">
        <f t="shared" ref="J369:W369" si="494">J370</f>
        <v>24100</v>
      </c>
      <c r="K369" s="27">
        <f t="shared" si="494"/>
        <v>0</v>
      </c>
      <c r="L369" s="27">
        <f t="shared" si="494"/>
        <v>24100</v>
      </c>
      <c r="M369" s="27">
        <f t="shared" si="494"/>
        <v>0</v>
      </c>
      <c r="N369" s="27">
        <f t="shared" si="494"/>
        <v>0</v>
      </c>
      <c r="O369" s="27">
        <f t="shared" si="494"/>
        <v>0</v>
      </c>
      <c r="P369" s="27">
        <f t="shared" si="494"/>
        <v>0</v>
      </c>
      <c r="Q369" s="27">
        <f t="shared" si="494"/>
        <v>0</v>
      </c>
      <c r="R369" s="27">
        <f t="shared" si="494"/>
        <v>24100</v>
      </c>
      <c r="S369" s="27">
        <f t="shared" si="494"/>
        <v>0</v>
      </c>
      <c r="T369" s="27">
        <f t="shared" si="494"/>
        <v>24100</v>
      </c>
      <c r="U369" s="27">
        <f t="shared" si="494"/>
        <v>0</v>
      </c>
      <c r="V369" s="27">
        <f t="shared" si="494"/>
        <v>24100</v>
      </c>
      <c r="W369" s="27">
        <f t="shared" si="494"/>
        <v>4500</v>
      </c>
      <c r="X369" s="174">
        <f t="shared" si="479"/>
        <v>18.672199170124482</v>
      </c>
    </row>
    <row r="370" spans="1:24" s="29" customFormat="1" ht="45" x14ac:dyDescent="0.25">
      <c r="A370" s="77" t="s">
        <v>9</v>
      </c>
      <c r="B370" s="166"/>
      <c r="C370" s="166"/>
      <c r="D370" s="3" t="s">
        <v>11</v>
      </c>
      <c r="E370" s="163">
        <v>857</v>
      </c>
      <c r="F370" s="3" t="s">
        <v>11</v>
      </c>
      <c r="G370" s="3" t="s">
        <v>135</v>
      </c>
      <c r="H370" s="171" t="s">
        <v>196</v>
      </c>
      <c r="I370" s="3" t="s">
        <v>24</v>
      </c>
      <c r="J370" s="27">
        <v>24100</v>
      </c>
      <c r="K370" s="27"/>
      <c r="L370" s="27">
        <f>J370</f>
        <v>24100</v>
      </c>
      <c r="M370" s="27"/>
      <c r="N370" s="27"/>
      <c r="O370" s="27"/>
      <c r="P370" s="27">
        <f>N370</f>
        <v>0</v>
      </c>
      <c r="Q370" s="27"/>
      <c r="R370" s="27">
        <v>24100</v>
      </c>
      <c r="S370" s="27">
        <f t="shared" si="451"/>
        <v>0</v>
      </c>
      <c r="T370" s="27">
        <f t="shared" si="452"/>
        <v>24100</v>
      </c>
      <c r="U370" s="27">
        <f t="shared" si="453"/>
        <v>0</v>
      </c>
      <c r="V370" s="27">
        <v>24100</v>
      </c>
      <c r="W370" s="27">
        <v>4500</v>
      </c>
      <c r="X370" s="174">
        <f t="shared" si="479"/>
        <v>18.672199170124482</v>
      </c>
    </row>
    <row r="371" spans="1:24" ht="60" x14ac:dyDescent="0.25">
      <c r="A371" s="77" t="s">
        <v>198</v>
      </c>
      <c r="B371" s="166"/>
      <c r="C371" s="166"/>
      <c r="D371" s="166"/>
      <c r="E371" s="163">
        <v>857</v>
      </c>
      <c r="F371" s="3" t="s">
        <v>11</v>
      </c>
      <c r="G371" s="3" t="s">
        <v>135</v>
      </c>
      <c r="H371" s="171" t="s">
        <v>199</v>
      </c>
      <c r="I371" s="3"/>
      <c r="J371" s="27">
        <f t="shared" ref="J371:W371" si="495">J372</f>
        <v>644400</v>
      </c>
      <c r="K371" s="27">
        <f t="shared" si="495"/>
        <v>0</v>
      </c>
      <c r="L371" s="27">
        <f t="shared" si="495"/>
        <v>644400</v>
      </c>
      <c r="M371" s="27">
        <f t="shared" si="495"/>
        <v>0</v>
      </c>
      <c r="N371" s="27">
        <f t="shared" si="495"/>
        <v>0</v>
      </c>
      <c r="O371" s="27">
        <f t="shared" si="495"/>
        <v>0</v>
      </c>
      <c r="P371" s="27">
        <f t="shared" si="495"/>
        <v>0</v>
      </c>
      <c r="Q371" s="27">
        <f t="shared" si="495"/>
        <v>0</v>
      </c>
      <c r="R371" s="27">
        <f t="shared" si="495"/>
        <v>644400</v>
      </c>
      <c r="S371" s="27">
        <f t="shared" si="495"/>
        <v>0</v>
      </c>
      <c r="T371" s="27">
        <f t="shared" si="495"/>
        <v>644400</v>
      </c>
      <c r="U371" s="27">
        <f t="shared" si="495"/>
        <v>0</v>
      </c>
      <c r="V371" s="27">
        <f t="shared" si="495"/>
        <v>644400</v>
      </c>
      <c r="W371" s="27">
        <f t="shared" si="495"/>
        <v>275439.13</v>
      </c>
      <c r="X371" s="174">
        <f t="shared" si="479"/>
        <v>42.743502482929856</v>
      </c>
    </row>
    <row r="372" spans="1:24" ht="105" x14ac:dyDescent="0.25">
      <c r="A372" s="77" t="s">
        <v>16</v>
      </c>
      <c r="B372" s="166"/>
      <c r="C372" s="166"/>
      <c r="D372" s="166"/>
      <c r="E372" s="163">
        <v>857</v>
      </c>
      <c r="F372" s="3" t="s">
        <v>17</v>
      </c>
      <c r="G372" s="3" t="s">
        <v>135</v>
      </c>
      <c r="H372" s="171" t="s">
        <v>199</v>
      </c>
      <c r="I372" s="3" t="s">
        <v>18</v>
      </c>
      <c r="J372" s="27">
        <f t="shared" ref="J372:W372" si="496">J373</f>
        <v>644400</v>
      </c>
      <c r="K372" s="27">
        <f t="shared" si="496"/>
        <v>0</v>
      </c>
      <c r="L372" s="27">
        <f t="shared" si="496"/>
        <v>644400</v>
      </c>
      <c r="M372" s="27">
        <f t="shared" si="496"/>
        <v>0</v>
      </c>
      <c r="N372" s="27">
        <f t="shared" si="496"/>
        <v>0</v>
      </c>
      <c r="O372" s="27">
        <f t="shared" si="496"/>
        <v>0</v>
      </c>
      <c r="P372" s="27">
        <f t="shared" si="496"/>
        <v>0</v>
      </c>
      <c r="Q372" s="27">
        <f t="shared" si="496"/>
        <v>0</v>
      </c>
      <c r="R372" s="27">
        <f t="shared" si="496"/>
        <v>644400</v>
      </c>
      <c r="S372" s="27">
        <f t="shared" si="496"/>
        <v>0</v>
      </c>
      <c r="T372" s="27">
        <f t="shared" si="496"/>
        <v>644400</v>
      </c>
      <c r="U372" s="27">
        <f t="shared" si="496"/>
        <v>0</v>
      </c>
      <c r="V372" s="27">
        <f t="shared" si="496"/>
        <v>644400</v>
      </c>
      <c r="W372" s="27">
        <f t="shared" si="496"/>
        <v>275439.13</v>
      </c>
      <c r="X372" s="174">
        <f t="shared" si="479"/>
        <v>42.743502482929856</v>
      </c>
    </row>
    <row r="373" spans="1:24" ht="45" x14ac:dyDescent="0.25">
      <c r="A373" s="77" t="s">
        <v>632</v>
      </c>
      <c r="B373" s="164"/>
      <c r="C373" s="164"/>
      <c r="D373" s="164"/>
      <c r="E373" s="163">
        <v>857</v>
      </c>
      <c r="F373" s="3" t="s">
        <v>11</v>
      </c>
      <c r="G373" s="3" t="s">
        <v>135</v>
      </c>
      <c r="H373" s="171" t="s">
        <v>199</v>
      </c>
      <c r="I373" s="3" t="s">
        <v>19</v>
      </c>
      <c r="J373" s="27">
        <v>644400</v>
      </c>
      <c r="K373" s="27"/>
      <c r="L373" s="27">
        <f>J373</f>
        <v>644400</v>
      </c>
      <c r="M373" s="27"/>
      <c r="N373" s="27"/>
      <c r="O373" s="27"/>
      <c r="P373" s="27">
        <f>N373</f>
        <v>0</v>
      </c>
      <c r="Q373" s="27"/>
      <c r="R373" s="27">
        <f>493400+2000+149000</f>
        <v>644400</v>
      </c>
      <c r="S373" s="27">
        <f t="shared" si="451"/>
        <v>0</v>
      </c>
      <c r="T373" s="27">
        <f t="shared" si="452"/>
        <v>644400</v>
      </c>
      <c r="U373" s="27">
        <f t="shared" si="453"/>
        <v>0</v>
      </c>
      <c r="V373" s="27">
        <f>493400+2000+149000</f>
        <v>644400</v>
      </c>
      <c r="W373" s="27">
        <f>214495+60944.13</f>
        <v>275439.13</v>
      </c>
      <c r="X373" s="174">
        <f t="shared" si="479"/>
        <v>42.743502482929856</v>
      </c>
    </row>
    <row r="374" spans="1:24" ht="90" x14ac:dyDescent="0.25">
      <c r="A374" s="77" t="s">
        <v>200</v>
      </c>
      <c r="B374" s="166"/>
      <c r="C374" s="166"/>
      <c r="D374" s="3" t="s">
        <v>11</v>
      </c>
      <c r="E374" s="163">
        <v>857</v>
      </c>
      <c r="F374" s="3" t="s">
        <v>17</v>
      </c>
      <c r="G374" s="3" t="s">
        <v>135</v>
      </c>
      <c r="H374" s="171" t="s">
        <v>201</v>
      </c>
      <c r="I374" s="3"/>
      <c r="J374" s="27">
        <f t="shared" ref="J374:W375" si="497">J375</f>
        <v>18000</v>
      </c>
      <c r="K374" s="27">
        <f t="shared" si="497"/>
        <v>0</v>
      </c>
      <c r="L374" s="27">
        <f t="shared" si="497"/>
        <v>0</v>
      </c>
      <c r="M374" s="27">
        <f t="shared" si="497"/>
        <v>18000</v>
      </c>
      <c r="N374" s="27">
        <f t="shared" si="497"/>
        <v>0</v>
      </c>
      <c r="O374" s="27">
        <f t="shared" si="497"/>
        <v>0</v>
      </c>
      <c r="P374" s="27">
        <f t="shared" si="497"/>
        <v>0</v>
      </c>
      <c r="Q374" s="27">
        <f t="shared" si="497"/>
        <v>0</v>
      </c>
      <c r="R374" s="27">
        <f t="shared" si="497"/>
        <v>18000</v>
      </c>
      <c r="S374" s="27">
        <f t="shared" si="497"/>
        <v>0</v>
      </c>
      <c r="T374" s="27">
        <f t="shared" si="497"/>
        <v>0</v>
      </c>
      <c r="U374" s="27">
        <f t="shared" si="497"/>
        <v>18000</v>
      </c>
      <c r="V374" s="27">
        <f t="shared" si="497"/>
        <v>18000</v>
      </c>
      <c r="W374" s="27">
        <f t="shared" si="497"/>
        <v>0</v>
      </c>
      <c r="X374" s="174">
        <f t="shared" si="479"/>
        <v>0</v>
      </c>
    </row>
    <row r="375" spans="1:24" ht="45" x14ac:dyDescent="0.25">
      <c r="A375" s="77" t="s">
        <v>22</v>
      </c>
      <c r="B375" s="164"/>
      <c r="C375" s="164"/>
      <c r="D375" s="3" t="s">
        <v>11</v>
      </c>
      <c r="E375" s="163">
        <v>857</v>
      </c>
      <c r="F375" s="3" t="s">
        <v>11</v>
      </c>
      <c r="G375" s="3" t="s">
        <v>135</v>
      </c>
      <c r="H375" s="171" t="s">
        <v>201</v>
      </c>
      <c r="I375" s="3" t="s">
        <v>23</v>
      </c>
      <c r="J375" s="27">
        <f t="shared" si="497"/>
        <v>18000</v>
      </c>
      <c r="K375" s="27">
        <f t="shared" si="497"/>
        <v>0</v>
      </c>
      <c r="L375" s="27">
        <f t="shared" si="497"/>
        <v>0</v>
      </c>
      <c r="M375" s="27">
        <f t="shared" si="497"/>
        <v>18000</v>
      </c>
      <c r="N375" s="27">
        <f t="shared" si="497"/>
        <v>0</v>
      </c>
      <c r="O375" s="27">
        <f t="shared" si="497"/>
        <v>0</v>
      </c>
      <c r="P375" s="27">
        <f t="shared" si="497"/>
        <v>0</v>
      </c>
      <c r="Q375" s="27">
        <f t="shared" si="497"/>
        <v>0</v>
      </c>
      <c r="R375" s="27">
        <f t="shared" si="497"/>
        <v>18000</v>
      </c>
      <c r="S375" s="27">
        <f t="shared" si="497"/>
        <v>0</v>
      </c>
      <c r="T375" s="27">
        <f t="shared" si="497"/>
        <v>0</v>
      </c>
      <c r="U375" s="27">
        <f t="shared" si="497"/>
        <v>18000</v>
      </c>
      <c r="V375" s="27">
        <f t="shared" si="497"/>
        <v>18000</v>
      </c>
      <c r="W375" s="27">
        <f t="shared" si="497"/>
        <v>0</v>
      </c>
      <c r="X375" s="174">
        <f t="shared" si="479"/>
        <v>0</v>
      </c>
    </row>
    <row r="376" spans="1:24" ht="45" x14ac:dyDescent="0.25">
      <c r="A376" s="77" t="s">
        <v>9</v>
      </c>
      <c r="B376" s="166"/>
      <c r="C376" s="166"/>
      <c r="D376" s="3" t="s">
        <v>11</v>
      </c>
      <c r="E376" s="163">
        <v>857</v>
      </c>
      <c r="F376" s="3" t="s">
        <v>11</v>
      </c>
      <c r="G376" s="3" t="s">
        <v>135</v>
      </c>
      <c r="H376" s="171" t="s">
        <v>201</v>
      </c>
      <c r="I376" s="3" t="s">
        <v>24</v>
      </c>
      <c r="J376" s="27">
        <v>18000</v>
      </c>
      <c r="K376" s="27"/>
      <c r="L376" s="27"/>
      <c r="M376" s="27">
        <f>J376</f>
        <v>18000</v>
      </c>
      <c r="N376" s="27"/>
      <c r="O376" s="27"/>
      <c r="P376" s="27"/>
      <c r="Q376" s="27">
        <f>N376</f>
        <v>0</v>
      </c>
      <c r="R376" s="27">
        <v>18000</v>
      </c>
      <c r="S376" s="27">
        <f t="shared" si="451"/>
        <v>0</v>
      </c>
      <c r="T376" s="27">
        <f t="shared" si="452"/>
        <v>0</v>
      </c>
      <c r="U376" s="27">
        <f t="shared" si="453"/>
        <v>18000</v>
      </c>
      <c r="V376" s="27">
        <v>18000</v>
      </c>
      <c r="W376" s="27"/>
      <c r="X376" s="174">
        <f t="shared" si="479"/>
        <v>0</v>
      </c>
    </row>
    <row r="377" spans="1:24" x14ac:dyDescent="0.25">
      <c r="A377" s="6" t="s">
        <v>202</v>
      </c>
      <c r="B377" s="6"/>
      <c r="C377" s="6"/>
      <c r="D377" s="6"/>
      <c r="E377" s="163"/>
      <c r="F377" s="24"/>
      <c r="G377" s="24"/>
      <c r="H377" s="30"/>
      <c r="I377" s="24"/>
      <c r="J377" s="28" t="e">
        <f t="shared" ref="J377:W377" si="498">J6+J214+J333+J357+J365</f>
        <v>#REF!</v>
      </c>
      <c r="K377" s="28" t="e">
        <f t="shared" si="498"/>
        <v>#REF!</v>
      </c>
      <c r="L377" s="28" t="e">
        <f t="shared" si="498"/>
        <v>#REF!</v>
      </c>
      <c r="M377" s="28" t="e">
        <f t="shared" si="498"/>
        <v>#REF!</v>
      </c>
      <c r="N377" s="28" t="e">
        <f t="shared" si="498"/>
        <v>#REF!</v>
      </c>
      <c r="O377" s="28" t="e">
        <f t="shared" si="498"/>
        <v>#REF!</v>
      </c>
      <c r="P377" s="28" t="e">
        <f t="shared" si="498"/>
        <v>#REF!</v>
      </c>
      <c r="Q377" s="28" t="e">
        <f t="shared" si="498"/>
        <v>#REF!</v>
      </c>
      <c r="R377" s="28">
        <f t="shared" si="498"/>
        <v>278698807.62</v>
      </c>
      <c r="S377" s="28">
        <f t="shared" si="498"/>
        <v>133813694.65000001</v>
      </c>
      <c r="T377" s="28">
        <f t="shared" si="498"/>
        <v>138412620.97</v>
      </c>
      <c r="U377" s="28">
        <f t="shared" si="498"/>
        <v>6497492</v>
      </c>
      <c r="V377" s="28">
        <f t="shared" si="498"/>
        <v>279140081.62</v>
      </c>
      <c r="W377" s="28">
        <f t="shared" si="498"/>
        <v>121101537.66999997</v>
      </c>
      <c r="X377" s="174">
        <f t="shared" si="479"/>
        <v>43.383786723562814</v>
      </c>
    </row>
    <row r="378" spans="1:24" x14ac:dyDescent="0.25">
      <c r="A378" s="12"/>
      <c r="E378" s="12"/>
      <c r="F378" s="12"/>
      <c r="G378" s="12"/>
      <c r="I378" s="12"/>
    </row>
    <row r="379" spans="1:24" x14ac:dyDescent="0.25">
      <c r="A379" s="12"/>
      <c r="E379" s="12"/>
      <c r="F379" s="12"/>
      <c r="G379" s="12"/>
      <c r="I379" s="12"/>
    </row>
    <row r="380" spans="1:24" x14ac:dyDescent="0.25">
      <c r="A380" s="12"/>
      <c r="E380" s="12"/>
      <c r="F380" s="12"/>
      <c r="G380" s="12"/>
      <c r="I380" s="12"/>
    </row>
    <row r="381" spans="1:24" x14ac:dyDescent="0.25">
      <c r="A381" s="12"/>
      <c r="E381" s="12"/>
      <c r="F381" s="12"/>
      <c r="G381" s="12"/>
      <c r="I381" s="12"/>
    </row>
    <row r="382" spans="1:24" x14ac:dyDescent="0.25">
      <c r="A382" s="12"/>
      <c r="E382" s="12"/>
      <c r="F382" s="12"/>
      <c r="G382" s="12"/>
      <c r="I382" s="12"/>
    </row>
    <row r="383" spans="1:24" x14ac:dyDescent="0.25">
      <c r="A383" s="12"/>
      <c r="E383" s="12"/>
      <c r="F383" s="12"/>
      <c r="G383" s="12"/>
      <c r="I383" s="12"/>
    </row>
    <row r="384" spans="1:24" x14ac:dyDescent="0.25">
      <c r="A384" s="12"/>
      <c r="E384" s="12"/>
      <c r="F384" s="12"/>
      <c r="G384" s="12"/>
      <c r="I384" s="12"/>
    </row>
    <row r="385" spans="1:9" x14ac:dyDescent="0.25">
      <c r="A385" s="12"/>
      <c r="E385" s="12"/>
      <c r="F385" s="12"/>
      <c r="G385" s="12"/>
      <c r="I385" s="12"/>
    </row>
    <row r="386" spans="1:9" x14ac:dyDescent="0.25">
      <c r="A386" s="12"/>
      <c r="E386" s="12"/>
      <c r="F386" s="12"/>
      <c r="G386" s="12"/>
      <c r="I386" s="12"/>
    </row>
    <row r="387" spans="1:9" x14ac:dyDescent="0.25">
      <c r="A387" s="12"/>
      <c r="E387" s="12"/>
      <c r="F387" s="12"/>
      <c r="G387" s="12"/>
      <c r="I387" s="12"/>
    </row>
    <row r="388" spans="1:9" x14ac:dyDescent="0.25">
      <c r="A388" s="12"/>
      <c r="E388" s="12"/>
      <c r="F388" s="12"/>
      <c r="G388" s="12"/>
      <c r="I388" s="12"/>
    </row>
    <row r="389" spans="1:9" x14ac:dyDescent="0.25">
      <c r="A389" s="12"/>
      <c r="E389" s="12"/>
      <c r="F389" s="12"/>
      <c r="G389" s="12"/>
      <c r="I389" s="12"/>
    </row>
    <row r="390" spans="1:9" x14ac:dyDescent="0.25">
      <c r="A390" s="12"/>
      <c r="E390" s="12"/>
      <c r="F390" s="12"/>
      <c r="G390" s="12"/>
      <c r="I390" s="12"/>
    </row>
    <row r="391" spans="1:9" x14ac:dyDescent="0.25">
      <c r="A391" s="12"/>
      <c r="E391" s="12"/>
      <c r="F391" s="12"/>
      <c r="G391" s="12"/>
      <c r="I391" s="12"/>
    </row>
    <row r="392" spans="1:9" x14ac:dyDescent="0.25">
      <c r="A392" s="12"/>
      <c r="E392" s="12"/>
      <c r="F392" s="12"/>
      <c r="G392" s="12"/>
      <c r="I392" s="12"/>
    </row>
    <row r="393" spans="1:9" x14ac:dyDescent="0.25">
      <c r="A393" s="12"/>
      <c r="E393" s="12"/>
      <c r="F393" s="12"/>
      <c r="G393" s="12"/>
      <c r="I393" s="12"/>
    </row>
    <row r="394" spans="1:9" x14ac:dyDescent="0.25">
      <c r="A394" s="12"/>
      <c r="E394" s="12"/>
      <c r="F394" s="12"/>
      <c r="G394" s="12"/>
      <c r="I394" s="12"/>
    </row>
    <row r="395" spans="1:9" x14ac:dyDescent="0.25">
      <c r="A395" s="12"/>
      <c r="E395" s="12"/>
      <c r="F395" s="12"/>
      <c r="G395" s="12"/>
      <c r="I395" s="12"/>
    </row>
    <row r="396" spans="1:9" x14ac:dyDescent="0.25">
      <c r="A396" s="12"/>
      <c r="E396" s="12"/>
      <c r="F396" s="12"/>
      <c r="G396" s="12"/>
      <c r="I396" s="12"/>
    </row>
    <row r="397" spans="1:9" x14ac:dyDescent="0.25">
      <c r="A397" s="12"/>
      <c r="E397" s="12"/>
      <c r="F397" s="12"/>
      <c r="G397" s="12"/>
      <c r="I397" s="12"/>
    </row>
    <row r="398" spans="1:9" x14ac:dyDescent="0.25">
      <c r="A398" s="12"/>
      <c r="E398" s="12"/>
      <c r="F398" s="12"/>
      <c r="G398" s="12"/>
      <c r="I398" s="12"/>
    </row>
    <row r="399" spans="1:9" x14ac:dyDescent="0.25">
      <c r="A399" s="12"/>
      <c r="E399" s="12"/>
      <c r="F399" s="12"/>
      <c r="G399" s="12"/>
      <c r="I399" s="12"/>
    </row>
    <row r="400" spans="1:9" x14ac:dyDescent="0.25">
      <c r="A400" s="12"/>
      <c r="E400" s="12"/>
      <c r="F400" s="12"/>
      <c r="G400" s="12"/>
      <c r="I400" s="12"/>
    </row>
    <row r="401" spans="1:9" x14ac:dyDescent="0.25">
      <c r="A401" s="12"/>
      <c r="E401" s="12"/>
      <c r="F401" s="12"/>
      <c r="G401" s="12"/>
      <c r="I401" s="12"/>
    </row>
    <row r="402" spans="1:9" x14ac:dyDescent="0.25">
      <c r="A402" s="12"/>
      <c r="E402" s="12"/>
      <c r="F402" s="12"/>
      <c r="G402" s="12"/>
      <c r="I402" s="12"/>
    </row>
    <row r="403" spans="1:9" x14ac:dyDescent="0.25">
      <c r="A403" s="12"/>
      <c r="E403" s="12"/>
      <c r="F403" s="12"/>
      <c r="G403" s="12"/>
      <c r="I403" s="12"/>
    </row>
    <row r="404" spans="1:9" x14ac:dyDescent="0.25">
      <c r="A404" s="12"/>
      <c r="E404" s="12"/>
      <c r="F404" s="12"/>
      <c r="G404" s="12"/>
      <c r="I404" s="12"/>
    </row>
    <row r="405" spans="1:9" x14ac:dyDescent="0.25">
      <c r="A405" s="12"/>
      <c r="E405" s="12"/>
      <c r="F405" s="12"/>
      <c r="G405" s="12"/>
      <c r="I405" s="12"/>
    </row>
    <row r="406" spans="1:9" x14ac:dyDescent="0.25">
      <c r="A406" s="12"/>
      <c r="E406" s="12"/>
      <c r="F406" s="12"/>
      <c r="G406" s="12"/>
      <c r="I406" s="12"/>
    </row>
    <row r="407" spans="1:9" x14ac:dyDescent="0.25">
      <c r="A407" s="12"/>
      <c r="E407" s="12"/>
      <c r="F407" s="12"/>
      <c r="G407" s="12"/>
      <c r="I407" s="12"/>
    </row>
    <row r="408" spans="1:9" x14ac:dyDescent="0.25">
      <c r="A408" s="12"/>
      <c r="E408" s="12"/>
      <c r="F408" s="12"/>
      <c r="G408" s="12"/>
      <c r="I408" s="12"/>
    </row>
    <row r="409" spans="1:9" x14ac:dyDescent="0.25">
      <c r="A409" s="12"/>
      <c r="E409" s="12"/>
      <c r="F409" s="12"/>
      <c r="G409" s="12"/>
      <c r="I409" s="12"/>
    </row>
    <row r="410" spans="1:9" x14ac:dyDescent="0.25">
      <c r="A410" s="12"/>
      <c r="E410" s="12"/>
      <c r="F410" s="12"/>
      <c r="G410" s="12"/>
      <c r="I410" s="12"/>
    </row>
    <row r="411" spans="1:9" x14ac:dyDescent="0.25">
      <c r="A411" s="12"/>
      <c r="E411" s="12"/>
      <c r="F411" s="12"/>
      <c r="G411" s="12"/>
      <c r="I411" s="12"/>
    </row>
    <row r="412" spans="1:9" x14ac:dyDescent="0.25">
      <c r="A412" s="12"/>
      <c r="E412" s="12"/>
      <c r="F412" s="12"/>
      <c r="G412" s="12"/>
      <c r="I412" s="12"/>
    </row>
    <row r="413" spans="1:9" x14ac:dyDescent="0.25">
      <c r="A413" s="12"/>
      <c r="E413" s="12"/>
      <c r="F413" s="12"/>
      <c r="G413" s="12"/>
      <c r="I413" s="12"/>
    </row>
    <row r="414" spans="1:9" x14ac:dyDescent="0.25">
      <c r="A414" s="12"/>
      <c r="E414" s="12"/>
      <c r="F414" s="12"/>
      <c r="G414" s="12"/>
      <c r="I414" s="12"/>
    </row>
    <row r="415" spans="1:9" x14ac:dyDescent="0.25">
      <c r="A415" s="12"/>
      <c r="E415" s="12"/>
      <c r="F415" s="12"/>
      <c r="G415" s="12"/>
      <c r="I415" s="12"/>
    </row>
    <row r="416" spans="1:9" x14ac:dyDescent="0.25">
      <c r="A416" s="12"/>
      <c r="E416" s="12"/>
      <c r="F416" s="12"/>
      <c r="G416" s="12"/>
      <c r="I416" s="12"/>
    </row>
    <row r="417" spans="1:9" x14ac:dyDescent="0.25">
      <c r="A417" s="12"/>
      <c r="E417" s="12"/>
      <c r="F417" s="12"/>
      <c r="G417" s="12"/>
      <c r="I417" s="12"/>
    </row>
    <row r="418" spans="1:9" x14ac:dyDescent="0.25">
      <c r="A418" s="12"/>
      <c r="E418" s="12"/>
      <c r="F418" s="12"/>
      <c r="G418" s="12"/>
      <c r="I418" s="12"/>
    </row>
    <row r="419" spans="1:9" x14ac:dyDescent="0.25">
      <c r="A419" s="12"/>
      <c r="E419" s="12"/>
      <c r="F419" s="12"/>
      <c r="G419" s="12"/>
      <c r="I419" s="12"/>
    </row>
    <row r="420" spans="1:9" x14ac:dyDescent="0.25">
      <c r="A420" s="12"/>
      <c r="E420" s="12"/>
      <c r="F420" s="12"/>
      <c r="G420" s="12"/>
      <c r="I420" s="12"/>
    </row>
    <row r="421" spans="1:9" x14ac:dyDescent="0.25">
      <c r="A421" s="12"/>
      <c r="E421" s="12"/>
      <c r="F421" s="12"/>
      <c r="G421" s="12"/>
      <c r="I421" s="12"/>
    </row>
    <row r="422" spans="1:9" x14ac:dyDescent="0.25">
      <c r="A422" s="12"/>
      <c r="E422" s="12"/>
      <c r="F422" s="12"/>
      <c r="G422" s="12"/>
      <c r="I422" s="12"/>
    </row>
    <row r="423" spans="1:9" x14ac:dyDescent="0.25">
      <c r="A423" s="12"/>
      <c r="E423" s="12"/>
      <c r="F423" s="12"/>
      <c r="G423" s="12"/>
      <c r="I423" s="12"/>
    </row>
    <row r="424" spans="1:9" x14ac:dyDescent="0.25">
      <c r="A424" s="12"/>
      <c r="E424" s="12"/>
      <c r="F424" s="12"/>
      <c r="G424" s="12"/>
      <c r="I424" s="12"/>
    </row>
    <row r="425" spans="1:9" x14ac:dyDescent="0.25">
      <c r="A425" s="12"/>
      <c r="E425" s="12"/>
      <c r="F425" s="12"/>
      <c r="G425" s="12"/>
      <c r="I425" s="12"/>
    </row>
    <row r="426" spans="1:9" x14ac:dyDescent="0.25">
      <c r="A426" s="12"/>
      <c r="E426" s="12"/>
      <c r="F426" s="12"/>
      <c r="G426" s="12"/>
      <c r="I426" s="12"/>
    </row>
    <row r="427" spans="1:9" x14ac:dyDescent="0.25">
      <c r="A427" s="12"/>
      <c r="E427" s="12"/>
      <c r="F427" s="12"/>
      <c r="G427" s="12"/>
      <c r="I427" s="12"/>
    </row>
    <row r="428" spans="1:9" x14ac:dyDescent="0.25">
      <c r="A428" s="12"/>
      <c r="E428" s="12"/>
      <c r="F428" s="12"/>
      <c r="G428" s="12"/>
      <c r="I428" s="12"/>
    </row>
    <row r="429" spans="1:9" x14ac:dyDescent="0.25">
      <c r="A429" s="12"/>
      <c r="E429" s="12"/>
      <c r="F429" s="12"/>
      <c r="G429" s="12"/>
      <c r="I429" s="12"/>
    </row>
    <row r="430" spans="1:9" x14ac:dyDescent="0.25">
      <c r="A430" s="12"/>
      <c r="E430" s="12"/>
      <c r="F430" s="12"/>
      <c r="G430" s="12"/>
      <c r="I430" s="12"/>
    </row>
    <row r="431" spans="1:9" x14ac:dyDescent="0.25">
      <c r="A431" s="12"/>
      <c r="E431" s="12"/>
      <c r="F431" s="12"/>
      <c r="G431" s="12"/>
      <c r="I431" s="12"/>
    </row>
    <row r="432" spans="1:9" x14ac:dyDescent="0.25">
      <c r="A432" s="12"/>
      <c r="E432" s="12"/>
      <c r="F432" s="12"/>
      <c r="G432" s="12"/>
      <c r="I432" s="12"/>
    </row>
    <row r="433" spans="1:9" x14ac:dyDescent="0.25">
      <c r="A433" s="12"/>
      <c r="E433" s="12"/>
      <c r="F433" s="12"/>
      <c r="G433" s="12"/>
      <c r="I433" s="12"/>
    </row>
    <row r="434" spans="1:9" x14ac:dyDescent="0.25">
      <c r="A434" s="12"/>
      <c r="E434" s="12"/>
      <c r="F434" s="12"/>
      <c r="G434" s="12"/>
      <c r="I434" s="12"/>
    </row>
    <row r="435" spans="1:9" x14ac:dyDescent="0.25">
      <c r="A435" s="12"/>
      <c r="E435" s="12"/>
      <c r="F435" s="12"/>
      <c r="G435" s="12"/>
      <c r="I435" s="12"/>
    </row>
    <row r="436" spans="1:9" x14ac:dyDescent="0.25">
      <c r="A436" s="12"/>
      <c r="E436" s="12"/>
      <c r="F436" s="12"/>
      <c r="G436" s="12"/>
      <c r="I436" s="12"/>
    </row>
    <row r="437" spans="1:9" x14ac:dyDescent="0.25">
      <c r="A437" s="12"/>
      <c r="E437" s="12"/>
      <c r="F437" s="12"/>
      <c r="G437" s="12"/>
      <c r="I437" s="12"/>
    </row>
    <row r="438" spans="1:9" x14ac:dyDescent="0.25">
      <c r="A438" s="12"/>
      <c r="E438" s="12"/>
      <c r="F438" s="12"/>
      <c r="G438" s="12"/>
      <c r="I438" s="12"/>
    </row>
    <row r="439" spans="1:9" x14ac:dyDescent="0.25">
      <c r="A439" s="12"/>
      <c r="E439" s="12"/>
      <c r="F439" s="12"/>
      <c r="G439" s="12"/>
      <c r="I439" s="12"/>
    </row>
    <row r="440" spans="1:9" x14ac:dyDescent="0.25">
      <c r="A440" s="12"/>
      <c r="E440" s="12"/>
      <c r="F440" s="12"/>
      <c r="G440" s="12"/>
      <c r="I440" s="12"/>
    </row>
    <row r="441" spans="1:9" x14ac:dyDescent="0.25">
      <c r="A441" s="12"/>
      <c r="E441" s="12"/>
      <c r="F441" s="12"/>
      <c r="G441" s="12"/>
      <c r="I441" s="12"/>
    </row>
    <row r="442" spans="1:9" x14ac:dyDescent="0.25">
      <c r="A442" s="12"/>
      <c r="E442" s="12"/>
      <c r="F442" s="12"/>
      <c r="G442" s="12"/>
      <c r="I442" s="12"/>
    </row>
    <row r="443" spans="1:9" x14ac:dyDescent="0.25">
      <c r="A443" s="12"/>
      <c r="E443" s="12"/>
      <c r="F443" s="12"/>
      <c r="G443" s="12"/>
      <c r="I443" s="12"/>
    </row>
    <row r="444" spans="1:9" x14ac:dyDescent="0.25">
      <c r="A444" s="12"/>
      <c r="E444" s="12"/>
      <c r="F444" s="12"/>
      <c r="G444" s="12"/>
      <c r="I444" s="12"/>
    </row>
    <row r="445" spans="1:9" x14ac:dyDescent="0.25">
      <c r="A445" s="12"/>
      <c r="E445" s="12"/>
      <c r="F445" s="12"/>
      <c r="G445" s="12"/>
      <c r="I445" s="12"/>
    </row>
    <row r="446" spans="1:9" x14ac:dyDescent="0.25">
      <c r="A446" s="12"/>
      <c r="E446" s="12"/>
      <c r="F446" s="12"/>
      <c r="G446" s="12"/>
      <c r="I446" s="12"/>
    </row>
    <row r="447" spans="1:9" x14ac:dyDescent="0.25">
      <c r="A447" s="12"/>
      <c r="E447" s="12"/>
      <c r="F447" s="12"/>
      <c r="G447" s="12"/>
      <c r="I447" s="12"/>
    </row>
    <row r="448" spans="1:9" x14ac:dyDescent="0.25">
      <c r="A448" s="12"/>
      <c r="E448" s="12"/>
      <c r="F448" s="12"/>
      <c r="G448" s="12"/>
      <c r="I448" s="12"/>
    </row>
    <row r="449" spans="1:9" x14ac:dyDescent="0.25">
      <c r="A449" s="12"/>
      <c r="E449" s="12"/>
      <c r="F449" s="12"/>
      <c r="G449" s="12"/>
      <c r="I449" s="12"/>
    </row>
    <row r="450" spans="1:9" x14ac:dyDescent="0.25">
      <c r="A450" s="12"/>
      <c r="E450" s="12"/>
      <c r="F450" s="12"/>
      <c r="G450" s="12"/>
      <c r="I450" s="12"/>
    </row>
    <row r="451" spans="1:9" x14ac:dyDescent="0.25">
      <c r="A451" s="12"/>
      <c r="E451" s="12"/>
      <c r="F451" s="12"/>
      <c r="G451" s="12"/>
      <c r="I451" s="12"/>
    </row>
    <row r="452" spans="1:9" x14ac:dyDescent="0.25">
      <c r="A452" s="12"/>
      <c r="E452" s="12"/>
      <c r="F452" s="12"/>
      <c r="G452" s="12"/>
      <c r="I452" s="12"/>
    </row>
    <row r="453" spans="1:9" x14ac:dyDescent="0.25">
      <c r="A453" s="12"/>
      <c r="E453" s="12"/>
      <c r="F453" s="12"/>
      <c r="G453" s="12"/>
      <c r="I453" s="12"/>
    </row>
    <row r="454" spans="1:9" x14ac:dyDescent="0.25">
      <c r="A454" s="12"/>
      <c r="E454" s="12"/>
      <c r="F454" s="12"/>
      <c r="G454" s="12"/>
      <c r="I454" s="12"/>
    </row>
    <row r="455" spans="1:9" x14ac:dyDescent="0.25">
      <c r="A455" s="12"/>
      <c r="E455" s="12"/>
      <c r="F455" s="12"/>
      <c r="G455" s="12"/>
      <c r="I455" s="12"/>
    </row>
    <row r="456" spans="1:9" x14ac:dyDescent="0.25">
      <c r="A456" s="12"/>
      <c r="E456" s="12"/>
      <c r="F456" s="12"/>
      <c r="G456" s="12"/>
      <c r="I456" s="12"/>
    </row>
    <row r="457" spans="1:9" x14ac:dyDescent="0.25">
      <c r="A457" s="12"/>
      <c r="E457" s="12"/>
      <c r="F457" s="12"/>
      <c r="G457" s="12"/>
      <c r="I457" s="12"/>
    </row>
    <row r="458" spans="1:9" x14ac:dyDescent="0.25">
      <c r="A458" s="12"/>
      <c r="E458" s="12"/>
      <c r="F458" s="12"/>
      <c r="G458" s="12"/>
      <c r="I458" s="12"/>
    </row>
    <row r="459" spans="1:9" x14ac:dyDescent="0.25">
      <c r="A459" s="12"/>
      <c r="E459" s="12"/>
      <c r="F459" s="12"/>
      <c r="G459" s="12"/>
      <c r="I459" s="12"/>
    </row>
    <row r="460" spans="1:9" x14ac:dyDescent="0.25">
      <c r="A460" s="12"/>
      <c r="E460" s="12"/>
      <c r="F460" s="12"/>
      <c r="G460" s="12"/>
      <c r="I460" s="12"/>
    </row>
    <row r="461" spans="1:9" x14ac:dyDescent="0.25">
      <c r="A461" s="12"/>
      <c r="E461" s="12"/>
      <c r="F461" s="12"/>
      <c r="G461" s="12"/>
      <c r="I461" s="12"/>
    </row>
    <row r="462" spans="1:9" x14ac:dyDescent="0.25">
      <c r="A462" s="12"/>
      <c r="E462" s="12"/>
      <c r="F462" s="12"/>
      <c r="G462" s="12"/>
      <c r="I462" s="12"/>
    </row>
    <row r="463" spans="1:9" x14ac:dyDescent="0.25">
      <c r="A463" s="12"/>
      <c r="E463" s="12"/>
      <c r="F463" s="12"/>
      <c r="G463" s="12"/>
      <c r="I463" s="12"/>
    </row>
    <row r="464" spans="1:9" x14ac:dyDescent="0.25">
      <c r="A464" s="12"/>
      <c r="E464" s="12"/>
      <c r="F464" s="12"/>
      <c r="G464" s="12"/>
      <c r="I464" s="12"/>
    </row>
    <row r="465" spans="1:9" x14ac:dyDescent="0.25">
      <c r="A465" s="12"/>
      <c r="E465" s="12"/>
      <c r="F465" s="12"/>
      <c r="G465" s="12"/>
      <c r="I465" s="12"/>
    </row>
    <row r="466" spans="1:9" x14ac:dyDescent="0.25">
      <c r="A466" s="12"/>
      <c r="E466" s="12"/>
      <c r="F466" s="12"/>
      <c r="G466" s="12"/>
      <c r="I466" s="12"/>
    </row>
    <row r="467" spans="1:9" x14ac:dyDescent="0.25">
      <c r="A467" s="12"/>
      <c r="E467" s="12"/>
      <c r="F467" s="12"/>
      <c r="G467" s="12"/>
      <c r="I467" s="12"/>
    </row>
    <row r="468" spans="1:9" x14ac:dyDescent="0.25">
      <c r="A468" s="12"/>
      <c r="E468" s="12"/>
      <c r="F468" s="12"/>
      <c r="G468" s="12"/>
      <c r="I468" s="12"/>
    </row>
    <row r="469" spans="1:9" x14ac:dyDescent="0.25">
      <c r="A469" s="12"/>
      <c r="E469" s="12"/>
      <c r="F469" s="12"/>
      <c r="G469" s="12"/>
      <c r="I469" s="12"/>
    </row>
    <row r="470" spans="1:9" x14ac:dyDescent="0.25">
      <c r="A470" s="12"/>
      <c r="E470" s="12"/>
      <c r="F470" s="12"/>
      <c r="G470" s="12"/>
      <c r="I470" s="12"/>
    </row>
    <row r="471" spans="1:9" x14ac:dyDescent="0.25">
      <c r="A471" s="12"/>
      <c r="E471" s="12"/>
      <c r="F471" s="12"/>
      <c r="G471" s="12"/>
      <c r="I471" s="12"/>
    </row>
    <row r="472" spans="1:9" x14ac:dyDescent="0.25">
      <c r="A472" s="12"/>
      <c r="E472" s="12"/>
      <c r="F472" s="12"/>
      <c r="G472" s="12"/>
      <c r="I472" s="12"/>
    </row>
    <row r="473" spans="1:9" x14ac:dyDescent="0.25">
      <c r="A473" s="12"/>
      <c r="E473" s="12"/>
      <c r="F473" s="12"/>
      <c r="G473" s="12"/>
      <c r="I473" s="12"/>
    </row>
    <row r="474" spans="1:9" x14ac:dyDescent="0.25">
      <c r="A474" s="12"/>
      <c r="E474" s="12"/>
      <c r="F474" s="12"/>
      <c r="G474" s="12"/>
      <c r="I474" s="12"/>
    </row>
    <row r="475" spans="1:9" x14ac:dyDescent="0.25">
      <c r="A475" s="12"/>
      <c r="E475" s="12"/>
      <c r="F475" s="12"/>
      <c r="G475" s="12"/>
      <c r="I475" s="12"/>
    </row>
    <row r="476" spans="1:9" x14ac:dyDescent="0.25">
      <c r="A476" s="12"/>
      <c r="E476" s="12"/>
      <c r="F476" s="12"/>
      <c r="G476" s="12"/>
      <c r="I476" s="12"/>
    </row>
    <row r="477" spans="1:9" x14ac:dyDescent="0.25">
      <c r="A477" s="12"/>
      <c r="E477" s="12"/>
      <c r="F477" s="12"/>
      <c r="G477" s="12"/>
      <c r="I477" s="12"/>
    </row>
    <row r="478" spans="1:9" x14ac:dyDescent="0.25">
      <c r="A478" s="12"/>
      <c r="E478" s="12"/>
      <c r="F478" s="12"/>
      <c r="G478" s="12"/>
      <c r="I478" s="12"/>
    </row>
    <row r="479" spans="1:9" x14ac:dyDescent="0.25">
      <c r="A479" s="12"/>
      <c r="E479" s="12"/>
      <c r="F479" s="12"/>
      <c r="G479" s="12"/>
      <c r="I479" s="12"/>
    </row>
    <row r="480" spans="1:9" x14ac:dyDescent="0.25">
      <c r="A480" s="12"/>
      <c r="E480" s="12"/>
      <c r="F480" s="12"/>
      <c r="G480" s="12"/>
      <c r="I480" s="12"/>
    </row>
    <row r="481" spans="1:9" x14ac:dyDescent="0.25">
      <c r="A481" s="12"/>
      <c r="E481" s="12"/>
      <c r="F481" s="12"/>
      <c r="G481" s="12"/>
      <c r="I481" s="12"/>
    </row>
    <row r="482" spans="1:9" x14ac:dyDescent="0.25">
      <c r="A482" s="12"/>
      <c r="E482" s="12"/>
      <c r="F482" s="12"/>
      <c r="G482" s="12"/>
      <c r="I482" s="12"/>
    </row>
    <row r="483" spans="1:9" x14ac:dyDescent="0.25">
      <c r="A483" s="12"/>
      <c r="E483" s="12"/>
      <c r="F483" s="12"/>
      <c r="G483" s="12"/>
      <c r="I483" s="12"/>
    </row>
    <row r="484" spans="1:9" x14ac:dyDescent="0.25">
      <c r="A484" s="12"/>
      <c r="E484" s="12"/>
      <c r="F484" s="12"/>
      <c r="G484" s="12"/>
      <c r="I484" s="12"/>
    </row>
    <row r="485" spans="1:9" x14ac:dyDescent="0.25">
      <c r="A485" s="12"/>
      <c r="E485" s="12"/>
      <c r="F485" s="12"/>
      <c r="G485" s="12"/>
      <c r="I485" s="12"/>
    </row>
    <row r="486" spans="1:9" x14ac:dyDescent="0.25">
      <c r="A486" s="12"/>
      <c r="E486" s="12"/>
      <c r="F486" s="12"/>
      <c r="G486" s="12"/>
      <c r="I486" s="12"/>
    </row>
    <row r="487" spans="1:9" x14ac:dyDescent="0.25">
      <c r="A487" s="12"/>
      <c r="E487" s="12"/>
      <c r="F487" s="12"/>
      <c r="G487" s="12"/>
      <c r="I487" s="12"/>
    </row>
    <row r="488" spans="1:9" x14ac:dyDescent="0.25">
      <c r="A488" s="12"/>
      <c r="E488" s="12"/>
      <c r="F488" s="12"/>
      <c r="G488" s="12"/>
      <c r="I488" s="12"/>
    </row>
    <row r="489" spans="1:9" x14ac:dyDescent="0.25">
      <c r="A489" s="12"/>
      <c r="E489" s="12"/>
      <c r="F489" s="12"/>
      <c r="G489" s="12"/>
      <c r="I489" s="12"/>
    </row>
    <row r="490" spans="1:9" x14ac:dyDescent="0.25">
      <c r="A490" s="12"/>
      <c r="E490" s="12"/>
      <c r="F490" s="12"/>
      <c r="G490" s="12"/>
      <c r="I490" s="12"/>
    </row>
    <row r="491" spans="1:9" x14ac:dyDescent="0.25">
      <c r="A491" s="12"/>
      <c r="E491" s="12"/>
      <c r="F491" s="12"/>
      <c r="G491" s="12"/>
      <c r="I491" s="12"/>
    </row>
    <row r="492" spans="1:9" x14ac:dyDescent="0.25">
      <c r="A492" s="12"/>
      <c r="E492" s="12"/>
      <c r="F492" s="12"/>
      <c r="G492" s="12"/>
      <c r="I492" s="12"/>
    </row>
    <row r="493" spans="1:9" x14ac:dyDescent="0.25">
      <c r="A493" s="12"/>
      <c r="E493" s="12"/>
      <c r="F493" s="12"/>
      <c r="G493" s="12"/>
      <c r="I493" s="12"/>
    </row>
    <row r="494" spans="1:9" x14ac:dyDescent="0.25">
      <c r="A494" s="12"/>
      <c r="E494" s="12"/>
      <c r="F494" s="12"/>
      <c r="G494" s="12"/>
      <c r="I494" s="12"/>
    </row>
    <row r="495" spans="1:9" x14ac:dyDescent="0.25">
      <c r="A495" s="12"/>
      <c r="E495" s="12"/>
      <c r="F495" s="12"/>
      <c r="G495" s="12"/>
      <c r="I495" s="12"/>
    </row>
    <row r="496" spans="1:9" x14ac:dyDescent="0.25">
      <c r="A496" s="12"/>
      <c r="E496" s="12"/>
      <c r="F496" s="12"/>
      <c r="G496" s="12"/>
      <c r="I496" s="12"/>
    </row>
    <row r="497" spans="1:9" x14ac:dyDescent="0.25">
      <c r="A497" s="12"/>
      <c r="E497" s="12"/>
      <c r="F497" s="12"/>
      <c r="G497" s="12"/>
      <c r="I497" s="12"/>
    </row>
    <row r="498" spans="1:9" x14ac:dyDescent="0.25">
      <c r="A498" s="12"/>
      <c r="E498" s="12"/>
      <c r="F498" s="12"/>
      <c r="G498" s="12"/>
      <c r="I498" s="12"/>
    </row>
    <row r="499" spans="1:9" x14ac:dyDescent="0.25">
      <c r="A499" s="12"/>
      <c r="E499" s="12"/>
      <c r="F499" s="12"/>
      <c r="G499" s="12"/>
      <c r="I499" s="12"/>
    </row>
    <row r="500" spans="1:9" x14ac:dyDescent="0.25">
      <c r="A500" s="12"/>
      <c r="E500" s="12"/>
      <c r="F500" s="12"/>
      <c r="G500" s="12"/>
      <c r="I500" s="12"/>
    </row>
    <row r="501" spans="1:9" x14ac:dyDescent="0.25">
      <c r="A501" s="12"/>
      <c r="E501" s="12"/>
      <c r="F501" s="12"/>
      <c r="G501" s="12"/>
      <c r="I501" s="12"/>
    </row>
    <row r="502" spans="1:9" x14ac:dyDescent="0.25">
      <c r="A502" s="12"/>
      <c r="E502" s="12"/>
      <c r="F502" s="12"/>
      <c r="G502" s="12"/>
      <c r="I502" s="12"/>
    </row>
    <row r="503" spans="1:9" x14ac:dyDescent="0.25">
      <c r="A503" s="12"/>
      <c r="E503" s="12"/>
      <c r="F503" s="12"/>
      <c r="G503" s="12"/>
      <c r="I503" s="12"/>
    </row>
    <row r="504" spans="1:9" x14ac:dyDescent="0.25">
      <c r="A504" s="12"/>
      <c r="E504" s="12"/>
      <c r="F504" s="12"/>
      <c r="G504" s="12"/>
      <c r="I504" s="12"/>
    </row>
    <row r="505" spans="1:9" x14ac:dyDescent="0.25">
      <c r="A505" s="12"/>
      <c r="E505" s="12"/>
      <c r="F505" s="12"/>
      <c r="G505" s="12"/>
      <c r="I505" s="12"/>
    </row>
    <row r="506" spans="1:9" x14ac:dyDescent="0.25">
      <c r="A506" s="12"/>
      <c r="E506" s="12"/>
      <c r="F506" s="12"/>
      <c r="G506" s="12"/>
      <c r="I506" s="12"/>
    </row>
    <row r="507" spans="1:9" x14ac:dyDescent="0.25">
      <c r="A507" s="12"/>
      <c r="E507" s="12"/>
      <c r="F507" s="12"/>
      <c r="G507" s="12"/>
      <c r="I507" s="12"/>
    </row>
    <row r="508" spans="1:9" x14ac:dyDescent="0.25">
      <c r="A508" s="12"/>
      <c r="E508" s="12"/>
      <c r="F508" s="12"/>
      <c r="G508" s="12"/>
      <c r="I508" s="12"/>
    </row>
    <row r="509" spans="1:9" x14ac:dyDescent="0.25">
      <c r="A509" s="12"/>
      <c r="E509" s="12"/>
      <c r="F509" s="12"/>
      <c r="G509" s="12"/>
      <c r="I509" s="12"/>
    </row>
    <row r="510" spans="1:9" x14ac:dyDescent="0.25">
      <c r="A510" s="12"/>
      <c r="E510" s="12"/>
      <c r="F510" s="12"/>
      <c r="G510" s="12"/>
      <c r="I510" s="12"/>
    </row>
    <row r="511" spans="1:9" x14ac:dyDescent="0.25">
      <c r="A511" s="12"/>
      <c r="E511" s="12"/>
      <c r="F511" s="12"/>
      <c r="G511" s="12"/>
      <c r="I511" s="12"/>
    </row>
    <row r="512" spans="1:9" x14ac:dyDescent="0.25">
      <c r="A512" s="12"/>
      <c r="E512" s="12"/>
      <c r="F512" s="12"/>
      <c r="G512" s="12"/>
      <c r="I512" s="12"/>
    </row>
    <row r="513" spans="1:9" x14ac:dyDescent="0.25">
      <c r="A513" s="12"/>
      <c r="E513" s="12"/>
      <c r="F513" s="12"/>
      <c r="G513" s="12"/>
      <c r="I513" s="12"/>
    </row>
    <row r="514" spans="1:9" x14ac:dyDescent="0.25">
      <c r="A514" s="12"/>
      <c r="E514" s="12"/>
      <c r="F514" s="12"/>
      <c r="G514" s="12"/>
      <c r="I514" s="12"/>
    </row>
    <row r="515" spans="1:9" x14ac:dyDescent="0.25">
      <c r="A515" s="12"/>
      <c r="E515" s="12"/>
      <c r="F515" s="12"/>
      <c r="G515" s="12"/>
      <c r="I515" s="12"/>
    </row>
    <row r="516" spans="1:9" x14ac:dyDescent="0.25">
      <c r="A516" s="12"/>
      <c r="E516" s="12"/>
      <c r="F516" s="12"/>
      <c r="G516" s="12"/>
      <c r="I516" s="12"/>
    </row>
    <row r="517" spans="1:9" x14ac:dyDescent="0.25">
      <c r="A517" s="12"/>
      <c r="E517" s="12"/>
      <c r="F517" s="12"/>
      <c r="G517" s="12"/>
      <c r="I517" s="12"/>
    </row>
    <row r="518" spans="1:9" x14ac:dyDescent="0.25">
      <c r="A518" s="12"/>
      <c r="E518" s="12"/>
      <c r="F518" s="12"/>
      <c r="G518" s="12"/>
      <c r="I518" s="12"/>
    </row>
    <row r="519" spans="1:9" x14ac:dyDescent="0.25">
      <c r="A519" s="12"/>
      <c r="E519" s="12"/>
      <c r="F519" s="12"/>
      <c r="G519" s="12"/>
      <c r="I519" s="12"/>
    </row>
    <row r="520" spans="1:9" x14ac:dyDescent="0.25">
      <c r="A520" s="12"/>
      <c r="E520" s="12"/>
      <c r="F520" s="12"/>
      <c r="G520" s="12"/>
      <c r="I520" s="12"/>
    </row>
    <row r="521" spans="1:9" x14ac:dyDescent="0.25">
      <c r="A521" s="12"/>
      <c r="E521" s="12"/>
      <c r="F521" s="12"/>
      <c r="G521" s="12"/>
      <c r="I521" s="12"/>
    </row>
    <row r="522" spans="1:9" x14ac:dyDescent="0.25">
      <c r="A522" s="12"/>
      <c r="E522" s="12"/>
      <c r="F522" s="12"/>
      <c r="G522" s="12"/>
      <c r="I522" s="12"/>
    </row>
    <row r="523" spans="1:9" x14ac:dyDescent="0.25">
      <c r="A523" s="12"/>
      <c r="E523" s="12"/>
      <c r="F523" s="12"/>
      <c r="G523" s="12"/>
      <c r="I523" s="12"/>
    </row>
    <row r="524" spans="1:9" x14ac:dyDescent="0.25">
      <c r="A524" s="12"/>
      <c r="E524" s="12"/>
      <c r="F524" s="12"/>
      <c r="G524" s="12"/>
      <c r="I524" s="12"/>
    </row>
    <row r="525" spans="1:9" x14ac:dyDescent="0.25">
      <c r="A525" s="12"/>
      <c r="E525" s="12"/>
      <c r="F525" s="12"/>
      <c r="G525" s="12"/>
      <c r="I525" s="12"/>
    </row>
    <row r="526" spans="1:9" x14ac:dyDescent="0.25">
      <c r="A526" s="12"/>
      <c r="E526" s="12"/>
      <c r="F526" s="12"/>
      <c r="G526" s="12"/>
      <c r="I526" s="12"/>
    </row>
    <row r="527" spans="1:9" x14ac:dyDescent="0.25">
      <c r="A527" s="12"/>
      <c r="E527" s="12"/>
      <c r="F527" s="12"/>
      <c r="G527" s="12"/>
      <c r="I527" s="12"/>
    </row>
    <row r="528" spans="1:9" x14ac:dyDescent="0.25">
      <c r="A528" s="12"/>
      <c r="E528" s="12"/>
      <c r="F528" s="12"/>
      <c r="G528" s="12"/>
      <c r="I528" s="12"/>
    </row>
    <row r="529" spans="1:9" x14ac:dyDescent="0.25">
      <c r="A529" s="12"/>
      <c r="E529" s="12"/>
      <c r="F529" s="12"/>
      <c r="G529" s="12"/>
      <c r="I529" s="12"/>
    </row>
    <row r="530" spans="1:9" x14ac:dyDescent="0.25">
      <c r="A530" s="12"/>
      <c r="E530" s="12"/>
      <c r="F530" s="12"/>
      <c r="G530" s="12"/>
      <c r="I530" s="12"/>
    </row>
    <row r="531" spans="1:9" x14ac:dyDescent="0.25">
      <c r="A531" s="12"/>
      <c r="E531" s="12"/>
      <c r="F531" s="12"/>
      <c r="G531" s="12"/>
      <c r="I531" s="12"/>
    </row>
    <row r="532" spans="1:9" x14ac:dyDescent="0.25">
      <c r="A532" s="12"/>
      <c r="E532" s="12"/>
      <c r="F532" s="12"/>
      <c r="G532" s="12"/>
      <c r="I532" s="12"/>
    </row>
    <row r="533" spans="1:9" x14ac:dyDescent="0.25">
      <c r="A533" s="12"/>
      <c r="E533" s="12"/>
      <c r="F533" s="12"/>
      <c r="G533" s="12"/>
      <c r="I533" s="12"/>
    </row>
    <row r="534" spans="1:9" x14ac:dyDescent="0.25">
      <c r="A534" s="12"/>
      <c r="E534" s="12"/>
      <c r="F534" s="12"/>
      <c r="G534" s="12"/>
      <c r="I534" s="12"/>
    </row>
    <row r="535" spans="1:9" x14ac:dyDescent="0.25">
      <c r="A535" s="12"/>
      <c r="E535" s="12"/>
      <c r="F535" s="12"/>
      <c r="G535" s="12"/>
      <c r="I535" s="12"/>
    </row>
    <row r="536" spans="1:9" x14ac:dyDescent="0.25">
      <c r="A536" s="12"/>
      <c r="E536" s="12"/>
      <c r="F536" s="12"/>
      <c r="G536" s="12"/>
      <c r="I536" s="12"/>
    </row>
    <row r="537" spans="1:9" x14ac:dyDescent="0.25">
      <c r="A537" s="12"/>
      <c r="E537" s="12"/>
      <c r="F537" s="12"/>
      <c r="G537" s="12"/>
      <c r="I537" s="12"/>
    </row>
    <row r="538" spans="1:9" x14ac:dyDescent="0.25">
      <c r="A538" s="12"/>
      <c r="E538" s="12"/>
      <c r="F538" s="12"/>
      <c r="G538" s="12"/>
      <c r="I538" s="12"/>
    </row>
    <row r="539" spans="1:9" x14ac:dyDescent="0.25">
      <c r="A539" s="12"/>
      <c r="E539" s="12"/>
      <c r="F539" s="12"/>
      <c r="G539" s="12"/>
      <c r="I539" s="12"/>
    </row>
    <row r="540" spans="1:9" x14ac:dyDescent="0.25">
      <c r="A540" s="12"/>
      <c r="E540" s="12"/>
      <c r="F540" s="12"/>
      <c r="G540" s="12"/>
      <c r="I540" s="12"/>
    </row>
    <row r="541" spans="1:9" x14ac:dyDescent="0.25">
      <c r="A541" s="12"/>
      <c r="E541" s="12"/>
      <c r="F541" s="12"/>
      <c r="G541" s="12"/>
      <c r="I541" s="12"/>
    </row>
    <row r="542" spans="1:9" x14ac:dyDescent="0.25">
      <c r="A542" s="12"/>
      <c r="E542" s="12"/>
      <c r="F542" s="12"/>
      <c r="G542" s="12"/>
      <c r="I542" s="12"/>
    </row>
    <row r="543" spans="1:9" x14ac:dyDescent="0.25">
      <c r="A543" s="12"/>
      <c r="E543" s="12"/>
      <c r="F543" s="12"/>
      <c r="G543" s="12"/>
      <c r="I543" s="12"/>
    </row>
    <row r="544" spans="1:9" x14ac:dyDescent="0.25">
      <c r="A544" s="12"/>
      <c r="E544" s="12"/>
      <c r="F544" s="12"/>
      <c r="G544" s="12"/>
      <c r="I544" s="12"/>
    </row>
    <row r="545" spans="1:9" x14ac:dyDescent="0.25">
      <c r="A545" s="12"/>
      <c r="E545" s="12"/>
      <c r="F545" s="12"/>
      <c r="G545" s="12"/>
      <c r="I545" s="12"/>
    </row>
    <row r="546" spans="1:9" x14ac:dyDescent="0.25">
      <c r="A546" s="12"/>
      <c r="E546" s="12"/>
      <c r="F546" s="12"/>
      <c r="G546" s="12"/>
      <c r="I546" s="12"/>
    </row>
    <row r="547" spans="1:9" x14ac:dyDescent="0.25">
      <c r="A547" s="12"/>
      <c r="E547" s="12"/>
      <c r="F547" s="12"/>
      <c r="G547" s="12"/>
      <c r="I547" s="12"/>
    </row>
    <row r="548" spans="1:9" x14ac:dyDescent="0.25">
      <c r="A548" s="12"/>
      <c r="E548" s="12"/>
      <c r="F548" s="12"/>
      <c r="G548" s="12"/>
      <c r="I548" s="12"/>
    </row>
    <row r="549" spans="1:9" x14ac:dyDescent="0.25">
      <c r="A549" s="12"/>
      <c r="E549" s="12"/>
      <c r="F549" s="12"/>
      <c r="G549" s="12"/>
      <c r="I549" s="12"/>
    </row>
    <row r="550" spans="1:9" x14ac:dyDescent="0.25">
      <c r="A550" s="12"/>
      <c r="E550" s="12"/>
      <c r="F550" s="12"/>
      <c r="G550" s="12"/>
      <c r="I550" s="12"/>
    </row>
    <row r="551" spans="1:9" x14ac:dyDescent="0.25">
      <c r="A551" s="12"/>
      <c r="E551" s="12"/>
      <c r="F551" s="12"/>
      <c r="G551" s="12"/>
      <c r="I551" s="12"/>
    </row>
    <row r="552" spans="1:9" x14ac:dyDescent="0.25">
      <c r="A552" s="12"/>
      <c r="E552" s="12"/>
      <c r="F552" s="12"/>
      <c r="G552" s="12"/>
      <c r="I552" s="12"/>
    </row>
    <row r="553" spans="1:9" x14ac:dyDescent="0.25">
      <c r="A553" s="12"/>
      <c r="E553" s="12"/>
      <c r="F553" s="12"/>
      <c r="G553" s="12"/>
      <c r="I553" s="12"/>
    </row>
    <row r="554" spans="1:9" x14ac:dyDescent="0.25">
      <c r="A554" s="12"/>
      <c r="E554" s="12"/>
      <c r="F554" s="12"/>
      <c r="G554" s="12"/>
      <c r="I554" s="12"/>
    </row>
    <row r="555" spans="1:9" x14ac:dyDescent="0.25">
      <c r="A555" s="12"/>
      <c r="E555" s="12"/>
      <c r="F555" s="12"/>
      <c r="G555" s="12"/>
      <c r="I555" s="12"/>
    </row>
    <row r="556" spans="1:9" x14ac:dyDescent="0.25">
      <c r="A556" s="12"/>
      <c r="E556" s="12"/>
      <c r="F556" s="12"/>
      <c r="G556" s="12"/>
      <c r="I556" s="12"/>
    </row>
    <row r="557" spans="1:9" x14ac:dyDescent="0.25">
      <c r="A557" s="12"/>
      <c r="E557" s="12"/>
      <c r="F557" s="12"/>
      <c r="G557" s="12"/>
      <c r="I557" s="12"/>
    </row>
    <row r="558" spans="1:9" x14ac:dyDescent="0.25">
      <c r="A558" s="12"/>
      <c r="E558" s="12"/>
      <c r="F558" s="12"/>
      <c r="G558" s="12"/>
      <c r="I558" s="12"/>
    </row>
    <row r="559" spans="1:9" x14ac:dyDescent="0.25">
      <c r="A559" s="12"/>
      <c r="E559" s="12"/>
      <c r="F559" s="12"/>
      <c r="G559" s="12"/>
      <c r="I559" s="12"/>
    </row>
    <row r="560" spans="1:9" x14ac:dyDescent="0.25">
      <c r="A560" s="12"/>
      <c r="E560" s="12"/>
      <c r="F560" s="12"/>
      <c r="G560" s="12"/>
      <c r="I560" s="12"/>
    </row>
    <row r="561" spans="1:9" x14ac:dyDescent="0.25">
      <c r="A561" s="12"/>
      <c r="E561" s="12"/>
      <c r="F561" s="12"/>
      <c r="G561" s="12"/>
      <c r="I561" s="12"/>
    </row>
    <row r="562" spans="1:9" x14ac:dyDescent="0.25">
      <c r="A562" s="12"/>
      <c r="E562" s="12"/>
      <c r="F562" s="12"/>
      <c r="G562" s="12"/>
      <c r="I562" s="12"/>
    </row>
    <row r="563" spans="1:9" x14ac:dyDescent="0.25">
      <c r="A563" s="12"/>
      <c r="E563" s="12"/>
      <c r="F563" s="12"/>
      <c r="G563" s="12"/>
      <c r="I563" s="12"/>
    </row>
    <row r="564" spans="1:9" x14ac:dyDescent="0.25">
      <c r="A564" s="12"/>
      <c r="E564" s="12"/>
      <c r="F564" s="12"/>
      <c r="G564" s="12"/>
      <c r="I564" s="12"/>
    </row>
    <row r="565" spans="1:9" x14ac:dyDescent="0.25">
      <c r="A565" s="12"/>
      <c r="E565" s="12"/>
      <c r="F565" s="12"/>
      <c r="G565" s="12"/>
      <c r="I565" s="12"/>
    </row>
    <row r="566" spans="1:9" x14ac:dyDescent="0.25">
      <c r="A566" s="12"/>
      <c r="E566" s="12"/>
      <c r="F566" s="12"/>
      <c r="G566" s="12"/>
      <c r="I566" s="12"/>
    </row>
    <row r="567" spans="1:9" x14ac:dyDescent="0.25">
      <c r="A567" s="12"/>
      <c r="E567" s="12"/>
      <c r="F567" s="12"/>
      <c r="G567" s="12"/>
      <c r="I567" s="12"/>
    </row>
    <row r="568" spans="1:9" x14ac:dyDescent="0.25">
      <c r="A568" s="12"/>
      <c r="E568" s="12"/>
      <c r="F568" s="12"/>
      <c r="G568" s="12"/>
      <c r="I568" s="12"/>
    </row>
    <row r="569" spans="1:9" x14ac:dyDescent="0.25">
      <c r="A569" s="12"/>
      <c r="E569" s="12"/>
      <c r="F569" s="12"/>
      <c r="G569" s="12"/>
      <c r="I569" s="12"/>
    </row>
    <row r="570" spans="1:9" x14ac:dyDescent="0.25">
      <c r="A570" s="12"/>
      <c r="E570" s="12"/>
      <c r="F570" s="12"/>
      <c r="G570" s="12"/>
      <c r="I570" s="12"/>
    </row>
    <row r="571" spans="1:9" x14ac:dyDescent="0.25">
      <c r="A571" s="12"/>
      <c r="E571" s="12"/>
      <c r="F571" s="12"/>
      <c r="G571" s="12"/>
      <c r="I571" s="12"/>
    </row>
    <row r="572" spans="1:9" x14ac:dyDescent="0.25">
      <c r="A572" s="12"/>
      <c r="E572" s="12"/>
      <c r="F572" s="12"/>
      <c r="G572" s="12"/>
      <c r="I572" s="12"/>
    </row>
    <row r="573" spans="1:9" x14ac:dyDescent="0.25">
      <c r="A573" s="12"/>
      <c r="E573" s="12"/>
      <c r="F573" s="12"/>
      <c r="G573" s="12"/>
      <c r="I573" s="12"/>
    </row>
    <row r="574" spans="1:9" x14ac:dyDescent="0.25">
      <c r="A574" s="12"/>
      <c r="E574" s="12"/>
      <c r="F574" s="12"/>
      <c r="G574" s="12"/>
      <c r="I574" s="12"/>
    </row>
    <row r="575" spans="1:9" x14ac:dyDescent="0.25">
      <c r="A575" s="12"/>
      <c r="E575" s="12"/>
      <c r="F575" s="12"/>
      <c r="G575" s="12"/>
      <c r="I575" s="12"/>
    </row>
    <row r="576" spans="1:9" x14ac:dyDescent="0.25">
      <c r="A576" s="12"/>
      <c r="E576" s="12"/>
      <c r="F576" s="12"/>
      <c r="G576" s="12"/>
      <c r="I576" s="12"/>
    </row>
    <row r="577" spans="1:9" x14ac:dyDescent="0.25">
      <c r="A577" s="12"/>
      <c r="E577" s="12"/>
      <c r="F577" s="12"/>
      <c r="G577" s="12"/>
      <c r="I577" s="12"/>
    </row>
    <row r="578" spans="1:9" x14ac:dyDescent="0.25">
      <c r="A578" s="12"/>
      <c r="E578" s="12"/>
      <c r="F578" s="12"/>
      <c r="G578" s="12"/>
      <c r="I578" s="12"/>
    </row>
    <row r="579" spans="1:9" x14ac:dyDescent="0.25">
      <c r="A579" s="12"/>
      <c r="E579" s="12"/>
      <c r="F579" s="12"/>
      <c r="G579" s="12"/>
      <c r="I579" s="12"/>
    </row>
    <row r="580" spans="1:9" x14ac:dyDescent="0.25">
      <c r="A580" s="12"/>
      <c r="E580" s="12"/>
      <c r="F580" s="12"/>
      <c r="G580" s="12"/>
      <c r="I580" s="12"/>
    </row>
    <row r="581" spans="1:9" x14ac:dyDescent="0.25">
      <c r="A581" s="12"/>
      <c r="E581" s="12"/>
      <c r="F581" s="12"/>
      <c r="G581" s="12"/>
      <c r="I581" s="12"/>
    </row>
    <row r="582" spans="1:9" x14ac:dyDescent="0.25">
      <c r="A582" s="12"/>
      <c r="E582" s="12"/>
      <c r="F582" s="12"/>
      <c r="G582" s="12"/>
      <c r="I582" s="12"/>
    </row>
    <row r="583" spans="1:9" x14ac:dyDescent="0.25">
      <c r="A583" s="12"/>
      <c r="E583" s="12"/>
      <c r="F583" s="12"/>
      <c r="G583" s="12"/>
      <c r="I583" s="12"/>
    </row>
    <row r="584" spans="1:9" x14ac:dyDescent="0.25">
      <c r="A584" s="12"/>
      <c r="E584" s="12"/>
      <c r="F584" s="12"/>
      <c r="G584" s="12"/>
      <c r="I584" s="12"/>
    </row>
    <row r="585" spans="1:9" x14ac:dyDescent="0.25">
      <c r="A585" s="12"/>
      <c r="E585" s="12"/>
      <c r="F585" s="12"/>
      <c r="G585" s="12"/>
      <c r="I585" s="12"/>
    </row>
    <row r="586" spans="1:9" x14ac:dyDescent="0.25">
      <c r="A586" s="12"/>
      <c r="E586" s="12"/>
      <c r="F586" s="12"/>
      <c r="G586" s="12"/>
      <c r="I586" s="12"/>
    </row>
    <row r="587" spans="1:9" x14ac:dyDescent="0.25">
      <c r="A587" s="12"/>
      <c r="E587" s="12"/>
      <c r="F587" s="12"/>
      <c r="G587" s="12"/>
      <c r="I587" s="12"/>
    </row>
    <row r="588" spans="1:9" x14ac:dyDescent="0.25">
      <c r="A588" s="12"/>
      <c r="E588" s="12"/>
      <c r="F588" s="12"/>
      <c r="G588" s="12"/>
      <c r="I588" s="12"/>
    </row>
    <row r="589" spans="1:9" x14ac:dyDescent="0.25">
      <c r="A589" s="12"/>
      <c r="E589" s="12"/>
      <c r="F589" s="12"/>
      <c r="G589" s="12"/>
      <c r="I589" s="12"/>
    </row>
    <row r="590" spans="1:9" x14ac:dyDescent="0.25">
      <c r="A590" s="12"/>
      <c r="E590" s="12"/>
      <c r="F590" s="12"/>
      <c r="G590" s="12"/>
      <c r="I590" s="12"/>
    </row>
    <row r="591" spans="1:9" x14ac:dyDescent="0.25">
      <c r="A591" s="12"/>
      <c r="E591" s="12"/>
      <c r="F591" s="12"/>
      <c r="G591" s="12"/>
      <c r="I591" s="12"/>
    </row>
    <row r="592" spans="1:9" x14ac:dyDescent="0.25">
      <c r="A592" s="12"/>
      <c r="E592" s="12"/>
      <c r="F592" s="12"/>
      <c r="G592" s="12"/>
      <c r="I592" s="12"/>
    </row>
    <row r="593" spans="1:9" x14ac:dyDescent="0.25">
      <c r="A593" s="12"/>
      <c r="E593" s="12"/>
      <c r="F593" s="12"/>
      <c r="G593" s="12"/>
      <c r="I593" s="12"/>
    </row>
    <row r="594" spans="1:9" x14ac:dyDescent="0.25">
      <c r="A594" s="12"/>
      <c r="E594" s="12"/>
      <c r="F594" s="12"/>
      <c r="G594" s="12"/>
      <c r="I594" s="12"/>
    </row>
    <row r="595" spans="1:9" x14ac:dyDescent="0.25">
      <c r="A595" s="12"/>
      <c r="E595" s="12"/>
      <c r="F595" s="12"/>
      <c r="G595" s="12"/>
      <c r="I595" s="12"/>
    </row>
    <row r="596" spans="1:9" x14ac:dyDescent="0.25">
      <c r="A596" s="12"/>
      <c r="E596" s="12"/>
      <c r="F596" s="12"/>
      <c r="G596" s="12"/>
      <c r="I596" s="12"/>
    </row>
    <row r="597" spans="1:9" x14ac:dyDescent="0.25">
      <c r="A597" s="12"/>
      <c r="E597" s="12"/>
      <c r="F597" s="12"/>
      <c r="G597" s="12"/>
      <c r="I597" s="12"/>
    </row>
    <row r="598" spans="1:9" x14ac:dyDescent="0.25">
      <c r="A598" s="12"/>
      <c r="E598" s="12"/>
      <c r="F598" s="12"/>
      <c r="G598" s="12"/>
      <c r="I598" s="12"/>
    </row>
    <row r="599" spans="1:9" x14ac:dyDescent="0.25">
      <c r="A599" s="12"/>
      <c r="E599" s="12"/>
      <c r="F599" s="12"/>
      <c r="G599" s="12"/>
      <c r="I599" s="12"/>
    </row>
    <row r="600" spans="1:9" x14ac:dyDescent="0.25">
      <c r="A600" s="12"/>
      <c r="E600" s="12"/>
      <c r="F600" s="12"/>
      <c r="G600" s="12"/>
      <c r="I600" s="12"/>
    </row>
    <row r="601" spans="1:9" x14ac:dyDescent="0.25">
      <c r="A601" s="12"/>
      <c r="E601" s="12"/>
      <c r="F601" s="12"/>
      <c r="G601" s="12"/>
      <c r="I601" s="12"/>
    </row>
    <row r="602" spans="1:9" x14ac:dyDescent="0.25">
      <c r="A602" s="12"/>
      <c r="E602" s="12"/>
      <c r="F602" s="12"/>
      <c r="G602" s="12"/>
      <c r="I602" s="12"/>
    </row>
    <row r="603" spans="1:9" x14ac:dyDescent="0.25">
      <c r="A603" s="12"/>
      <c r="E603" s="12"/>
      <c r="F603" s="12"/>
      <c r="G603" s="12"/>
      <c r="I603" s="12"/>
    </row>
    <row r="604" spans="1:9" x14ac:dyDescent="0.25">
      <c r="A604" s="12"/>
      <c r="E604" s="12"/>
      <c r="F604" s="12"/>
      <c r="G604" s="12"/>
      <c r="I604" s="12"/>
    </row>
    <row r="605" spans="1:9" x14ac:dyDescent="0.25">
      <c r="A605" s="12"/>
      <c r="E605" s="12"/>
      <c r="F605" s="12"/>
      <c r="G605" s="12"/>
      <c r="I605" s="12"/>
    </row>
    <row r="606" spans="1:9" x14ac:dyDescent="0.25">
      <c r="A606" s="12"/>
      <c r="E606" s="12"/>
      <c r="F606" s="12"/>
      <c r="G606" s="12"/>
      <c r="I606" s="12"/>
    </row>
    <row r="607" spans="1:9" x14ac:dyDescent="0.25">
      <c r="A607" s="12"/>
      <c r="E607" s="12"/>
      <c r="F607" s="12"/>
      <c r="G607" s="12"/>
      <c r="I607" s="12"/>
    </row>
    <row r="608" spans="1:9" x14ac:dyDescent="0.25">
      <c r="A608" s="12"/>
      <c r="E608" s="12"/>
      <c r="F608" s="12"/>
      <c r="G608" s="12"/>
      <c r="I608" s="12"/>
    </row>
    <row r="609" spans="1:9" x14ac:dyDescent="0.25">
      <c r="A609" s="12"/>
      <c r="E609" s="12"/>
      <c r="F609" s="12"/>
      <c r="G609" s="12"/>
      <c r="I609" s="12"/>
    </row>
    <row r="610" spans="1:9" x14ac:dyDescent="0.25">
      <c r="A610" s="12"/>
      <c r="E610" s="12"/>
      <c r="F610" s="12"/>
      <c r="G610" s="12"/>
      <c r="I610" s="12"/>
    </row>
    <row r="611" spans="1:9" x14ac:dyDescent="0.25">
      <c r="A611" s="12"/>
      <c r="E611" s="12"/>
      <c r="F611" s="12"/>
      <c r="G611" s="12"/>
      <c r="I611" s="12"/>
    </row>
    <row r="612" spans="1:9" x14ac:dyDescent="0.25">
      <c r="A612" s="12"/>
      <c r="E612" s="12"/>
      <c r="F612" s="12"/>
      <c r="G612" s="12"/>
      <c r="I612" s="12"/>
    </row>
    <row r="613" spans="1:9" x14ac:dyDescent="0.25">
      <c r="A613" s="12"/>
      <c r="E613" s="12"/>
      <c r="F613" s="12"/>
      <c r="G613" s="12"/>
      <c r="I613" s="12"/>
    </row>
    <row r="614" spans="1:9" x14ac:dyDescent="0.25">
      <c r="A614" s="12"/>
      <c r="E614" s="12"/>
      <c r="F614" s="12"/>
      <c r="G614" s="12"/>
      <c r="I614" s="12"/>
    </row>
    <row r="615" spans="1:9" x14ac:dyDescent="0.25">
      <c r="A615" s="12"/>
      <c r="E615" s="12"/>
      <c r="F615" s="12"/>
      <c r="G615" s="12"/>
      <c r="I615" s="12"/>
    </row>
    <row r="616" spans="1:9" x14ac:dyDescent="0.25">
      <c r="A616" s="12"/>
      <c r="E616" s="12"/>
      <c r="F616" s="12"/>
      <c r="G616" s="12"/>
      <c r="I616" s="12"/>
    </row>
    <row r="617" spans="1:9" x14ac:dyDescent="0.25">
      <c r="A617" s="12"/>
      <c r="E617" s="12"/>
      <c r="F617" s="12"/>
      <c r="G617" s="12"/>
      <c r="I617" s="12"/>
    </row>
    <row r="618" spans="1:9" x14ac:dyDescent="0.25">
      <c r="A618" s="12"/>
      <c r="E618" s="12"/>
      <c r="F618" s="12"/>
      <c r="G618" s="12"/>
      <c r="I618" s="12"/>
    </row>
    <row r="619" spans="1:9" x14ac:dyDescent="0.25">
      <c r="A619" s="12"/>
      <c r="E619" s="12"/>
      <c r="F619" s="12"/>
      <c r="G619" s="12"/>
      <c r="I619" s="12"/>
    </row>
    <row r="620" spans="1:9" x14ac:dyDescent="0.25">
      <c r="A620" s="12"/>
      <c r="E620" s="12"/>
      <c r="F620" s="12"/>
      <c r="G620" s="12"/>
      <c r="I620" s="12"/>
    </row>
    <row r="621" spans="1:9" x14ac:dyDescent="0.25">
      <c r="A621" s="12"/>
      <c r="E621" s="12"/>
      <c r="F621" s="12"/>
      <c r="G621" s="12"/>
      <c r="I621" s="12"/>
    </row>
    <row r="622" spans="1:9" x14ac:dyDescent="0.25">
      <c r="A622" s="12"/>
      <c r="E622" s="12"/>
      <c r="F622" s="12"/>
      <c r="G622" s="12"/>
      <c r="I622" s="12"/>
    </row>
    <row r="623" spans="1:9" x14ac:dyDescent="0.25">
      <c r="A623" s="12"/>
      <c r="E623" s="12"/>
      <c r="F623" s="12"/>
      <c r="G623" s="12"/>
      <c r="I623" s="12"/>
    </row>
    <row r="624" spans="1:9" x14ac:dyDescent="0.25">
      <c r="A624" s="12"/>
      <c r="E624" s="12"/>
      <c r="F624" s="12"/>
      <c r="G624" s="12"/>
      <c r="I624" s="12"/>
    </row>
    <row r="625" spans="1:9" x14ac:dyDescent="0.25">
      <c r="A625" s="12"/>
      <c r="E625" s="12"/>
      <c r="F625" s="12"/>
      <c r="G625" s="12"/>
      <c r="I625" s="12"/>
    </row>
    <row r="626" spans="1:9" x14ac:dyDescent="0.25">
      <c r="A626" s="12"/>
      <c r="E626" s="12"/>
      <c r="F626" s="12"/>
      <c r="G626" s="12"/>
      <c r="I626" s="12"/>
    </row>
    <row r="627" spans="1:9" x14ac:dyDescent="0.25">
      <c r="A627" s="12"/>
      <c r="E627" s="12"/>
      <c r="F627" s="12"/>
      <c r="G627" s="12"/>
      <c r="I627" s="12"/>
    </row>
    <row r="628" spans="1:9" x14ac:dyDescent="0.25">
      <c r="A628" s="12"/>
      <c r="E628" s="12"/>
      <c r="F628" s="12"/>
      <c r="G628" s="12"/>
      <c r="I628" s="12"/>
    </row>
    <row r="629" spans="1:9" x14ac:dyDescent="0.25">
      <c r="A629" s="12"/>
      <c r="E629" s="12"/>
      <c r="F629" s="12"/>
      <c r="G629" s="12"/>
      <c r="I629" s="12"/>
    </row>
    <row r="630" spans="1:9" x14ac:dyDescent="0.25">
      <c r="A630" s="12"/>
      <c r="E630" s="12"/>
      <c r="F630" s="12"/>
      <c r="G630" s="12"/>
      <c r="I630" s="12"/>
    </row>
    <row r="631" spans="1:9" x14ac:dyDescent="0.25">
      <c r="A631" s="12"/>
      <c r="E631" s="12"/>
      <c r="F631" s="12"/>
      <c r="G631" s="12"/>
      <c r="I631" s="12"/>
    </row>
    <row r="632" spans="1:9" x14ac:dyDescent="0.25">
      <c r="A632" s="12"/>
      <c r="E632" s="12"/>
      <c r="F632" s="12"/>
      <c r="G632" s="12"/>
      <c r="I632" s="12"/>
    </row>
    <row r="633" spans="1:9" x14ac:dyDescent="0.25">
      <c r="A633" s="12"/>
      <c r="E633" s="12"/>
      <c r="F633" s="12"/>
      <c r="G633" s="12"/>
      <c r="I633" s="12"/>
    </row>
    <row r="634" spans="1:9" x14ac:dyDescent="0.25">
      <c r="A634" s="12"/>
      <c r="E634" s="12"/>
      <c r="F634" s="12"/>
      <c r="G634" s="12"/>
      <c r="I634" s="12"/>
    </row>
    <row r="635" spans="1:9" x14ac:dyDescent="0.25">
      <c r="A635" s="12"/>
      <c r="E635" s="12"/>
      <c r="F635" s="12"/>
      <c r="G635" s="12"/>
      <c r="I635" s="12"/>
    </row>
    <row r="636" spans="1:9" x14ac:dyDescent="0.25">
      <c r="A636" s="12"/>
      <c r="E636" s="12"/>
      <c r="F636" s="12"/>
      <c r="G636" s="12"/>
      <c r="I636" s="12"/>
    </row>
    <row r="637" spans="1:9" x14ac:dyDescent="0.25">
      <c r="A637" s="12"/>
      <c r="E637" s="12"/>
      <c r="F637" s="12"/>
      <c r="G637" s="12"/>
      <c r="I637" s="12"/>
    </row>
    <row r="638" spans="1:9" x14ac:dyDescent="0.25">
      <c r="A638" s="12"/>
      <c r="E638" s="12"/>
      <c r="F638" s="12"/>
      <c r="G638" s="12"/>
      <c r="I638" s="12"/>
    </row>
    <row r="639" spans="1:9" x14ac:dyDescent="0.25">
      <c r="A639" s="12"/>
      <c r="E639" s="12"/>
      <c r="F639" s="12"/>
      <c r="G639" s="12"/>
      <c r="I639" s="12"/>
    </row>
    <row r="640" spans="1:9" x14ac:dyDescent="0.25">
      <c r="A640" s="12"/>
      <c r="E640" s="12"/>
      <c r="F640" s="12"/>
      <c r="G640" s="12"/>
      <c r="I640" s="12"/>
    </row>
    <row r="641" spans="1:9" x14ac:dyDescent="0.25">
      <c r="A641" s="12"/>
      <c r="E641" s="12"/>
      <c r="F641" s="12"/>
      <c r="G641" s="12"/>
      <c r="I641" s="12"/>
    </row>
    <row r="642" spans="1:9" x14ac:dyDescent="0.25">
      <c r="A642" s="12"/>
      <c r="E642" s="12"/>
      <c r="F642" s="12"/>
      <c r="G642" s="12"/>
      <c r="I642" s="12"/>
    </row>
    <row r="643" spans="1:9" x14ac:dyDescent="0.25">
      <c r="A643" s="12"/>
      <c r="E643" s="12"/>
      <c r="F643" s="12"/>
      <c r="G643" s="12"/>
      <c r="I643" s="12"/>
    </row>
    <row r="644" spans="1:9" x14ac:dyDescent="0.25">
      <c r="A644" s="12"/>
      <c r="E644" s="12"/>
      <c r="F644" s="12"/>
      <c r="G644" s="12"/>
      <c r="I644" s="12"/>
    </row>
    <row r="645" spans="1:9" x14ac:dyDescent="0.25">
      <c r="A645" s="12"/>
      <c r="E645" s="12"/>
      <c r="F645" s="12"/>
      <c r="G645" s="12"/>
      <c r="I645" s="12"/>
    </row>
    <row r="646" spans="1:9" x14ac:dyDescent="0.25">
      <c r="A646" s="12"/>
      <c r="E646" s="12"/>
      <c r="F646" s="12"/>
      <c r="G646" s="12"/>
      <c r="I646" s="12"/>
    </row>
    <row r="647" spans="1:9" x14ac:dyDescent="0.25">
      <c r="A647" s="12"/>
      <c r="E647" s="12"/>
      <c r="F647" s="12"/>
      <c r="G647" s="12"/>
      <c r="I647" s="12"/>
    </row>
    <row r="648" spans="1:9" x14ac:dyDescent="0.25">
      <c r="A648" s="12"/>
      <c r="E648" s="12"/>
      <c r="F648" s="12"/>
      <c r="G648" s="12"/>
      <c r="I648" s="12"/>
    </row>
    <row r="649" spans="1:9" x14ac:dyDescent="0.25">
      <c r="A649" s="12"/>
      <c r="E649" s="12"/>
      <c r="F649" s="12"/>
      <c r="G649" s="12"/>
      <c r="I649" s="12"/>
    </row>
    <row r="650" spans="1:9" x14ac:dyDescent="0.25">
      <c r="A650" s="12"/>
      <c r="E650" s="12"/>
      <c r="F650" s="12"/>
      <c r="G650" s="12"/>
      <c r="I650" s="12"/>
    </row>
    <row r="651" spans="1:9" x14ac:dyDescent="0.25">
      <c r="A651" s="12"/>
      <c r="E651" s="12"/>
      <c r="F651" s="12"/>
      <c r="G651" s="12"/>
      <c r="I651" s="12"/>
    </row>
    <row r="652" spans="1:9" x14ac:dyDescent="0.25">
      <c r="A652" s="12"/>
      <c r="E652" s="12"/>
      <c r="F652" s="12"/>
      <c r="G652" s="12"/>
      <c r="I652" s="12"/>
    </row>
    <row r="653" spans="1:9" x14ac:dyDescent="0.25">
      <c r="A653" s="12"/>
      <c r="E653" s="12"/>
      <c r="F653" s="12"/>
      <c r="G653" s="12"/>
      <c r="I653" s="12"/>
    </row>
    <row r="654" spans="1:9" x14ac:dyDescent="0.25">
      <c r="A654" s="12"/>
      <c r="E654" s="12"/>
      <c r="F654" s="12"/>
      <c r="G654" s="12"/>
      <c r="I654" s="12"/>
    </row>
    <row r="655" spans="1:9" x14ac:dyDescent="0.25">
      <c r="A655" s="12"/>
      <c r="E655" s="12"/>
      <c r="F655" s="12"/>
      <c r="G655" s="12"/>
      <c r="I655" s="12"/>
    </row>
    <row r="656" spans="1:9" x14ac:dyDescent="0.25">
      <c r="A656" s="12"/>
      <c r="E656" s="12"/>
      <c r="F656" s="12"/>
      <c r="G656" s="12"/>
      <c r="I656" s="12"/>
    </row>
    <row r="657" spans="1:9" x14ac:dyDescent="0.25">
      <c r="A657" s="12"/>
      <c r="E657" s="12"/>
      <c r="F657" s="12"/>
      <c r="G657" s="12"/>
      <c r="I657" s="12"/>
    </row>
    <row r="658" spans="1:9" x14ac:dyDescent="0.25">
      <c r="A658" s="12"/>
      <c r="E658" s="12"/>
      <c r="F658" s="12"/>
      <c r="G658" s="12"/>
      <c r="I658" s="12"/>
    </row>
    <row r="659" spans="1:9" x14ac:dyDescent="0.25">
      <c r="A659" s="12"/>
      <c r="E659" s="12"/>
      <c r="F659" s="12"/>
      <c r="G659" s="12"/>
      <c r="I659" s="12"/>
    </row>
    <row r="660" spans="1:9" x14ac:dyDescent="0.25">
      <c r="A660" s="12"/>
      <c r="E660" s="12"/>
      <c r="F660" s="12"/>
      <c r="G660" s="12"/>
      <c r="I660" s="12"/>
    </row>
    <row r="661" spans="1:9" x14ac:dyDescent="0.25">
      <c r="A661" s="12"/>
      <c r="E661" s="12"/>
      <c r="F661" s="12"/>
      <c r="G661" s="12"/>
      <c r="I661" s="12"/>
    </row>
    <row r="662" spans="1:9" x14ac:dyDescent="0.25">
      <c r="A662" s="12"/>
      <c r="E662" s="12"/>
      <c r="F662" s="12"/>
      <c r="G662" s="12"/>
      <c r="I662" s="12"/>
    </row>
    <row r="663" spans="1:9" x14ac:dyDescent="0.25">
      <c r="A663" s="12"/>
      <c r="E663" s="12"/>
      <c r="F663" s="12"/>
      <c r="G663" s="12"/>
      <c r="I663" s="12"/>
    </row>
    <row r="664" spans="1:9" x14ac:dyDescent="0.25">
      <c r="A664" s="12"/>
      <c r="E664" s="12"/>
      <c r="F664" s="12"/>
      <c r="G664" s="12"/>
      <c r="I664" s="12"/>
    </row>
    <row r="665" spans="1:9" x14ac:dyDescent="0.25">
      <c r="A665" s="12"/>
      <c r="E665" s="12"/>
      <c r="F665" s="12"/>
      <c r="G665" s="12"/>
      <c r="I665" s="12"/>
    </row>
    <row r="666" spans="1:9" x14ac:dyDescent="0.25">
      <c r="A666" s="12"/>
      <c r="E666" s="12"/>
      <c r="F666" s="12"/>
      <c r="G666" s="12"/>
      <c r="I666" s="12"/>
    </row>
    <row r="667" spans="1:9" x14ac:dyDescent="0.25">
      <c r="A667" s="12"/>
      <c r="E667" s="12"/>
      <c r="F667" s="12"/>
      <c r="G667" s="12"/>
      <c r="I667" s="12"/>
    </row>
    <row r="668" spans="1:9" x14ac:dyDescent="0.25">
      <c r="A668" s="12"/>
      <c r="E668" s="12"/>
      <c r="F668" s="12"/>
      <c r="G668" s="12"/>
      <c r="I668" s="12"/>
    </row>
    <row r="669" spans="1:9" x14ac:dyDescent="0.25">
      <c r="A669" s="12"/>
      <c r="E669" s="12"/>
      <c r="F669" s="12"/>
      <c r="G669" s="12"/>
      <c r="I669" s="12"/>
    </row>
    <row r="670" spans="1:9" x14ac:dyDescent="0.25">
      <c r="A670" s="12"/>
      <c r="E670" s="12"/>
      <c r="F670" s="12"/>
      <c r="G670" s="12"/>
      <c r="I670" s="12"/>
    </row>
    <row r="671" spans="1:9" x14ac:dyDescent="0.25">
      <c r="A671" s="12"/>
      <c r="E671" s="12"/>
      <c r="F671" s="12"/>
      <c r="G671" s="12"/>
      <c r="I671" s="12"/>
    </row>
    <row r="672" spans="1:9" x14ac:dyDescent="0.25">
      <c r="A672" s="12"/>
      <c r="E672" s="12"/>
      <c r="F672" s="12"/>
      <c r="G672" s="12"/>
      <c r="I672" s="12"/>
    </row>
    <row r="673" spans="1:9" x14ac:dyDescent="0.25">
      <c r="A673" s="12"/>
      <c r="E673" s="12"/>
      <c r="F673" s="12"/>
      <c r="G673" s="12"/>
      <c r="I673" s="12"/>
    </row>
    <row r="674" spans="1:9" x14ac:dyDescent="0.25">
      <c r="A674" s="12"/>
      <c r="E674" s="12"/>
      <c r="F674" s="12"/>
      <c r="G674" s="12"/>
      <c r="I674" s="12"/>
    </row>
    <row r="675" spans="1:9" x14ac:dyDescent="0.25">
      <c r="A675" s="12"/>
      <c r="E675" s="12"/>
      <c r="F675" s="12"/>
      <c r="G675" s="12"/>
      <c r="I675" s="12"/>
    </row>
    <row r="676" spans="1:9" x14ac:dyDescent="0.25">
      <c r="A676" s="12"/>
      <c r="E676" s="12"/>
      <c r="F676" s="12"/>
      <c r="G676" s="12"/>
      <c r="I676" s="12"/>
    </row>
    <row r="677" spans="1:9" x14ac:dyDescent="0.25">
      <c r="A677" s="12"/>
      <c r="E677" s="12"/>
      <c r="F677" s="12"/>
      <c r="G677" s="12"/>
      <c r="I677" s="12"/>
    </row>
    <row r="678" spans="1:9" x14ac:dyDescent="0.25">
      <c r="A678" s="12"/>
      <c r="E678" s="12"/>
      <c r="F678" s="12"/>
      <c r="G678" s="12"/>
      <c r="I678" s="12"/>
    </row>
    <row r="679" spans="1:9" x14ac:dyDescent="0.25">
      <c r="A679" s="12"/>
      <c r="E679" s="12"/>
      <c r="F679" s="12"/>
      <c r="G679" s="12"/>
      <c r="I679" s="12"/>
    </row>
    <row r="680" spans="1:9" x14ac:dyDescent="0.25">
      <c r="A680" s="12"/>
      <c r="E680" s="12"/>
      <c r="F680" s="12"/>
      <c r="G680" s="12"/>
      <c r="I680" s="12"/>
    </row>
    <row r="681" spans="1:9" x14ac:dyDescent="0.25">
      <c r="A681" s="12"/>
      <c r="E681" s="12"/>
      <c r="F681" s="12"/>
      <c r="G681" s="12"/>
      <c r="I681" s="12"/>
    </row>
    <row r="682" spans="1:9" x14ac:dyDescent="0.25">
      <c r="A682" s="12"/>
      <c r="E682" s="12"/>
      <c r="F682" s="12"/>
      <c r="G682" s="12"/>
      <c r="I682" s="12"/>
    </row>
    <row r="683" spans="1:9" x14ac:dyDescent="0.25">
      <c r="A683" s="12"/>
      <c r="E683" s="12"/>
      <c r="F683" s="12"/>
      <c r="G683" s="12"/>
      <c r="I683" s="12"/>
    </row>
    <row r="684" spans="1:9" x14ac:dyDescent="0.25">
      <c r="A684" s="12"/>
      <c r="E684" s="12"/>
      <c r="F684" s="12"/>
      <c r="G684" s="12"/>
      <c r="I684" s="12"/>
    </row>
    <row r="685" spans="1:9" x14ac:dyDescent="0.25">
      <c r="A685" s="12"/>
      <c r="E685" s="12"/>
      <c r="F685" s="12"/>
      <c r="G685" s="12"/>
      <c r="I685" s="12"/>
    </row>
    <row r="686" spans="1:9" x14ac:dyDescent="0.25">
      <c r="A686" s="12"/>
      <c r="E686" s="12"/>
      <c r="F686" s="12"/>
      <c r="G686" s="12"/>
      <c r="I686" s="12"/>
    </row>
    <row r="687" spans="1:9" x14ac:dyDescent="0.25">
      <c r="A687" s="12"/>
      <c r="E687" s="12"/>
      <c r="F687" s="12"/>
      <c r="G687" s="12"/>
      <c r="I687" s="12"/>
    </row>
    <row r="688" spans="1:9" x14ac:dyDescent="0.25">
      <c r="A688" s="12"/>
      <c r="E688" s="12"/>
      <c r="F688" s="12"/>
      <c r="G688" s="12"/>
      <c r="I688" s="12"/>
    </row>
    <row r="689" spans="1:9" x14ac:dyDescent="0.25">
      <c r="A689" s="12"/>
      <c r="E689" s="12"/>
      <c r="F689" s="12"/>
      <c r="G689" s="12"/>
      <c r="I689" s="12"/>
    </row>
    <row r="690" spans="1:9" x14ac:dyDescent="0.25">
      <c r="A690" s="12"/>
      <c r="E690" s="12"/>
      <c r="F690" s="12"/>
      <c r="G690" s="12"/>
      <c r="I690" s="12"/>
    </row>
    <row r="691" spans="1:9" x14ac:dyDescent="0.25">
      <c r="A691" s="12"/>
      <c r="E691" s="12"/>
      <c r="F691" s="12"/>
      <c r="G691" s="12"/>
      <c r="I691" s="12"/>
    </row>
    <row r="692" spans="1:9" x14ac:dyDescent="0.25">
      <c r="A692" s="12"/>
      <c r="E692" s="12"/>
      <c r="F692" s="12"/>
      <c r="G692" s="12"/>
      <c r="I692" s="12"/>
    </row>
    <row r="693" spans="1:9" x14ac:dyDescent="0.25">
      <c r="A693" s="12"/>
      <c r="E693" s="12"/>
      <c r="F693" s="12"/>
      <c r="G693" s="12"/>
      <c r="I693" s="12"/>
    </row>
    <row r="694" spans="1:9" x14ac:dyDescent="0.25">
      <c r="A694" s="12"/>
      <c r="E694" s="12"/>
      <c r="F694" s="12"/>
      <c r="G694" s="12"/>
      <c r="I694" s="12"/>
    </row>
    <row r="695" spans="1:9" x14ac:dyDescent="0.25">
      <c r="A695" s="12"/>
      <c r="E695" s="12"/>
      <c r="F695" s="12"/>
      <c r="G695" s="12"/>
      <c r="I695" s="12"/>
    </row>
    <row r="696" spans="1:9" x14ac:dyDescent="0.25">
      <c r="A696" s="12"/>
      <c r="E696" s="12"/>
      <c r="F696" s="12"/>
      <c r="G696" s="12"/>
      <c r="I696" s="12"/>
    </row>
    <row r="697" spans="1:9" x14ac:dyDescent="0.25">
      <c r="A697" s="12"/>
      <c r="E697" s="12"/>
      <c r="F697" s="12"/>
      <c r="G697" s="12"/>
      <c r="I697" s="12"/>
    </row>
    <row r="698" spans="1:9" x14ac:dyDescent="0.25">
      <c r="A698" s="12"/>
      <c r="E698" s="12"/>
      <c r="F698" s="12"/>
      <c r="G698" s="12"/>
      <c r="I698" s="12"/>
    </row>
    <row r="699" spans="1:9" x14ac:dyDescent="0.25">
      <c r="A699" s="12"/>
      <c r="E699" s="12"/>
      <c r="F699" s="12"/>
      <c r="G699" s="12"/>
      <c r="I699" s="12"/>
    </row>
    <row r="700" spans="1:9" x14ac:dyDescent="0.25">
      <c r="A700" s="12"/>
      <c r="E700" s="12"/>
      <c r="F700" s="12"/>
      <c r="G700" s="12"/>
      <c r="I700" s="12"/>
    </row>
    <row r="701" spans="1:9" x14ac:dyDescent="0.25">
      <c r="A701" s="12"/>
      <c r="E701" s="12"/>
      <c r="F701" s="12"/>
      <c r="G701" s="12"/>
      <c r="I701" s="12"/>
    </row>
    <row r="702" spans="1:9" x14ac:dyDescent="0.25">
      <c r="A702" s="12"/>
      <c r="E702" s="12"/>
      <c r="F702" s="12"/>
      <c r="G702" s="12"/>
      <c r="I702" s="12"/>
    </row>
    <row r="703" spans="1:9" x14ac:dyDescent="0.25">
      <c r="A703" s="12"/>
      <c r="E703" s="12"/>
      <c r="F703" s="12"/>
      <c r="G703" s="12"/>
      <c r="I703" s="12"/>
    </row>
    <row r="704" spans="1:9" x14ac:dyDescent="0.25">
      <c r="A704" s="12"/>
      <c r="E704" s="12"/>
      <c r="F704" s="12"/>
      <c r="G704" s="12"/>
      <c r="I704" s="12"/>
    </row>
    <row r="705" spans="1:9" x14ac:dyDescent="0.25">
      <c r="A705" s="12"/>
      <c r="E705" s="12"/>
      <c r="F705" s="12"/>
      <c r="G705" s="12"/>
      <c r="I705" s="12"/>
    </row>
    <row r="706" spans="1:9" x14ac:dyDescent="0.25">
      <c r="A706" s="12"/>
      <c r="E706" s="12"/>
      <c r="F706" s="12"/>
      <c r="G706" s="12"/>
      <c r="I706" s="12"/>
    </row>
    <row r="707" spans="1:9" x14ac:dyDescent="0.25">
      <c r="A707" s="12"/>
      <c r="E707" s="12"/>
      <c r="F707" s="12"/>
      <c r="G707" s="12"/>
      <c r="I707" s="12"/>
    </row>
    <row r="708" spans="1:9" x14ac:dyDescent="0.25">
      <c r="A708" s="12"/>
      <c r="E708" s="12"/>
      <c r="F708" s="12"/>
      <c r="G708" s="12"/>
      <c r="I708" s="12"/>
    </row>
    <row r="709" spans="1:9" x14ac:dyDescent="0.25">
      <c r="A709" s="12"/>
      <c r="E709" s="12"/>
      <c r="F709" s="12"/>
      <c r="G709" s="12"/>
      <c r="I709" s="12"/>
    </row>
    <row r="710" spans="1:9" x14ac:dyDescent="0.25">
      <c r="A710" s="12"/>
      <c r="E710" s="12"/>
      <c r="F710" s="12"/>
      <c r="G710" s="12"/>
      <c r="I710" s="12"/>
    </row>
    <row r="711" spans="1:9" x14ac:dyDescent="0.25">
      <c r="A711" s="12"/>
      <c r="E711" s="12"/>
      <c r="F711" s="12"/>
      <c r="G711" s="12"/>
      <c r="I711" s="12"/>
    </row>
    <row r="712" spans="1:9" x14ac:dyDescent="0.25">
      <c r="A712" s="12"/>
      <c r="E712" s="12"/>
      <c r="F712" s="12"/>
      <c r="G712" s="12"/>
      <c r="I712" s="12"/>
    </row>
    <row r="713" spans="1:9" x14ac:dyDescent="0.25">
      <c r="A713" s="12"/>
      <c r="E713" s="12"/>
      <c r="F713" s="12"/>
      <c r="G713" s="12"/>
      <c r="I713" s="12"/>
    </row>
    <row r="714" spans="1:9" x14ac:dyDescent="0.25">
      <c r="A714" s="12"/>
      <c r="E714" s="12"/>
      <c r="F714" s="12"/>
      <c r="G714" s="12"/>
      <c r="I714" s="12"/>
    </row>
    <row r="715" spans="1:9" x14ac:dyDescent="0.25">
      <c r="A715" s="12"/>
      <c r="E715" s="12"/>
      <c r="F715" s="12"/>
      <c r="G715" s="12"/>
      <c r="I715" s="12"/>
    </row>
    <row r="716" spans="1:9" x14ac:dyDescent="0.25">
      <c r="A716" s="12"/>
      <c r="E716" s="12"/>
      <c r="F716" s="12"/>
      <c r="G716" s="12"/>
      <c r="I716" s="12"/>
    </row>
    <row r="717" spans="1:9" x14ac:dyDescent="0.25">
      <c r="A717" s="12"/>
      <c r="E717" s="12"/>
      <c r="F717" s="12"/>
      <c r="G717" s="12"/>
      <c r="I717" s="12"/>
    </row>
    <row r="718" spans="1:9" x14ac:dyDescent="0.25">
      <c r="A718" s="12"/>
      <c r="E718" s="12"/>
      <c r="F718" s="12"/>
      <c r="G718" s="12"/>
      <c r="I718" s="12"/>
    </row>
    <row r="719" spans="1:9" x14ac:dyDescent="0.25">
      <c r="A719" s="12"/>
      <c r="E719" s="12"/>
      <c r="F719" s="12"/>
      <c r="G719" s="12"/>
      <c r="I719" s="12"/>
    </row>
    <row r="720" spans="1:9" x14ac:dyDescent="0.25">
      <c r="A720" s="12"/>
      <c r="E720" s="12"/>
      <c r="F720" s="12"/>
      <c r="G720" s="12"/>
      <c r="I720" s="12"/>
    </row>
    <row r="721" spans="1:9" x14ac:dyDescent="0.25">
      <c r="A721" s="12"/>
      <c r="E721" s="12"/>
      <c r="F721" s="12"/>
      <c r="G721" s="12"/>
      <c r="I721" s="12"/>
    </row>
    <row r="722" spans="1:9" x14ac:dyDescent="0.25">
      <c r="A722" s="12"/>
      <c r="E722" s="12"/>
      <c r="F722" s="12"/>
      <c r="G722" s="12"/>
      <c r="I722" s="12"/>
    </row>
    <row r="723" spans="1:9" x14ac:dyDescent="0.25">
      <c r="A723" s="12"/>
      <c r="E723" s="12"/>
      <c r="F723" s="12"/>
      <c r="G723" s="12"/>
      <c r="I723" s="12"/>
    </row>
    <row r="724" spans="1:9" x14ac:dyDescent="0.25">
      <c r="A724" s="12"/>
      <c r="E724" s="12"/>
      <c r="F724" s="12"/>
      <c r="G724" s="12"/>
      <c r="I724" s="12"/>
    </row>
    <row r="725" spans="1:9" x14ac:dyDescent="0.25">
      <c r="A725" s="12"/>
      <c r="E725" s="12"/>
      <c r="F725" s="12"/>
      <c r="G725" s="12"/>
      <c r="I725" s="12"/>
    </row>
    <row r="726" spans="1:9" x14ac:dyDescent="0.25">
      <c r="A726" s="12"/>
      <c r="E726" s="12"/>
      <c r="F726" s="12"/>
      <c r="G726" s="12"/>
      <c r="I726" s="12"/>
    </row>
    <row r="727" spans="1:9" x14ac:dyDescent="0.25">
      <c r="A727" s="12"/>
      <c r="E727" s="12"/>
      <c r="F727" s="12"/>
      <c r="G727" s="12"/>
      <c r="I727" s="12"/>
    </row>
    <row r="728" spans="1:9" x14ac:dyDescent="0.25">
      <c r="A728" s="12"/>
      <c r="E728" s="12"/>
      <c r="F728" s="12"/>
      <c r="G728" s="12"/>
      <c r="I728" s="12"/>
    </row>
    <row r="729" spans="1:9" x14ac:dyDescent="0.25">
      <c r="A729" s="12"/>
      <c r="E729" s="12"/>
      <c r="F729" s="12"/>
      <c r="G729" s="12"/>
      <c r="I729" s="12"/>
    </row>
    <row r="730" spans="1:9" x14ac:dyDescent="0.25">
      <c r="A730" s="12"/>
      <c r="E730" s="12"/>
      <c r="F730" s="12"/>
      <c r="G730" s="12"/>
      <c r="I730" s="12"/>
    </row>
    <row r="731" spans="1:9" x14ac:dyDescent="0.25">
      <c r="A731" s="12"/>
      <c r="E731" s="12"/>
      <c r="F731" s="12"/>
      <c r="G731" s="12"/>
      <c r="I731" s="12"/>
    </row>
    <row r="732" spans="1:9" x14ac:dyDescent="0.25">
      <c r="A732" s="12"/>
      <c r="E732" s="12"/>
      <c r="F732" s="12"/>
      <c r="G732" s="12"/>
      <c r="I732" s="12"/>
    </row>
    <row r="733" spans="1:9" x14ac:dyDescent="0.25">
      <c r="A733" s="12"/>
      <c r="E733" s="12"/>
      <c r="F733" s="12"/>
      <c r="G733" s="12"/>
      <c r="I733" s="12"/>
    </row>
    <row r="734" spans="1:9" x14ac:dyDescent="0.25">
      <c r="A734" s="12"/>
      <c r="E734" s="12"/>
      <c r="F734" s="12"/>
      <c r="G734" s="12"/>
      <c r="I734" s="12"/>
    </row>
    <row r="735" spans="1:9" x14ac:dyDescent="0.25">
      <c r="A735" s="12"/>
      <c r="E735" s="12"/>
      <c r="F735" s="12"/>
      <c r="G735" s="12"/>
      <c r="I735" s="12"/>
    </row>
    <row r="736" spans="1:9" x14ac:dyDescent="0.25">
      <c r="A736" s="12"/>
      <c r="E736" s="12"/>
      <c r="F736" s="12"/>
      <c r="G736" s="12"/>
      <c r="I736" s="12"/>
    </row>
    <row r="737" spans="1:9" x14ac:dyDescent="0.25">
      <c r="A737" s="12"/>
      <c r="E737" s="12"/>
      <c r="F737" s="12"/>
      <c r="G737" s="12"/>
      <c r="I737" s="12"/>
    </row>
    <row r="738" spans="1:9" x14ac:dyDescent="0.25">
      <c r="A738" s="12"/>
      <c r="E738" s="12"/>
      <c r="F738" s="12"/>
      <c r="G738" s="12"/>
      <c r="I738" s="12"/>
    </row>
    <row r="739" spans="1:9" x14ac:dyDescent="0.25">
      <c r="A739" s="12"/>
      <c r="E739" s="12"/>
      <c r="F739" s="12"/>
      <c r="G739" s="12"/>
      <c r="I739" s="12"/>
    </row>
    <row r="740" spans="1:9" x14ac:dyDescent="0.25">
      <c r="A740" s="12"/>
      <c r="E740" s="12"/>
      <c r="F740" s="12"/>
      <c r="G740" s="12"/>
      <c r="I740" s="12"/>
    </row>
    <row r="741" spans="1:9" x14ac:dyDescent="0.25">
      <c r="A741" s="12"/>
      <c r="E741" s="12"/>
      <c r="F741" s="12"/>
      <c r="G741" s="12"/>
      <c r="I741" s="12"/>
    </row>
    <row r="742" spans="1:9" x14ac:dyDescent="0.25">
      <c r="A742" s="12"/>
      <c r="E742" s="12"/>
      <c r="F742" s="12"/>
      <c r="G742" s="12"/>
      <c r="I742" s="12"/>
    </row>
    <row r="743" spans="1:9" x14ac:dyDescent="0.25">
      <c r="A743" s="12"/>
      <c r="E743" s="12"/>
      <c r="F743" s="12"/>
      <c r="G743" s="12"/>
      <c r="I743" s="12"/>
    </row>
    <row r="744" spans="1:9" x14ac:dyDescent="0.25">
      <c r="A744" s="12"/>
      <c r="E744" s="12"/>
      <c r="F744" s="12"/>
      <c r="G744" s="12"/>
      <c r="I744" s="12"/>
    </row>
    <row r="745" spans="1:9" x14ac:dyDescent="0.25">
      <c r="A745" s="12"/>
      <c r="E745" s="12"/>
      <c r="F745" s="12"/>
      <c r="G745" s="12"/>
      <c r="I745" s="12"/>
    </row>
    <row r="746" spans="1:9" x14ac:dyDescent="0.25">
      <c r="A746" s="12"/>
      <c r="E746" s="12"/>
      <c r="F746" s="12"/>
      <c r="G746" s="12"/>
      <c r="I746" s="12"/>
    </row>
    <row r="747" spans="1:9" x14ac:dyDescent="0.25">
      <c r="A747" s="12"/>
      <c r="E747" s="12"/>
      <c r="F747" s="12"/>
      <c r="G747" s="12"/>
      <c r="I747" s="12"/>
    </row>
    <row r="748" spans="1:9" x14ac:dyDescent="0.25">
      <c r="A748" s="12"/>
      <c r="E748" s="12"/>
      <c r="F748" s="12"/>
      <c r="G748" s="12"/>
      <c r="I748" s="12"/>
    </row>
    <row r="749" spans="1:9" x14ac:dyDescent="0.25">
      <c r="A749" s="12"/>
      <c r="E749" s="12"/>
      <c r="F749" s="12"/>
      <c r="G749" s="12"/>
      <c r="I749" s="12"/>
    </row>
    <row r="750" spans="1:9" x14ac:dyDescent="0.25">
      <c r="A750" s="12"/>
      <c r="E750" s="12"/>
      <c r="F750" s="12"/>
      <c r="G750" s="12"/>
      <c r="I750" s="12"/>
    </row>
    <row r="751" spans="1:9" x14ac:dyDescent="0.25">
      <c r="A751" s="12"/>
      <c r="E751" s="12"/>
      <c r="F751" s="12"/>
      <c r="G751" s="12"/>
      <c r="I751" s="12"/>
    </row>
    <row r="752" spans="1:9" x14ac:dyDescent="0.25">
      <c r="A752" s="12"/>
      <c r="E752" s="12"/>
      <c r="F752" s="12"/>
      <c r="G752" s="12"/>
      <c r="I752" s="12"/>
    </row>
    <row r="753" spans="1:9" x14ac:dyDescent="0.25">
      <c r="A753" s="12"/>
      <c r="E753" s="12"/>
      <c r="F753" s="12"/>
      <c r="G753" s="12"/>
      <c r="I753" s="12"/>
    </row>
    <row r="754" spans="1:9" x14ac:dyDescent="0.25">
      <c r="A754" s="12"/>
      <c r="E754" s="12"/>
      <c r="F754" s="12"/>
      <c r="G754" s="12"/>
      <c r="I754" s="12"/>
    </row>
    <row r="755" spans="1:9" x14ac:dyDescent="0.25">
      <c r="A755" s="12"/>
      <c r="E755" s="12"/>
      <c r="F755" s="12"/>
      <c r="G755" s="12"/>
      <c r="I755" s="12"/>
    </row>
    <row r="756" spans="1:9" x14ac:dyDescent="0.25">
      <c r="A756" s="12"/>
      <c r="E756" s="12"/>
      <c r="F756" s="12"/>
      <c r="G756" s="12"/>
      <c r="I756" s="12"/>
    </row>
    <row r="757" spans="1:9" x14ac:dyDescent="0.25">
      <c r="A757" s="12"/>
      <c r="E757" s="12"/>
      <c r="F757" s="12"/>
      <c r="G757" s="12"/>
      <c r="I757" s="12"/>
    </row>
    <row r="758" spans="1:9" x14ac:dyDescent="0.25">
      <c r="A758" s="12"/>
      <c r="E758" s="12"/>
      <c r="F758" s="12"/>
      <c r="G758" s="12"/>
      <c r="I758" s="12"/>
    </row>
    <row r="759" spans="1:9" x14ac:dyDescent="0.25">
      <c r="A759" s="12"/>
      <c r="E759" s="12"/>
      <c r="F759" s="12"/>
      <c r="G759" s="12"/>
      <c r="I759" s="12"/>
    </row>
    <row r="760" spans="1:9" x14ac:dyDescent="0.25">
      <c r="A760" s="12"/>
      <c r="E760" s="12"/>
      <c r="F760" s="12"/>
      <c r="G760" s="12"/>
      <c r="I760" s="12"/>
    </row>
    <row r="761" spans="1:9" x14ac:dyDescent="0.25">
      <c r="A761" s="12"/>
      <c r="E761" s="12"/>
      <c r="F761" s="12"/>
      <c r="G761" s="12"/>
      <c r="I761" s="12"/>
    </row>
    <row r="762" spans="1:9" x14ac:dyDescent="0.25">
      <c r="A762" s="12"/>
      <c r="E762" s="12"/>
      <c r="F762" s="12"/>
      <c r="G762" s="12"/>
      <c r="I762" s="12"/>
    </row>
    <row r="763" spans="1:9" x14ac:dyDescent="0.25">
      <c r="A763" s="12"/>
      <c r="E763" s="12"/>
      <c r="F763" s="12"/>
      <c r="G763" s="12"/>
      <c r="I763" s="12"/>
    </row>
    <row r="764" spans="1:9" x14ac:dyDescent="0.25">
      <c r="A764" s="12"/>
      <c r="E764" s="12"/>
      <c r="F764" s="12"/>
      <c r="G764" s="12"/>
      <c r="I764" s="12"/>
    </row>
    <row r="765" spans="1:9" x14ac:dyDescent="0.25">
      <c r="A765" s="12"/>
      <c r="E765" s="12"/>
      <c r="F765" s="12"/>
      <c r="G765" s="12"/>
      <c r="I765" s="12"/>
    </row>
    <row r="766" spans="1:9" x14ac:dyDescent="0.25">
      <c r="A766" s="12"/>
      <c r="E766" s="12"/>
      <c r="F766" s="12"/>
      <c r="G766" s="12"/>
      <c r="I766" s="12"/>
    </row>
    <row r="767" spans="1:9" x14ac:dyDescent="0.25">
      <c r="A767" s="12"/>
      <c r="E767" s="12"/>
      <c r="F767" s="12"/>
      <c r="G767" s="12"/>
      <c r="I767" s="12"/>
    </row>
    <row r="768" spans="1:9" x14ac:dyDescent="0.25">
      <c r="A768" s="12"/>
      <c r="E768" s="12"/>
      <c r="F768" s="12"/>
      <c r="G768" s="12"/>
      <c r="I768" s="12"/>
    </row>
    <row r="769" spans="1:9" x14ac:dyDescent="0.25">
      <c r="A769" s="12"/>
      <c r="E769" s="12"/>
      <c r="F769" s="12"/>
      <c r="G769" s="12"/>
      <c r="I769" s="12"/>
    </row>
    <row r="770" spans="1:9" x14ac:dyDescent="0.25">
      <c r="A770" s="12"/>
      <c r="E770" s="12"/>
      <c r="F770" s="12"/>
      <c r="G770" s="12"/>
      <c r="I770" s="12"/>
    </row>
    <row r="771" spans="1:9" x14ac:dyDescent="0.25">
      <c r="A771" s="12"/>
      <c r="E771" s="12"/>
      <c r="F771" s="12"/>
      <c r="G771" s="12"/>
      <c r="I771" s="12"/>
    </row>
    <row r="772" spans="1:9" x14ac:dyDescent="0.25">
      <c r="A772" s="12"/>
      <c r="E772" s="12"/>
      <c r="F772" s="12"/>
      <c r="G772" s="12"/>
      <c r="I772" s="12"/>
    </row>
    <row r="773" spans="1:9" x14ac:dyDescent="0.25">
      <c r="A773" s="12"/>
      <c r="E773" s="12"/>
      <c r="F773" s="12"/>
      <c r="G773" s="12"/>
      <c r="I773" s="12"/>
    </row>
    <row r="774" spans="1:9" x14ac:dyDescent="0.25">
      <c r="A774" s="12"/>
      <c r="E774" s="12"/>
      <c r="F774" s="12"/>
      <c r="G774" s="12"/>
      <c r="I774" s="12"/>
    </row>
    <row r="775" spans="1:9" x14ac:dyDescent="0.25">
      <c r="A775" s="12"/>
      <c r="E775" s="12"/>
      <c r="F775" s="12"/>
      <c r="G775" s="12"/>
      <c r="I775" s="12"/>
    </row>
    <row r="776" spans="1:9" x14ac:dyDescent="0.25">
      <c r="A776" s="12"/>
      <c r="E776" s="12"/>
      <c r="F776" s="12"/>
      <c r="G776" s="12"/>
      <c r="I776" s="12"/>
    </row>
    <row r="777" spans="1:9" x14ac:dyDescent="0.25">
      <c r="A777" s="12"/>
      <c r="E777" s="12"/>
      <c r="F777" s="12"/>
      <c r="G777" s="12"/>
      <c r="I777" s="12"/>
    </row>
    <row r="778" spans="1:9" x14ac:dyDescent="0.25">
      <c r="A778" s="12"/>
      <c r="E778" s="12"/>
      <c r="F778" s="12"/>
      <c r="G778" s="12"/>
      <c r="I778" s="12"/>
    </row>
    <row r="779" spans="1:9" x14ac:dyDescent="0.25">
      <c r="A779" s="12"/>
      <c r="E779" s="12"/>
      <c r="F779" s="12"/>
      <c r="G779" s="12"/>
      <c r="I779" s="12"/>
    </row>
    <row r="780" spans="1:9" x14ac:dyDescent="0.25">
      <c r="A780" s="12"/>
      <c r="E780" s="12"/>
      <c r="F780" s="12"/>
      <c r="G780" s="12"/>
      <c r="I780" s="12"/>
    </row>
    <row r="781" spans="1:9" x14ac:dyDescent="0.25">
      <c r="A781" s="12"/>
      <c r="E781" s="12"/>
      <c r="F781" s="12"/>
      <c r="G781" s="12"/>
      <c r="I781" s="12"/>
    </row>
    <row r="782" spans="1:9" x14ac:dyDescent="0.25">
      <c r="A782" s="12"/>
      <c r="E782" s="12"/>
      <c r="F782" s="12"/>
      <c r="G782" s="12"/>
      <c r="I782" s="12"/>
    </row>
    <row r="783" spans="1:9" x14ac:dyDescent="0.25">
      <c r="A783" s="12"/>
      <c r="E783" s="12"/>
      <c r="F783" s="12"/>
      <c r="G783" s="12"/>
      <c r="I783" s="12"/>
    </row>
    <row r="784" spans="1:9" x14ac:dyDescent="0.25">
      <c r="A784" s="12"/>
      <c r="E784" s="12"/>
      <c r="F784" s="12"/>
      <c r="G784" s="12"/>
      <c r="I784" s="12"/>
    </row>
    <row r="785" spans="1:9" x14ac:dyDescent="0.25">
      <c r="A785" s="12"/>
      <c r="E785" s="12"/>
      <c r="F785" s="12"/>
      <c r="G785" s="12"/>
      <c r="I785" s="12"/>
    </row>
    <row r="786" spans="1:9" x14ac:dyDescent="0.25">
      <c r="A786" s="12"/>
      <c r="E786" s="12"/>
      <c r="F786" s="12"/>
      <c r="G786" s="12"/>
      <c r="I786" s="12"/>
    </row>
    <row r="787" spans="1:9" x14ac:dyDescent="0.25">
      <c r="A787" s="12"/>
      <c r="E787" s="12"/>
      <c r="F787" s="12"/>
      <c r="G787" s="12"/>
      <c r="I787" s="12"/>
    </row>
    <row r="788" spans="1:9" x14ac:dyDescent="0.25">
      <c r="A788" s="12"/>
      <c r="E788" s="12"/>
      <c r="F788" s="12"/>
      <c r="G788" s="12"/>
      <c r="I788" s="12"/>
    </row>
    <row r="789" spans="1:9" x14ac:dyDescent="0.25">
      <c r="A789" s="12"/>
      <c r="E789" s="12"/>
      <c r="F789" s="12"/>
      <c r="G789" s="12"/>
      <c r="I789" s="12"/>
    </row>
    <row r="790" spans="1:9" x14ac:dyDescent="0.25">
      <c r="A790" s="12"/>
      <c r="E790" s="12"/>
      <c r="F790" s="12"/>
      <c r="G790" s="12"/>
      <c r="I790" s="12"/>
    </row>
    <row r="791" spans="1:9" x14ac:dyDescent="0.25">
      <c r="A791" s="12"/>
      <c r="E791" s="12"/>
      <c r="F791" s="12"/>
      <c r="G791" s="12"/>
      <c r="I791" s="12"/>
    </row>
    <row r="792" spans="1:9" x14ac:dyDescent="0.25">
      <c r="A792" s="12"/>
      <c r="E792" s="12"/>
      <c r="F792" s="12"/>
      <c r="G792" s="12"/>
      <c r="I792" s="12"/>
    </row>
    <row r="793" spans="1:9" x14ac:dyDescent="0.25">
      <c r="A793" s="12"/>
      <c r="E793" s="12"/>
      <c r="F793" s="12"/>
      <c r="G793" s="12"/>
      <c r="I793" s="12"/>
    </row>
    <row r="794" spans="1:9" x14ac:dyDescent="0.25">
      <c r="A794" s="12"/>
      <c r="E794" s="12"/>
      <c r="F794" s="12"/>
      <c r="G794" s="12"/>
      <c r="I794" s="12"/>
    </row>
    <row r="795" spans="1:9" x14ac:dyDescent="0.25">
      <c r="A795" s="12"/>
      <c r="E795" s="12"/>
      <c r="F795" s="12"/>
      <c r="G795" s="12"/>
      <c r="I795" s="12"/>
    </row>
    <row r="796" spans="1:9" x14ac:dyDescent="0.25">
      <c r="A796" s="12"/>
      <c r="E796" s="12"/>
      <c r="F796" s="12"/>
      <c r="G796" s="12"/>
      <c r="I796" s="12"/>
    </row>
    <row r="797" spans="1:9" x14ac:dyDescent="0.25">
      <c r="A797" s="12"/>
      <c r="E797" s="12"/>
      <c r="F797" s="12"/>
      <c r="G797" s="12"/>
      <c r="I797" s="12"/>
    </row>
    <row r="798" spans="1:9" x14ac:dyDescent="0.25">
      <c r="A798" s="12"/>
      <c r="E798" s="12"/>
      <c r="F798" s="12"/>
      <c r="G798" s="12"/>
      <c r="I798" s="12"/>
    </row>
    <row r="799" spans="1:9" x14ac:dyDescent="0.25">
      <c r="A799" s="12"/>
      <c r="E799" s="12"/>
      <c r="F799" s="12"/>
      <c r="G799" s="12"/>
      <c r="I799" s="12"/>
    </row>
    <row r="800" spans="1:9" x14ac:dyDescent="0.25">
      <c r="A800" s="12"/>
      <c r="E800" s="12"/>
      <c r="F800" s="12"/>
      <c r="G800" s="12"/>
      <c r="I800" s="12"/>
    </row>
    <row r="801" spans="1:9" x14ac:dyDescent="0.25">
      <c r="A801" s="12"/>
      <c r="E801" s="12"/>
      <c r="F801" s="12"/>
      <c r="G801" s="12"/>
      <c r="I801" s="12"/>
    </row>
    <row r="802" spans="1:9" x14ac:dyDescent="0.25">
      <c r="A802" s="12"/>
      <c r="E802" s="12"/>
      <c r="F802" s="12"/>
      <c r="G802" s="12"/>
      <c r="I802" s="12"/>
    </row>
    <row r="803" spans="1:9" x14ac:dyDescent="0.25">
      <c r="A803" s="12"/>
      <c r="E803" s="12"/>
      <c r="F803" s="12"/>
      <c r="G803" s="12"/>
      <c r="I803" s="12"/>
    </row>
    <row r="804" spans="1:9" x14ac:dyDescent="0.25">
      <c r="A804" s="12"/>
      <c r="E804" s="12"/>
      <c r="F804" s="12"/>
      <c r="G804" s="12"/>
      <c r="I804" s="12"/>
    </row>
    <row r="805" spans="1:9" x14ac:dyDescent="0.25">
      <c r="A805" s="12"/>
      <c r="E805" s="12"/>
      <c r="F805" s="12"/>
      <c r="G805" s="12"/>
      <c r="I805" s="12"/>
    </row>
    <row r="806" spans="1:9" x14ac:dyDescent="0.25">
      <c r="A806" s="12"/>
      <c r="E806" s="12"/>
      <c r="F806" s="12"/>
      <c r="G806" s="12"/>
      <c r="I806" s="12"/>
    </row>
    <row r="807" spans="1:9" x14ac:dyDescent="0.25">
      <c r="A807" s="12"/>
      <c r="E807" s="12"/>
      <c r="F807" s="12"/>
      <c r="G807" s="12"/>
      <c r="I807" s="12"/>
    </row>
    <row r="808" spans="1:9" x14ac:dyDescent="0.25">
      <c r="A808" s="12"/>
      <c r="E808" s="12"/>
      <c r="F808" s="12"/>
      <c r="G808" s="12"/>
      <c r="I808" s="12"/>
    </row>
    <row r="809" spans="1:9" x14ac:dyDescent="0.25">
      <c r="A809" s="12"/>
      <c r="E809" s="12"/>
      <c r="F809" s="12"/>
      <c r="G809" s="12"/>
      <c r="I809" s="12"/>
    </row>
    <row r="810" spans="1:9" x14ac:dyDescent="0.25">
      <c r="A810" s="12"/>
      <c r="E810" s="12"/>
      <c r="F810" s="12"/>
      <c r="G810" s="12"/>
      <c r="I810" s="12"/>
    </row>
    <row r="811" spans="1:9" x14ac:dyDescent="0.25">
      <c r="A811" s="12"/>
      <c r="E811" s="12"/>
      <c r="F811" s="12"/>
      <c r="G811" s="12"/>
      <c r="I811" s="12"/>
    </row>
    <row r="812" spans="1:9" x14ac:dyDescent="0.25">
      <c r="A812" s="12"/>
      <c r="E812" s="12"/>
      <c r="F812" s="12"/>
      <c r="G812" s="12"/>
      <c r="I812" s="12"/>
    </row>
    <row r="813" spans="1:9" x14ac:dyDescent="0.25">
      <c r="A813" s="12"/>
      <c r="E813" s="12"/>
      <c r="F813" s="12"/>
      <c r="G813" s="12"/>
      <c r="I813" s="12"/>
    </row>
    <row r="814" spans="1:9" x14ac:dyDescent="0.25">
      <c r="A814" s="12"/>
      <c r="E814" s="12"/>
      <c r="F814" s="12"/>
      <c r="G814" s="12"/>
      <c r="I814" s="12"/>
    </row>
    <row r="815" spans="1:9" x14ac:dyDescent="0.25">
      <c r="A815" s="12"/>
      <c r="E815" s="12"/>
      <c r="F815" s="12"/>
      <c r="G815" s="12"/>
      <c r="I815" s="12"/>
    </row>
    <row r="816" spans="1:9" x14ac:dyDescent="0.25">
      <c r="A816" s="12"/>
      <c r="E816" s="12"/>
      <c r="F816" s="12"/>
      <c r="G816" s="12"/>
      <c r="I816" s="12"/>
    </row>
    <row r="817" spans="1:9" x14ac:dyDescent="0.25">
      <c r="A817" s="12"/>
      <c r="E817" s="12"/>
      <c r="F817" s="12"/>
      <c r="G817" s="12"/>
      <c r="I817" s="12"/>
    </row>
    <row r="818" spans="1:9" x14ac:dyDescent="0.25">
      <c r="A818" s="12"/>
      <c r="E818" s="12"/>
      <c r="F818" s="12"/>
      <c r="G818" s="12"/>
      <c r="I818" s="12"/>
    </row>
    <row r="819" spans="1:9" x14ac:dyDescent="0.25">
      <c r="A819" s="12"/>
      <c r="E819" s="12"/>
      <c r="F819" s="12"/>
      <c r="G819" s="12"/>
      <c r="I819" s="12"/>
    </row>
    <row r="820" spans="1:9" x14ac:dyDescent="0.25">
      <c r="A820" s="12"/>
      <c r="E820" s="12"/>
      <c r="F820" s="12"/>
      <c r="G820" s="12"/>
      <c r="I820" s="12"/>
    </row>
    <row r="821" spans="1:9" x14ac:dyDescent="0.25">
      <c r="A821" s="12"/>
      <c r="E821" s="12"/>
      <c r="F821" s="12"/>
      <c r="G821" s="12"/>
      <c r="I821" s="12"/>
    </row>
    <row r="822" spans="1:9" x14ac:dyDescent="0.25">
      <c r="A822" s="12"/>
      <c r="E822" s="12"/>
      <c r="F822" s="12"/>
      <c r="G822" s="12"/>
      <c r="I822" s="12"/>
    </row>
    <row r="823" spans="1:9" x14ac:dyDescent="0.25">
      <c r="A823" s="12"/>
      <c r="E823" s="12"/>
      <c r="F823" s="12"/>
      <c r="G823" s="12"/>
      <c r="I823" s="12"/>
    </row>
    <row r="824" spans="1:9" x14ac:dyDescent="0.25">
      <c r="A824" s="12"/>
      <c r="E824" s="12"/>
      <c r="F824" s="12"/>
      <c r="G824" s="12"/>
      <c r="I824" s="12"/>
    </row>
    <row r="825" spans="1:9" x14ac:dyDescent="0.25">
      <c r="A825" s="12"/>
      <c r="E825" s="12"/>
      <c r="F825" s="12"/>
      <c r="G825" s="12"/>
      <c r="I825" s="12"/>
    </row>
    <row r="826" spans="1:9" x14ac:dyDescent="0.25">
      <c r="A826" s="12"/>
      <c r="E826" s="12"/>
      <c r="F826" s="12"/>
      <c r="G826" s="12"/>
      <c r="I826" s="12"/>
    </row>
    <row r="827" spans="1:9" x14ac:dyDescent="0.25">
      <c r="A827" s="12"/>
      <c r="E827" s="12"/>
      <c r="F827" s="12"/>
      <c r="G827" s="12"/>
      <c r="I827" s="12"/>
    </row>
    <row r="828" spans="1:9" x14ac:dyDescent="0.25">
      <c r="A828" s="12"/>
      <c r="E828" s="12"/>
      <c r="F828" s="12"/>
      <c r="G828" s="12"/>
      <c r="I828" s="12"/>
    </row>
    <row r="829" spans="1:9" x14ac:dyDescent="0.25">
      <c r="A829" s="12"/>
      <c r="E829" s="12"/>
      <c r="F829" s="12"/>
      <c r="G829" s="12"/>
      <c r="I829" s="12"/>
    </row>
    <row r="830" spans="1:9" x14ac:dyDescent="0.25">
      <c r="A830" s="12"/>
      <c r="E830" s="12"/>
      <c r="F830" s="12"/>
      <c r="G830" s="12"/>
      <c r="I830" s="12"/>
    </row>
    <row r="831" spans="1:9" x14ac:dyDescent="0.25">
      <c r="A831" s="12"/>
      <c r="E831" s="12"/>
      <c r="F831" s="12"/>
      <c r="G831" s="12"/>
      <c r="I831" s="12"/>
    </row>
    <row r="832" spans="1:9" x14ac:dyDescent="0.25">
      <c r="A832" s="12"/>
      <c r="E832" s="12"/>
      <c r="F832" s="12"/>
      <c r="G832" s="12"/>
      <c r="I832" s="12"/>
    </row>
    <row r="833" spans="1:9" x14ac:dyDescent="0.25">
      <c r="A833" s="12"/>
      <c r="E833" s="12"/>
      <c r="F833" s="12"/>
      <c r="G833" s="12"/>
      <c r="I833" s="12"/>
    </row>
    <row r="834" spans="1:9" x14ac:dyDescent="0.25">
      <c r="A834" s="12"/>
      <c r="E834" s="12"/>
      <c r="F834" s="12"/>
      <c r="G834" s="12"/>
      <c r="I834" s="12"/>
    </row>
    <row r="835" spans="1:9" x14ac:dyDescent="0.25">
      <c r="A835" s="12"/>
      <c r="E835" s="12"/>
      <c r="F835" s="12"/>
      <c r="G835" s="12"/>
      <c r="I835" s="12"/>
    </row>
    <row r="836" spans="1:9" x14ac:dyDescent="0.25">
      <c r="A836" s="12"/>
      <c r="E836" s="12"/>
      <c r="F836" s="12"/>
      <c r="G836" s="12"/>
      <c r="I836" s="12"/>
    </row>
    <row r="837" spans="1:9" x14ac:dyDescent="0.25">
      <c r="A837" s="12"/>
      <c r="E837" s="12"/>
      <c r="F837" s="12"/>
      <c r="G837" s="12"/>
      <c r="I837" s="12"/>
    </row>
    <row r="838" spans="1:9" x14ac:dyDescent="0.25">
      <c r="A838" s="12"/>
      <c r="E838" s="12"/>
      <c r="F838" s="12"/>
      <c r="G838" s="12"/>
      <c r="I838" s="12"/>
    </row>
    <row r="839" spans="1:9" x14ac:dyDescent="0.25">
      <c r="A839" s="12"/>
      <c r="E839" s="12"/>
      <c r="F839" s="12"/>
      <c r="G839" s="12"/>
      <c r="I839" s="12"/>
    </row>
    <row r="840" spans="1:9" x14ac:dyDescent="0.25">
      <c r="A840" s="12"/>
      <c r="E840" s="12"/>
      <c r="F840" s="12"/>
      <c r="G840" s="12"/>
      <c r="I840" s="12"/>
    </row>
    <row r="841" spans="1:9" x14ac:dyDescent="0.25">
      <c r="A841" s="12"/>
      <c r="E841" s="12"/>
      <c r="F841" s="12"/>
      <c r="G841" s="12"/>
      <c r="I841" s="12"/>
    </row>
    <row r="842" spans="1:9" x14ac:dyDescent="0.25">
      <c r="A842" s="12"/>
      <c r="E842" s="12"/>
      <c r="F842" s="12"/>
      <c r="G842" s="12"/>
      <c r="I842" s="12"/>
    </row>
    <row r="843" spans="1:9" x14ac:dyDescent="0.25">
      <c r="A843" s="12"/>
      <c r="E843" s="12"/>
      <c r="F843" s="12"/>
      <c r="G843" s="12"/>
      <c r="I843" s="12"/>
    </row>
    <row r="844" spans="1:9" x14ac:dyDescent="0.25">
      <c r="A844" s="12"/>
      <c r="E844" s="12"/>
      <c r="F844" s="12"/>
      <c r="G844" s="12"/>
      <c r="I844" s="12"/>
    </row>
    <row r="845" spans="1:9" x14ac:dyDescent="0.25">
      <c r="A845" s="12"/>
      <c r="E845" s="12"/>
      <c r="F845" s="12"/>
      <c r="G845" s="12"/>
      <c r="I845" s="12"/>
    </row>
    <row r="846" spans="1:9" x14ac:dyDescent="0.25">
      <c r="A846" s="12"/>
      <c r="E846" s="12"/>
      <c r="F846" s="12"/>
      <c r="G846" s="12"/>
      <c r="I846" s="12"/>
    </row>
    <row r="847" spans="1:9" x14ac:dyDescent="0.25">
      <c r="A847" s="12"/>
      <c r="E847" s="12"/>
      <c r="F847" s="12"/>
      <c r="G847" s="12"/>
      <c r="I847" s="12"/>
    </row>
    <row r="848" spans="1:9" x14ac:dyDescent="0.25">
      <c r="A848" s="12"/>
      <c r="E848" s="12"/>
      <c r="F848" s="12"/>
      <c r="G848" s="12"/>
      <c r="I848" s="12"/>
    </row>
    <row r="849" spans="1:9" x14ac:dyDescent="0.25">
      <c r="A849" s="12"/>
      <c r="E849" s="12"/>
      <c r="F849" s="12"/>
      <c r="G849" s="12"/>
      <c r="I849" s="12"/>
    </row>
    <row r="850" spans="1:9" x14ac:dyDescent="0.25">
      <c r="A850" s="12"/>
      <c r="E850" s="12"/>
      <c r="F850" s="12"/>
      <c r="G850" s="12"/>
      <c r="I850" s="12"/>
    </row>
    <row r="851" spans="1:9" x14ac:dyDescent="0.25">
      <c r="A851" s="12"/>
      <c r="E851" s="12"/>
      <c r="F851" s="12"/>
      <c r="G851" s="12"/>
      <c r="I851" s="12"/>
    </row>
    <row r="852" spans="1:9" x14ac:dyDescent="0.25">
      <c r="A852" s="12"/>
      <c r="E852" s="12"/>
      <c r="F852" s="12"/>
      <c r="G852" s="12"/>
      <c r="I852" s="12"/>
    </row>
    <row r="853" spans="1:9" x14ac:dyDescent="0.25">
      <c r="A853" s="12"/>
      <c r="E853" s="12"/>
      <c r="F853" s="12"/>
      <c r="G853" s="12"/>
      <c r="I853" s="12"/>
    </row>
    <row r="854" spans="1:9" x14ac:dyDescent="0.25">
      <c r="A854" s="12"/>
      <c r="E854" s="12"/>
      <c r="F854" s="12"/>
      <c r="G854" s="12"/>
      <c r="I854" s="12"/>
    </row>
    <row r="855" spans="1:9" x14ac:dyDescent="0.25">
      <c r="A855" s="12"/>
      <c r="E855" s="12"/>
      <c r="F855" s="12"/>
      <c r="G855" s="12"/>
      <c r="I855" s="12"/>
    </row>
    <row r="856" spans="1:9" x14ac:dyDescent="0.25">
      <c r="A856" s="12"/>
      <c r="E856" s="12"/>
      <c r="F856" s="12"/>
      <c r="G856" s="12"/>
      <c r="I856" s="12"/>
    </row>
    <row r="857" spans="1:9" x14ac:dyDescent="0.25">
      <c r="A857" s="12"/>
      <c r="E857" s="12"/>
      <c r="F857" s="12"/>
      <c r="G857" s="12"/>
      <c r="I857" s="12"/>
    </row>
    <row r="858" spans="1:9" x14ac:dyDescent="0.25">
      <c r="A858" s="12"/>
      <c r="E858" s="12"/>
      <c r="F858" s="12"/>
      <c r="G858" s="12"/>
      <c r="I858" s="12"/>
    </row>
    <row r="859" spans="1:9" x14ac:dyDescent="0.25">
      <c r="A859" s="12"/>
      <c r="E859" s="12"/>
      <c r="F859" s="12"/>
      <c r="G859" s="12"/>
      <c r="I859" s="12"/>
    </row>
    <row r="860" spans="1:9" x14ac:dyDescent="0.25">
      <c r="A860" s="12"/>
      <c r="E860" s="12"/>
      <c r="F860" s="12"/>
      <c r="G860" s="12"/>
      <c r="I860" s="12"/>
    </row>
    <row r="861" spans="1:9" x14ac:dyDescent="0.25">
      <c r="A861" s="12"/>
      <c r="E861" s="12"/>
      <c r="F861" s="12"/>
      <c r="G861" s="12"/>
      <c r="I861" s="12"/>
    </row>
    <row r="862" spans="1:9" x14ac:dyDescent="0.25">
      <c r="A862" s="12"/>
      <c r="E862" s="12"/>
      <c r="F862" s="12"/>
      <c r="G862" s="12"/>
      <c r="I862" s="12"/>
    </row>
    <row r="863" spans="1:9" x14ac:dyDescent="0.25">
      <c r="A863" s="12"/>
      <c r="E863" s="12"/>
      <c r="F863" s="12"/>
      <c r="G863" s="12"/>
      <c r="I863" s="12"/>
    </row>
    <row r="864" spans="1:9" x14ac:dyDescent="0.25">
      <c r="A864" s="12"/>
      <c r="E864" s="12"/>
      <c r="F864" s="12"/>
      <c r="G864" s="12"/>
      <c r="I864" s="12"/>
    </row>
    <row r="865" spans="1:9" x14ac:dyDescent="0.25">
      <c r="A865" s="12"/>
      <c r="E865" s="12"/>
      <c r="F865" s="12"/>
      <c r="G865" s="12"/>
      <c r="I865" s="12"/>
    </row>
    <row r="866" spans="1:9" x14ac:dyDescent="0.25">
      <c r="A866" s="12"/>
      <c r="E866" s="12"/>
      <c r="F866" s="12"/>
      <c r="G866" s="12"/>
      <c r="I866" s="12"/>
    </row>
    <row r="867" spans="1:9" x14ac:dyDescent="0.25">
      <c r="A867" s="12"/>
      <c r="E867" s="12"/>
      <c r="F867" s="12"/>
      <c r="G867" s="12"/>
      <c r="I867" s="12"/>
    </row>
    <row r="868" spans="1:9" x14ac:dyDescent="0.25">
      <c r="A868" s="12"/>
      <c r="E868" s="12"/>
      <c r="F868" s="12"/>
      <c r="G868" s="12"/>
      <c r="I868" s="12"/>
    </row>
    <row r="869" spans="1:9" x14ac:dyDescent="0.25">
      <c r="A869" s="12"/>
      <c r="E869" s="12"/>
      <c r="F869" s="12"/>
      <c r="G869" s="12"/>
      <c r="I869" s="12"/>
    </row>
    <row r="870" spans="1:9" x14ac:dyDescent="0.25">
      <c r="A870" s="12"/>
      <c r="E870" s="12"/>
      <c r="F870" s="12"/>
      <c r="G870" s="12"/>
      <c r="I870" s="12"/>
    </row>
    <row r="871" spans="1:9" x14ac:dyDescent="0.25">
      <c r="A871" s="12"/>
      <c r="E871" s="12"/>
      <c r="F871" s="12"/>
      <c r="G871" s="12"/>
      <c r="I871" s="12"/>
    </row>
    <row r="872" spans="1:9" x14ac:dyDescent="0.25">
      <c r="A872" s="12"/>
      <c r="E872" s="12"/>
      <c r="F872" s="12"/>
      <c r="G872" s="12"/>
      <c r="I872" s="12"/>
    </row>
    <row r="873" spans="1:9" x14ac:dyDescent="0.25">
      <c r="A873" s="12"/>
      <c r="E873" s="12"/>
      <c r="F873" s="12"/>
      <c r="G873" s="12"/>
      <c r="I873" s="12"/>
    </row>
    <row r="874" spans="1:9" x14ac:dyDescent="0.25">
      <c r="A874" s="12"/>
      <c r="E874" s="12"/>
      <c r="F874" s="12"/>
      <c r="G874" s="12"/>
      <c r="I874" s="12"/>
    </row>
    <row r="875" spans="1:9" x14ac:dyDescent="0.25">
      <c r="A875" s="12"/>
      <c r="E875" s="12"/>
      <c r="F875" s="12"/>
      <c r="G875" s="12"/>
      <c r="I875" s="12"/>
    </row>
    <row r="876" spans="1:9" x14ac:dyDescent="0.25">
      <c r="A876" s="12"/>
      <c r="E876" s="12"/>
      <c r="F876" s="12"/>
      <c r="G876" s="12"/>
      <c r="I876" s="12"/>
    </row>
    <row r="877" spans="1:9" x14ac:dyDescent="0.25">
      <c r="A877" s="12"/>
      <c r="E877" s="12"/>
      <c r="F877" s="12"/>
      <c r="G877" s="12"/>
      <c r="I877" s="12"/>
    </row>
    <row r="878" spans="1:9" x14ac:dyDescent="0.25">
      <c r="A878" s="12"/>
      <c r="E878" s="12"/>
      <c r="F878" s="12"/>
      <c r="G878" s="12"/>
      <c r="I878" s="12"/>
    </row>
    <row r="879" spans="1:9" x14ac:dyDescent="0.25">
      <c r="A879" s="12"/>
      <c r="E879" s="12"/>
      <c r="F879" s="12"/>
      <c r="G879" s="12"/>
      <c r="I879" s="12"/>
    </row>
    <row r="880" spans="1:9" x14ac:dyDescent="0.25">
      <c r="A880" s="12"/>
      <c r="E880" s="12"/>
      <c r="F880" s="12"/>
      <c r="G880" s="12"/>
      <c r="I880" s="12"/>
    </row>
    <row r="881" spans="1:9" x14ac:dyDescent="0.25">
      <c r="A881" s="12"/>
      <c r="E881" s="12"/>
      <c r="F881" s="12"/>
      <c r="G881" s="12"/>
      <c r="I881" s="12"/>
    </row>
    <row r="882" spans="1:9" x14ac:dyDescent="0.25">
      <c r="A882" s="12"/>
      <c r="E882" s="12"/>
      <c r="F882" s="12"/>
      <c r="G882" s="12"/>
      <c r="I882" s="12"/>
    </row>
    <row r="883" spans="1:9" x14ac:dyDescent="0.25">
      <c r="A883" s="12"/>
      <c r="E883" s="12"/>
      <c r="F883" s="12"/>
      <c r="G883" s="12"/>
      <c r="I883" s="12"/>
    </row>
    <row r="884" spans="1:9" x14ac:dyDescent="0.25">
      <c r="A884" s="12"/>
      <c r="E884" s="12"/>
      <c r="F884" s="12"/>
      <c r="G884" s="12"/>
      <c r="I884" s="12"/>
    </row>
    <row r="885" spans="1:9" x14ac:dyDescent="0.25">
      <c r="A885" s="12"/>
      <c r="E885" s="12"/>
      <c r="F885" s="12"/>
      <c r="G885" s="12"/>
      <c r="I885" s="12"/>
    </row>
    <row r="886" spans="1:9" x14ac:dyDescent="0.25">
      <c r="A886" s="12"/>
      <c r="E886" s="12"/>
      <c r="F886" s="12"/>
      <c r="G886" s="12"/>
      <c r="I886" s="12"/>
    </row>
    <row r="887" spans="1:9" x14ac:dyDescent="0.25">
      <c r="A887" s="12"/>
      <c r="E887" s="12"/>
      <c r="F887" s="12"/>
      <c r="G887" s="12"/>
      <c r="I887" s="12"/>
    </row>
    <row r="888" spans="1:9" x14ac:dyDescent="0.25">
      <c r="A888" s="12"/>
      <c r="E888" s="12"/>
      <c r="F888" s="12"/>
      <c r="G888" s="12"/>
      <c r="I888" s="12"/>
    </row>
    <row r="889" spans="1:9" x14ac:dyDescent="0.25">
      <c r="A889" s="12"/>
      <c r="E889" s="12"/>
      <c r="F889" s="12"/>
      <c r="G889" s="12"/>
      <c r="I889" s="12"/>
    </row>
    <row r="890" spans="1:9" x14ac:dyDescent="0.25">
      <c r="A890" s="12"/>
      <c r="E890" s="12"/>
      <c r="F890" s="12"/>
      <c r="G890" s="12"/>
      <c r="I890" s="12"/>
    </row>
    <row r="891" spans="1:9" x14ac:dyDescent="0.25">
      <c r="A891" s="12"/>
      <c r="E891" s="12"/>
      <c r="F891" s="12"/>
      <c r="G891" s="12"/>
      <c r="I891" s="12"/>
    </row>
    <row r="892" spans="1:9" x14ac:dyDescent="0.25">
      <c r="A892" s="12"/>
      <c r="E892" s="12"/>
      <c r="F892" s="12"/>
      <c r="G892" s="12"/>
      <c r="I892" s="12"/>
    </row>
    <row r="893" spans="1:9" x14ac:dyDescent="0.25">
      <c r="A893" s="12"/>
      <c r="E893" s="12"/>
      <c r="F893" s="12"/>
      <c r="G893" s="12"/>
      <c r="I893" s="12"/>
    </row>
    <row r="894" spans="1:9" x14ac:dyDescent="0.25">
      <c r="A894" s="12"/>
      <c r="E894" s="12"/>
      <c r="F894" s="12"/>
      <c r="G894" s="12"/>
      <c r="I894" s="12"/>
    </row>
    <row r="895" spans="1:9" x14ac:dyDescent="0.25">
      <c r="A895" s="12"/>
      <c r="E895" s="12"/>
      <c r="F895" s="12"/>
      <c r="G895" s="12"/>
      <c r="I895" s="12"/>
    </row>
    <row r="896" spans="1:9" x14ac:dyDescent="0.25">
      <c r="A896" s="12"/>
      <c r="E896" s="12"/>
      <c r="F896" s="12"/>
      <c r="G896" s="12"/>
      <c r="I896" s="12"/>
    </row>
    <row r="897" spans="1:9" x14ac:dyDescent="0.25">
      <c r="A897" s="12"/>
      <c r="E897" s="12"/>
      <c r="F897" s="12"/>
      <c r="G897" s="12"/>
      <c r="I897" s="12"/>
    </row>
    <row r="898" spans="1:9" x14ac:dyDescent="0.25">
      <c r="A898" s="12"/>
      <c r="E898" s="12"/>
      <c r="F898" s="12"/>
      <c r="G898" s="12"/>
      <c r="I898" s="12"/>
    </row>
    <row r="899" spans="1:9" x14ac:dyDescent="0.25">
      <c r="A899" s="12"/>
      <c r="E899" s="12"/>
      <c r="F899" s="12"/>
      <c r="G899" s="12"/>
      <c r="I899" s="12"/>
    </row>
    <row r="900" spans="1:9" x14ac:dyDescent="0.25">
      <c r="A900" s="12"/>
      <c r="E900" s="12"/>
      <c r="F900" s="12"/>
      <c r="G900" s="12"/>
      <c r="I900" s="12"/>
    </row>
    <row r="901" spans="1:9" x14ac:dyDescent="0.25">
      <c r="A901" s="12"/>
      <c r="E901" s="12"/>
      <c r="F901" s="12"/>
      <c r="G901" s="12"/>
      <c r="I901" s="12"/>
    </row>
    <row r="902" spans="1:9" x14ac:dyDescent="0.25">
      <c r="A902" s="12"/>
      <c r="E902" s="12"/>
      <c r="F902" s="12"/>
      <c r="G902" s="12"/>
      <c r="I902" s="12"/>
    </row>
    <row r="903" spans="1:9" x14ac:dyDescent="0.25">
      <c r="A903" s="12"/>
      <c r="E903" s="12"/>
      <c r="F903" s="12"/>
      <c r="G903" s="12"/>
      <c r="I903" s="12"/>
    </row>
    <row r="904" spans="1:9" x14ac:dyDescent="0.25">
      <c r="A904" s="12"/>
      <c r="E904" s="12"/>
      <c r="F904" s="12"/>
      <c r="G904" s="12"/>
      <c r="I904" s="12"/>
    </row>
    <row r="905" spans="1:9" x14ac:dyDescent="0.25">
      <c r="A905" s="12"/>
      <c r="E905" s="12"/>
      <c r="F905" s="12"/>
      <c r="G905" s="12"/>
      <c r="I905" s="12"/>
    </row>
    <row r="906" spans="1:9" x14ac:dyDescent="0.25">
      <c r="A906" s="12"/>
      <c r="E906" s="12"/>
      <c r="F906" s="12"/>
      <c r="G906" s="12"/>
      <c r="I906" s="12"/>
    </row>
    <row r="907" spans="1:9" x14ac:dyDescent="0.25">
      <c r="A907" s="12"/>
      <c r="E907" s="12"/>
      <c r="F907" s="12"/>
      <c r="G907" s="12"/>
      <c r="I907" s="12"/>
    </row>
    <row r="908" spans="1:9" x14ac:dyDescent="0.25">
      <c r="A908" s="12"/>
      <c r="E908" s="12"/>
      <c r="F908" s="12"/>
      <c r="G908" s="12"/>
      <c r="I908" s="12"/>
    </row>
    <row r="909" spans="1:9" x14ac:dyDescent="0.25">
      <c r="A909" s="12"/>
      <c r="E909" s="12"/>
      <c r="F909" s="12"/>
      <c r="G909" s="12"/>
      <c r="I909" s="12"/>
    </row>
    <row r="910" spans="1:9" x14ac:dyDescent="0.25">
      <c r="A910" s="12"/>
      <c r="E910" s="12"/>
      <c r="F910" s="12"/>
      <c r="G910" s="12"/>
      <c r="I910" s="12"/>
    </row>
    <row r="911" spans="1:9" x14ac:dyDescent="0.25">
      <c r="A911" s="12"/>
      <c r="E911" s="12"/>
      <c r="F911" s="12"/>
      <c r="G911" s="12"/>
      <c r="I911" s="12"/>
    </row>
    <row r="912" spans="1:9" x14ac:dyDescent="0.25">
      <c r="A912" s="12"/>
      <c r="E912" s="12"/>
      <c r="F912" s="12"/>
      <c r="G912" s="12"/>
      <c r="I912" s="12"/>
    </row>
  </sheetData>
  <mergeCells count="3">
    <mergeCell ref="A3:X3"/>
    <mergeCell ref="J1:X1"/>
    <mergeCell ref="J2:X2"/>
  </mergeCells>
  <pageMargins left="0.6692913385826772" right="0.51181102362204722" top="0.47244094488188981" bottom="0.47244094488188981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8"/>
  <sheetViews>
    <sheetView topLeftCell="A3" zoomScale="80" zoomScaleNormal="80" workbookViewId="0">
      <pane xSplit="9" ySplit="5" topLeftCell="J355" activePane="bottomRight" state="frozen"/>
      <selection activeCell="R362" sqref="R362"/>
      <selection pane="topRight" activeCell="R362" sqref="R362"/>
      <selection pane="bottomLeft" activeCell="R362" sqref="R362"/>
      <selection pane="bottomRight" activeCell="R362" sqref="R362"/>
    </sheetView>
  </sheetViews>
  <sheetFormatPr defaultRowHeight="15" x14ac:dyDescent="0.25"/>
  <cols>
    <col min="1" max="1" width="27.85546875" style="12" customWidth="1"/>
    <col min="2" max="4" width="4" style="12" hidden="1" customWidth="1"/>
    <col min="5" max="5" width="4.5703125" style="11" hidden="1" customWidth="1"/>
    <col min="6" max="7" width="4.28515625" style="11" customWidth="1"/>
    <col min="8" max="8" width="14" style="2" customWidth="1"/>
    <col min="9" max="9" width="5" style="12" customWidth="1"/>
    <col min="10" max="13" width="15.42578125" style="12" hidden="1" customWidth="1"/>
    <col min="14" max="14" width="15.42578125" style="132" hidden="1" customWidth="1"/>
    <col min="15" max="17" width="15.42578125" style="12" hidden="1" customWidth="1"/>
    <col min="18" max="18" width="15.42578125" style="12" customWidth="1"/>
    <col min="19" max="21" width="15.42578125" style="12" hidden="1" customWidth="1"/>
    <col min="22" max="23" width="15.42578125" style="12" customWidth="1"/>
    <col min="24" max="24" width="6.28515625" style="11" customWidth="1"/>
    <col min="25" max="27" width="10.140625" style="12" customWidth="1"/>
    <col min="28" max="145" width="9.140625" style="12"/>
    <col min="146" max="146" width="1.42578125" style="12" customWidth="1"/>
    <col min="147" max="147" width="59.5703125" style="12" customWidth="1"/>
    <col min="148" max="148" width="9.140625" style="12" customWidth="1"/>
    <col min="149" max="150" width="3.85546875" style="12" customWidth="1"/>
    <col min="151" max="151" width="10.5703125" style="12" customWidth="1"/>
    <col min="152" max="152" width="3.85546875" style="12" customWidth="1"/>
    <col min="153" max="155" width="14.42578125" style="12" customWidth="1"/>
    <col min="156" max="156" width="4.140625" style="12" customWidth="1"/>
    <col min="157" max="157" width="15" style="12" customWidth="1"/>
    <col min="158" max="159" width="9.140625" style="12" customWidth="1"/>
    <col min="160" max="160" width="11.5703125" style="12" customWidth="1"/>
    <col min="161" max="161" width="18.140625" style="12" customWidth="1"/>
    <col min="162" max="162" width="13.140625" style="12" customWidth="1"/>
    <col min="163" max="163" width="12.28515625" style="12" customWidth="1"/>
    <col min="164" max="401" width="9.140625" style="12"/>
    <col min="402" max="402" width="1.42578125" style="12" customWidth="1"/>
    <col min="403" max="403" width="59.5703125" style="12" customWidth="1"/>
    <col min="404" max="404" width="9.140625" style="12" customWidth="1"/>
    <col min="405" max="406" width="3.85546875" style="12" customWidth="1"/>
    <col min="407" max="407" width="10.5703125" style="12" customWidth="1"/>
    <col min="408" max="408" width="3.85546875" style="12" customWidth="1"/>
    <col min="409" max="411" width="14.42578125" style="12" customWidth="1"/>
    <col min="412" max="412" width="4.140625" style="12" customWidth="1"/>
    <col min="413" max="413" width="15" style="12" customWidth="1"/>
    <col min="414" max="415" width="9.140625" style="12" customWidth="1"/>
    <col min="416" max="416" width="11.5703125" style="12" customWidth="1"/>
    <col min="417" max="417" width="18.140625" style="12" customWidth="1"/>
    <col min="418" max="418" width="13.140625" style="12" customWidth="1"/>
    <col min="419" max="419" width="12.28515625" style="12" customWidth="1"/>
    <col min="420" max="657" width="9.140625" style="12"/>
    <col min="658" max="658" width="1.42578125" style="12" customWidth="1"/>
    <col min="659" max="659" width="59.5703125" style="12" customWidth="1"/>
    <col min="660" max="660" width="9.140625" style="12" customWidth="1"/>
    <col min="661" max="662" width="3.85546875" style="12" customWidth="1"/>
    <col min="663" max="663" width="10.5703125" style="12" customWidth="1"/>
    <col min="664" max="664" width="3.85546875" style="12" customWidth="1"/>
    <col min="665" max="667" width="14.42578125" style="12" customWidth="1"/>
    <col min="668" max="668" width="4.140625" style="12" customWidth="1"/>
    <col min="669" max="669" width="15" style="12" customWidth="1"/>
    <col min="670" max="671" width="9.140625" style="12" customWidth="1"/>
    <col min="672" max="672" width="11.5703125" style="12" customWidth="1"/>
    <col min="673" max="673" width="18.140625" style="12" customWidth="1"/>
    <col min="674" max="674" width="13.140625" style="12" customWidth="1"/>
    <col min="675" max="675" width="12.28515625" style="12" customWidth="1"/>
    <col min="676" max="913" width="9.140625" style="12"/>
    <col min="914" max="914" width="1.42578125" style="12" customWidth="1"/>
    <col min="915" max="915" width="59.5703125" style="12" customWidth="1"/>
    <col min="916" max="916" width="9.140625" style="12" customWidth="1"/>
    <col min="917" max="918" width="3.85546875" style="12" customWidth="1"/>
    <col min="919" max="919" width="10.5703125" style="12" customWidth="1"/>
    <col min="920" max="920" width="3.85546875" style="12" customWidth="1"/>
    <col min="921" max="923" width="14.42578125" style="12" customWidth="1"/>
    <col min="924" max="924" width="4.140625" style="12" customWidth="1"/>
    <col min="925" max="925" width="15" style="12" customWidth="1"/>
    <col min="926" max="927" width="9.140625" style="12" customWidth="1"/>
    <col min="928" max="928" width="11.5703125" style="12" customWidth="1"/>
    <col min="929" max="929" width="18.140625" style="12" customWidth="1"/>
    <col min="930" max="930" width="13.140625" style="12" customWidth="1"/>
    <col min="931" max="931" width="12.28515625" style="12" customWidth="1"/>
    <col min="932" max="1169" width="9.140625" style="12"/>
    <col min="1170" max="1170" width="1.42578125" style="12" customWidth="1"/>
    <col min="1171" max="1171" width="59.5703125" style="12" customWidth="1"/>
    <col min="1172" max="1172" width="9.140625" style="12" customWidth="1"/>
    <col min="1173" max="1174" width="3.85546875" style="12" customWidth="1"/>
    <col min="1175" max="1175" width="10.5703125" style="12" customWidth="1"/>
    <col min="1176" max="1176" width="3.85546875" style="12" customWidth="1"/>
    <col min="1177" max="1179" width="14.42578125" style="12" customWidth="1"/>
    <col min="1180" max="1180" width="4.140625" style="12" customWidth="1"/>
    <col min="1181" max="1181" width="15" style="12" customWidth="1"/>
    <col min="1182" max="1183" width="9.140625" style="12" customWidth="1"/>
    <col min="1184" max="1184" width="11.5703125" style="12" customWidth="1"/>
    <col min="1185" max="1185" width="18.140625" style="12" customWidth="1"/>
    <col min="1186" max="1186" width="13.140625" style="12" customWidth="1"/>
    <col min="1187" max="1187" width="12.28515625" style="12" customWidth="1"/>
    <col min="1188" max="1425" width="9.140625" style="12"/>
    <col min="1426" max="1426" width="1.42578125" style="12" customWidth="1"/>
    <col min="1427" max="1427" width="59.5703125" style="12" customWidth="1"/>
    <col min="1428" max="1428" width="9.140625" style="12" customWidth="1"/>
    <col min="1429" max="1430" width="3.85546875" style="12" customWidth="1"/>
    <col min="1431" max="1431" width="10.5703125" style="12" customWidth="1"/>
    <col min="1432" max="1432" width="3.85546875" style="12" customWidth="1"/>
    <col min="1433" max="1435" width="14.42578125" style="12" customWidth="1"/>
    <col min="1436" max="1436" width="4.140625" style="12" customWidth="1"/>
    <col min="1437" max="1437" width="15" style="12" customWidth="1"/>
    <col min="1438" max="1439" width="9.140625" style="12" customWidth="1"/>
    <col min="1440" max="1440" width="11.5703125" style="12" customWidth="1"/>
    <col min="1441" max="1441" width="18.140625" style="12" customWidth="1"/>
    <col min="1442" max="1442" width="13.140625" style="12" customWidth="1"/>
    <col min="1443" max="1443" width="12.28515625" style="12" customWidth="1"/>
    <col min="1444" max="1681" width="9.140625" style="12"/>
    <col min="1682" max="1682" width="1.42578125" style="12" customWidth="1"/>
    <col min="1683" max="1683" width="59.5703125" style="12" customWidth="1"/>
    <col min="1684" max="1684" width="9.140625" style="12" customWidth="1"/>
    <col min="1685" max="1686" width="3.85546875" style="12" customWidth="1"/>
    <col min="1687" max="1687" width="10.5703125" style="12" customWidth="1"/>
    <col min="1688" max="1688" width="3.85546875" style="12" customWidth="1"/>
    <col min="1689" max="1691" width="14.42578125" style="12" customWidth="1"/>
    <col min="1692" max="1692" width="4.140625" style="12" customWidth="1"/>
    <col min="1693" max="1693" width="15" style="12" customWidth="1"/>
    <col min="1694" max="1695" width="9.140625" style="12" customWidth="1"/>
    <col min="1696" max="1696" width="11.5703125" style="12" customWidth="1"/>
    <col min="1697" max="1697" width="18.140625" style="12" customWidth="1"/>
    <col min="1698" max="1698" width="13.140625" style="12" customWidth="1"/>
    <col min="1699" max="1699" width="12.28515625" style="12" customWidth="1"/>
    <col min="1700" max="1937" width="9.140625" style="12"/>
    <col min="1938" max="1938" width="1.42578125" style="12" customWidth="1"/>
    <col min="1939" max="1939" width="59.5703125" style="12" customWidth="1"/>
    <col min="1940" max="1940" width="9.140625" style="12" customWidth="1"/>
    <col min="1941" max="1942" width="3.85546875" style="12" customWidth="1"/>
    <col min="1943" max="1943" width="10.5703125" style="12" customWidth="1"/>
    <col min="1944" max="1944" width="3.85546875" style="12" customWidth="1"/>
    <col min="1945" max="1947" width="14.42578125" style="12" customWidth="1"/>
    <col min="1948" max="1948" width="4.140625" style="12" customWidth="1"/>
    <col min="1949" max="1949" width="15" style="12" customWidth="1"/>
    <col min="1950" max="1951" width="9.140625" style="12" customWidth="1"/>
    <col min="1952" max="1952" width="11.5703125" style="12" customWidth="1"/>
    <col min="1953" max="1953" width="18.140625" style="12" customWidth="1"/>
    <col min="1954" max="1954" width="13.140625" style="12" customWidth="1"/>
    <col min="1955" max="1955" width="12.28515625" style="12" customWidth="1"/>
    <col min="1956" max="2193" width="9.140625" style="12"/>
    <col min="2194" max="2194" width="1.42578125" style="12" customWidth="1"/>
    <col min="2195" max="2195" width="59.5703125" style="12" customWidth="1"/>
    <col min="2196" max="2196" width="9.140625" style="12" customWidth="1"/>
    <col min="2197" max="2198" width="3.85546875" style="12" customWidth="1"/>
    <col min="2199" max="2199" width="10.5703125" style="12" customWidth="1"/>
    <col min="2200" max="2200" width="3.85546875" style="12" customWidth="1"/>
    <col min="2201" max="2203" width="14.42578125" style="12" customWidth="1"/>
    <col min="2204" max="2204" width="4.140625" style="12" customWidth="1"/>
    <col min="2205" max="2205" width="15" style="12" customWidth="1"/>
    <col min="2206" max="2207" width="9.140625" style="12" customWidth="1"/>
    <col min="2208" max="2208" width="11.5703125" style="12" customWidth="1"/>
    <col min="2209" max="2209" width="18.140625" style="12" customWidth="1"/>
    <col min="2210" max="2210" width="13.140625" style="12" customWidth="1"/>
    <col min="2211" max="2211" width="12.28515625" style="12" customWidth="1"/>
    <col min="2212" max="2449" width="9.140625" style="12"/>
    <col min="2450" max="2450" width="1.42578125" style="12" customWidth="1"/>
    <col min="2451" max="2451" width="59.5703125" style="12" customWidth="1"/>
    <col min="2452" max="2452" width="9.140625" style="12" customWidth="1"/>
    <col min="2453" max="2454" width="3.85546875" style="12" customWidth="1"/>
    <col min="2455" max="2455" width="10.5703125" style="12" customWidth="1"/>
    <col min="2456" max="2456" width="3.85546875" style="12" customWidth="1"/>
    <col min="2457" max="2459" width="14.42578125" style="12" customWidth="1"/>
    <col min="2460" max="2460" width="4.140625" style="12" customWidth="1"/>
    <col min="2461" max="2461" width="15" style="12" customWidth="1"/>
    <col min="2462" max="2463" width="9.140625" style="12" customWidth="1"/>
    <col min="2464" max="2464" width="11.5703125" style="12" customWidth="1"/>
    <col min="2465" max="2465" width="18.140625" style="12" customWidth="1"/>
    <col min="2466" max="2466" width="13.140625" style="12" customWidth="1"/>
    <col min="2467" max="2467" width="12.28515625" style="12" customWidth="1"/>
    <col min="2468" max="2705" width="9.140625" style="12"/>
    <col min="2706" max="2706" width="1.42578125" style="12" customWidth="1"/>
    <col min="2707" max="2707" width="59.5703125" style="12" customWidth="1"/>
    <col min="2708" max="2708" width="9.140625" style="12" customWidth="1"/>
    <col min="2709" max="2710" width="3.85546875" style="12" customWidth="1"/>
    <col min="2711" max="2711" width="10.5703125" style="12" customWidth="1"/>
    <col min="2712" max="2712" width="3.85546875" style="12" customWidth="1"/>
    <col min="2713" max="2715" width="14.42578125" style="12" customWidth="1"/>
    <col min="2716" max="2716" width="4.140625" style="12" customWidth="1"/>
    <col min="2717" max="2717" width="15" style="12" customWidth="1"/>
    <col min="2718" max="2719" width="9.140625" style="12" customWidth="1"/>
    <col min="2720" max="2720" width="11.5703125" style="12" customWidth="1"/>
    <col min="2721" max="2721" width="18.140625" style="12" customWidth="1"/>
    <col min="2722" max="2722" width="13.140625" style="12" customWidth="1"/>
    <col min="2723" max="2723" width="12.28515625" style="12" customWidth="1"/>
    <col min="2724" max="2961" width="9.140625" style="12"/>
    <col min="2962" max="2962" width="1.42578125" style="12" customWidth="1"/>
    <col min="2963" max="2963" width="59.5703125" style="12" customWidth="1"/>
    <col min="2964" max="2964" width="9.140625" style="12" customWidth="1"/>
    <col min="2965" max="2966" width="3.85546875" style="12" customWidth="1"/>
    <col min="2967" max="2967" width="10.5703125" style="12" customWidth="1"/>
    <col min="2968" max="2968" width="3.85546875" style="12" customWidth="1"/>
    <col min="2969" max="2971" width="14.42578125" style="12" customWidth="1"/>
    <col min="2972" max="2972" width="4.140625" style="12" customWidth="1"/>
    <col min="2973" max="2973" width="15" style="12" customWidth="1"/>
    <col min="2974" max="2975" width="9.140625" style="12" customWidth="1"/>
    <col min="2976" max="2976" width="11.5703125" style="12" customWidth="1"/>
    <col min="2977" max="2977" width="18.140625" style="12" customWidth="1"/>
    <col min="2978" max="2978" width="13.140625" style="12" customWidth="1"/>
    <col min="2979" max="2979" width="12.28515625" style="12" customWidth="1"/>
    <col min="2980" max="3217" width="9.140625" style="12"/>
    <col min="3218" max="3218" width="1.42578125" style="12" customWidth="1"/>
    <col min="3219" max="3219" width="59.5703125" style="12" customWidth="1"/>
    <col min="3220" max="3220" width="9.140625" style="12" customWidth="1"/>
    <col min="3221" max="3222" width="3.85546875" style="12" customWidth="1"/>
    <col min="3223" max="3223" width="10.5703125" style="12" customWidth="1"/>
    <col min="3224" max="3224" width="3.85546875" style="12" customWidth="1"/>
    <col min="3225" max="3227" width="14.42578125" style="12" customWidth="1"/>
    <col min="3228" max="3228" width="4.140625" style="12" customWidth="1"/>
    <col min="3229" max="3229" width="15" style="12" customWidth="1"/>
    <col min="3230" max="3231" width="9.140625" style="12" customWidth="1"/>
    <col min="3232" max="3232" width="11.5703125" style="12" customWidth="1"/>
    <col min="3233" max="3233" width="18.140625" style="12" customWidth="1"/>
    <col min="3234" max="3234" width="13.140625" style="12" customWidth="1"/>
    <col min="3235" max="3235" width="12.28515625" style="12" customWidth="1"/>
    <col min="3236" max="3473" width="9.140625" style="12"/>
    <col min="3474" max="3474" width="1.42578125" style="12" customWidth="1"/>
    <col min="3475" max="3475" width="59.5703125" style="12" customWidth="1"/>
    <col min="3476" max="3476" width="9.140625" style="12" customWidth="1"/>
    <col min="3477" max="3478" width="3.85546875" style="12" customWidth="1"/>
    <col min="3479" max="3479" width="10.5703125" style="12" customWidth="1"/>
    <col min="3480" max="3480" width="3.85546875" style="12" customWidth="1"/>
    <col min="3481" max="3483" width="14.42578125" style="12" customWidth="1"/>
    <col min="3484" max="3484" width="4.140625" style="12" customWidth="1"/>
    <col min="3485" max="3485" width="15" style="12" customWidth="1"/>
    <col min="3486" max="3487" width="9.140625" style="12" customWidth="1"/>
    <col min="3488" max="3488" width="11.5703125" style="12" customWidth="1"/>
    <col min="3489" max="3489" width="18.140625" style="12" customWidth="1"/>
    <col min="3490" max="3490" width="13.140625" style="12" customWidth="1"/>
    <col min="3491" max="3491" width="12.28515625" style="12" customWidth="1"/>
    <col min="3492" max="3729" width="9.140625" style="12"/>
    <col min="3730" max="3730" width="1.42578125" style="12" customWidth="1"/>
    <col min="3731" max="3731" width="59.5703125" style="12" customWidth="1"/>
    <col min="3732" max="3732" width="9.140625" style="12" customWidth="1"/>
    <col min="3733" max="3734" width="3.85546875" style="12" customWidth="1"/>
    <col min="3735" max="3735" width="10.5703125" style="12" customWidth="1"/>
    <col min="3736" max="3736" width="3.85546875" style="12" customWidth="1"/>
    <col min="3737" max="3739" width="14.42578125" style="12" customWidth="1"/>
    <col min="3740" max="3740" width="4.140625" style="12" customWidth="1"/>
    <col min="3741" max="3741" width="15" style="12" customWidth="1"/>
    <col min="3742" max="3743" width="9.140625" style="12" customWidth="1"/>
    <col min="3744" max="3744" width="11.5703125" style="12" customWidth="1"/>
    <col min="3745" max="3745" width="18.140625" style="12" customWidth="1"/>
    <col min="3746" max="3746" width="13.140625" style="12" customWidth="1"/>
    <col min="3747" max="3747" width="12.28515625" style="12" customWidth="1"/>
    <col min="3748" max="3985" width="9.140625" style="12"/>
    <col min="3986" max="3986" width="1.42578125" style="12" customWidth="1"/>
    <col min="3987" max="3987" width="59.5703125" style="12" customWidth="1"/>
    <col min="3988" max="3988" width="9.140625" style="12" customWidth="1"/>
    <col min="3989" max="3990" width="3.85546875" style="12" customWidth="1"/>
    <col min="3991" max="3991" width="10.5703125" style="12" customWidth="1"/>
    <col min="3992" max="3992" width="3.85546875" style="12" customWidth="1"/>
    <col min="3993" max="3995" width="14.42578125" style="12" customWidth="1"/>
    <col min="3996" max="3996" width="4.140625" style="12" customWidth="1"/>
    <col min="3997" max="3997" width="15" style="12" customWidth="1"/>
    <col min="3998" max="3999" width="9.140625" style="12" customWidth="1"/>
    <col min="4000" max="4000" width="11.5703125" style="12" customWidth="1"/>
    <col min="4001" max="4001" width="18.140625" style="12" customWidth="1"/>
    <col min="4002" max="4002" width="13.140625" style="12" customWidth="1"/>
    <col min="4003" max="4003" width="12.28515625" style="12" customWidth="1"/>
    <col min="4004" max="4241" width="9.140625" style="12"/>
    <col min="4242" max="4242" width="1.42578125" style="12" customWidth="1"/>
    <col min="4243" max="4243" width="59.5703125" style="12" customWidth="1"/>
    <col min="4244" max="4244" width="9.140625" style="12" customWidth="1"/>
    <col min="4245" max="4246" width="3.85546875" style="12" customWidth="1"/>
    <col min="4247" max="4247" width="10.5703125" style="12" customWidth="1"/>
    <col min="4248" max="4248" width="3.85546875" style="12" customWidth="1"/>
    <col min="4249" max="4251" width="14.42578125" style="12" customWidth="1"/>
    <col min="4252" max="4252" width="4.140625" style="12" customWidth="1"/>
    <col min="4253" max="4253" width="15" style="12" customWidth="1"/>
    <col min="4254" max="4255" width="9.140625" style="12" customWidth="1"/>
    <col min="4256" max="4256" width="11.5703125" style="12" customWidth="1"/>
    <col min="4257" max="4257" width="18.140625" style="12" customWidth="1"/>
    <col min="4258" max="4258" width="13.140625" style="12" customWidth="1"/>
    <col min="4259" max="4259" width="12.28515625" style="12" customWidth="1"/>
    <col min="4260" max="4497" width="9.140625" style="12"/>
    <col min="4498" max="4498" width="1.42578125" style="12" customWidth="1"/>
    <col min="4499" max="4499" width="59.5703125" style="12" customWidth="1"/>
    <col min="4500" max="4500" width="9.140625" style="12" customWidth="1"/>
    <col min="4501" max="4502" width="3.85546875" style="12" customWidth="1"/>
    <col min="4503" max="4503" width="10.5703125" style="12" customWidth="1"/>
    <col min="4504" max="4504" width="3.85546875" style="12" customWidth="1"/>
    <col min="4505" max="4507" width="14.42578125" style="12" customWidth="1"/>
    <col min="4508" max="4508" width="4.140625" style="12" customWidth="1"/>
    <col min="4509" max="4509" width="15" style="12" customWidth="1"/>
    <col min="4510" max="4511" width="9.140625" style="12" customWidth="1"/>
    <col min="4512" max="4512" width="11.5703125" style="12" customWidth="1"/>
    <col min="4513" max="4513" width="18.140625" style="12" customWidth="1"/>
    <col min="4514" max="4514" width="13.140625" style="12" customWidth="1"/>
    <col min="4515" max="4515" width="12.28515625" style="12" customWidth="1"/>
    <col min="4516" max="4753" width="9.140625" style="12"/>
    <col min="4754" max="4754" width="1.42578125" style="12" customWidth="1"/>
    <col min="4755" max="4755" width="59.5703125" style="12" customWidth="1"/>
    <col min="4756" max="4756" width="9.140625" style="12" customWidth="1"/>
    <col min="4757" max="4758" width="3.85546875" style="12" customWidth="1"/>
    <col min="4759" max="4759" width="10.5703125" style="12" customWidth="1"/>
    <col min="4760" max="4760" width="3.85546875" style="12" customWidth="1"/>
    <col min="4761" max="4763" width="14.42578125" style="12" customWidth="1"/>
    <col min="4764" max="4764" width="4.140625" style="12" customWidth="1"/>
    <col min="4765" max="4765" width="15" style="12" customWidth="1"/>
    <col min="4766" max="4767" width="9.140625" style="12" customWidth="1"/>
    <col min="4768" max="4768" width="11.5703125" style="12" customWidth="1"/>
    <col min="4769" max="4769" width="18.140625" style="12" customWidth="1"/>
    <col min="4770" max="4770" width="13.140625" style="12" customWidth="1"/>
    <col min="4771" max="4771" width="12.28515625" style="12" customWidth="1"/>
    <col min="4772" max="5009" width="9.140625" style="12"/>
    <col min="5010" max="5010" width="1.42578125" style="12" customWidth="1"/>
    <col min="5011" max="5011" width="59.5703125" style="12" customWidth="1"/>
    <col min="5012" max="5012" width="9.140625" style="12" customWidth="1"/>
    <col min="5013" max="5014" width="3.85546875" style="12" customWidth="1"/>
    <col min="5015" max="5015" width="10.5703125" style="12" customWidth="1"/>
    <col min="5016" max="5016" width="3.85546875" style="12" customWidth="1"/>
    <col min="5017" max="5019" width="14.42578125" style="12" customWidth="1"/>
    <col min="5020" max="5020" width="4.140625" style="12" customWidth="1"/>
    <col min="5021" max="5021" width="15" style="12" customWidth="1"/>
    <col min="5022" max="5023" width="9.140625" style="12" customWidth="1"/>
    <col min="5024" max="5024" width="11.5703125" style="12" customWidth="1"/>
    <col min="5025" max="5025" width="18.140625" style="12" customWidth="1"/>
    <col min="5026" max="5026" width="13.140625" style="12" customWidth="1"/>
    <col min="5027" max="5027" width="12.28515625" style="12" customWidth="1"/>
    <col min="5028" max="5265" width="9.140625" style="12"/>
    <col min="5266" max="5266" width="1.42578125" style="12" customWidth="1"/>
    <col min="5267" max="5267" width="59.5703125" style="12" customWidth="1"/>
    <col min="5268" max="5268" width="9.140625" style="12" customWidth="1"/>
    <col min="5269" max="5270" width="3.85546875" style="12" customWidth="1"/>
    <col min="5271" max="5271" width="10.5703125" style="12" customWidth="1"/>
    <col min="5272" max="5272" width="3.85546875" style="12" customWidth="1"/>
    <col min="5273" max="5275" width="14.42578125" style="12" customWidth="1"/>
    <col min="5276" max="5276" width="4.140625" style="12" customWidth="1"/>
    <col min="5277" max="5277" width="15" style="12" customWidth="1"/>
    <col min="5278" max="5279" width="9.140625" style="12" customWidth="1"/>
    <col min="5280" max="5280" width="11.5703125" style="12" customWidth="1"/>
    <col min="5281" max="5281" width="18.140625" style="12" customWidth="1"/>
    <col min="5282" max="5282" width="13.140625" style="12" customWidth="1"/>
    <col min="5283" max="5283" width="12.28515625" style="12" customWidth="1"/>
    <col min="5284" max="5521" width="9.140625" style="12"/>
    <col min="5522" max="5522" width="1.42578125" style="12" customWidth="1"/>
    <col min="5523" max="5523" width="59.5703125" style="12" customWidth="1"/>
    <col min="5524" max="5524" width="9.140625" style="12" customWidth="1"/>
    <col min="5525" max="5526" width="3.85546875" style="12" customWidth="1"/>
    <col min="5527" max="5527" width="10.5703125" style="12" customWidth="1"/>
    <col min="5528" max="5528" width="3.85546875" style="12" customWidth="1"/>
    <col min="5529" max="5531" width="14.42578125" style="12" customWidth="1"/>
    <col min="5532" max="5532" width="4.140625" style="12" customWidth="1"/>
    <col min="5533" max="5533" width="15" style="12" customWidth="1"/>
    <col min="5534" max="5535" width="9.140625" style="12" customWidth="1"/>
    <col min="5536" max="5536" width="11.5703125" style="12" customWidth="1"/>
    <col min="5537" max="5537" width="18.140625" style="12" customWidth="1"/>
    <col min="5538" max="5538" width="13.140625" style="12" customWidth="1"/>
    <col min="5539" max="5539" width="12.28515625" style="12" customWidth="1"/>
    <col min="5540" max="5777" width="9.140625" style="12"/>
    <col min="5778" max="5778" width="1.42578125" style="12" customWidth="1"/>
    <col min="5779" max="5779" width="59.5703125" style="12" customWidth="1"/>
    <col min="5780" max="5780" width="9.140625" style="12" customWidth="1"/>
    <col min="5781" max="5782" width="3.85546875" style="12" customWidth="1"/>
    <col min="5783" max="5783" width="10.5703125" style="12" customWidth="1"/>
    <col min="5784" max="5784" width="3.85546875" style="12" customWidth="1"/>
    <col min="5785" max="5787" width="14.42578125" style="12" customWidth="1"/>
    <col min="5788" max="5788" width="4.140625" style="12" customWidth="1"/>
    <col min="5789" max="5789" width="15" style="12" customWidth="1"/>
    <col min="5790" max="5791" width="9.140625" style="12" customWidth="1"/>
    <col min="5792" max="5792" width="11.5703125" style="12" customWidth="1"/>
    <col min="5793" max="5793" width="18.140625" style="12" customWidth="1"/>
    <col min="5794" max="5794" width="13.140625" style="12" customWidth="1"/>
    <col min="5795" max="5795" width="12.28515625" style="12" customWidth="1"/>
    <col min="5796" max="6033" width="9.140625" style="12"/>
    <col min="6034" max="6034" width="1.42578125" style="12" customWidth="1"/>
    <col min="6035" max="6035" width="59.5703125" style="12" customWidth="1"/>
    <col min="6036" max="6036" width="9.140625" style="12" customWidth="1"/>
    <col min="6037" max="6038" width="3.85546875" style="12" customWidth="1"/>
    <col min="6039" max="6039" width="10.5703125" style="12" customWidth="1"/>
    <col min="6040" max="6040" width="3.85546875" style="12" customWidth="1"/>
    <col min="6041" max="6043" width="14.42578125" style="12" customWidth="1"/>
    <col min="6044" max="6044" width="4.140625" style="12" customWidth="1"/>
    <col min="6045" max="6045" width="15" style="12" customWidth="1"/>
    <col min="6046" max="6047" width="9.140625" style="12" customWidth="1"/>
    <col min="6048" max="6048" width="11.5703125" style="12" customWidth="1"/>
    <col min="6049" max="6049" width="18.140625" style="12" customWidth="1"/>
    <col min="6050" max="6050" width="13.140625" style="12" customWidth="1"/>
    <col min="6051" max="6051" width="12.28515625" style="12" customWidth="1"/>
    <col min="6052" max="6289" width="9.140625" style="12"/>
    <col min="6290" max="6290" width="1.42578125" style="12" customWidth="1"/>
    <col min="6291" max="6291" width="59.5703125" style="12" customWidth="1"/>
    <col min="6292" max="6292" width="9.140625" style="12" customWidth="1"/>
    <col min="6293" max="6294" width="3.85546875" style="12" customWidth="1"/>
    <col min="6295" max="6295" width="10.5703125" style="12" customWidth="1"/>
    <col min="6296" max="6296" width="3.85546875" style="12" customWidth="1"/>
    <col min="6297" max="6299" width="14.42578125" style="12" customWidth="1"/>
    <col min="6300" max="6300" width="4.140625" style="12" customWidth="1"/>
    <col min="6301" max="6301" width="15" style="12" customWidth="1"/>
    <col min="6302" max="6303" width="9.140625" style="12" customWidth="1"/>
    <col min="6304" max="6304" width="11.5703125" style="12" customWidth="1"/>
    <col min="6305" max="6305" width="18.140625" style="12" customWidth="1"/>
    <col min="6306" max="6306" width="13.140625" style="12" customWidth="1"/>
    <col min="6307" max="6307" width="12.28515625" style="12" customWidth="1"/>
    <col min="6308" max="6545" width="9.140625" style="12"/>
    <col min="6546" max="6546" width="1.42578125" style="12" customWidth="1"/>
    <col min="6547" max="6547" width="59.5703125" style="12" customWidth="1"/>
    <col min="6548" max="6548" width="9.140625" style="12" customWidth="1"/>
    <col min="6549" max="6550" width="3.85546875" style="12" customWidth="1"/>
    <col min="6551" max="6551" width="10.5703125" style="12" customWidth="1"/>
    <col min="6552" max="6552" width="3.85546875" style="12" customWidth="1"/>
    <col min="6553" max="6555" width="14.42578125" style="12" customWidth="1"/>
    <col min="6556" max="6556" width="4.140625" style="12" customWidth="1"/>
    <col min="6557" max="6557" width="15" style="12" customWidth="1"/>
    <col min="6558" max="6559" width="9.140625" style="12" customWidth="1"/>
    <col min="6560" max="6560" width="11.5703125" style="12" customWidth="1"/>
    <col min="6561" max="6561" width="18.140625" style="12" customWidth="1"/>
    <col min="6562" max="6562" width="13.140625" style="12" customWidth="1"/>
    <col min="6563" max="6563" width="12.28515625" style="12" customWidth="1"/>
    <col min="6564" max="6801" width="9.140625" style="12"/>
    <col min="6802" max="6802" width="1.42578125" style="12" customWidth="1"/>
    <col min="6803" max="6803" width="59.5703125" style="12" customWidth="1"/>
    <col min="6804" max="6804" width="9.140625" style="12" customWidth="1"/>
    <col min="6805" max="6806" width="3.85546875" style="12" customWidth="1"/>
    <col min="6807" max="6807" width="10.5703125" style="12" customWidth="1"/>
    <col min="6808" max="6808" width="3.85546875" style="12" customWidth="1"/>
    <col min="6809" max="6811" width="14.42578125" style="12" customWidth="1"/>
    <col min="6812" max="6812" width="4.140625" style="12" customWidth="1"/>
    <col min="6813" max="6813" width="15" style="12" customWidth="1"/>
    <col min="6814" max="6815" width="9.140625" style="12" customWidth="1"/>
    <col min="6816" max="6816" width="11.5703125" style="12" customWidth="1"/>
    <col min="6817" max="6817" width="18.140625" style="12" customWidth="1"/>
    <col min="6818" max="6818" width="13.140625" style="12" customWidth="1"/>
    <col min="6819" max="6819" width="12.28515625" style="12" customWidth="1"/>
    <col min="6820" max="7057" width="9.140625" style="12"/>
    <col min="7058" max="7058" width="1.42578125" style="12" customWidth="1"/>
    <col min="7059" max="7059" width="59.5703125" style="12" customWidth="1"/>
    <col min="7060" max="7060" width="9.140625" style="12" customWidth="1"/>
    <col min="7061" max="7062" width="3.85546875" style="12" customWidth="1"/>
    <col min="7063" max="7063" width="10.5703125" style="12" customWidth="1"/>
    <col min="7064" max="7064" width="3.85546875" style="12" customWidth="1"/>
    <col min="7065" max="7067" width="14.42578125" style="12" customWidth="1"/>
    <col min="7068" max="7068" width="4.140625" style="12" customWidth="1"/>
    <col min="7069" max="7069" width="15" style="12" customWidth="1"/>
    <col min="7070" max="7071" width="9.140625" style="12" customWidth="1"/>
    <col min="7072" max="7072" width="11.5703125" style="12" customWidth="1"/>
    <col min="7073" max="7073" width="18.140625" style="12" customWidth="1"/>
    <col min="7074" max="7074" width="13.140625" style="12" customWidth="1"/>
    <col min="7075" max="7075" width="12.28515625" style="12" customWidth="1"/>
    <col min="7076" max="7313" width="9.140625" style="12"/>
    <col min="7314" max="7314" width="1.42578125" style="12" customWidth="1"/>
    <col min="7315" max="7315" width="59.5703125" style="12" customWidth="1"/>
    <col min="7316" max="7316" width="9.140625" style="12" customWidth="1"/>
    <col min="7317" max="7318" width="3.85546875" style="12" customWidth="1"/>
    <col min="7319" max="7319" width="10.5703125" style="12" customWidth="1"/>
    <col min="7320" max="7320" width="3.85546875" style="12" customWidth="1"/>
    <col min="7321" max="7323" width="14.42578125" style="12" customWidth="1"/>
    <col min="7324" max="7324" width="4.140625" style="12" customWidth="1"/>
    <col min="7325" max="7325" width="15" style="12" customWidth="1"/>
    <col min="7326" max="7327" width="9.140625" style="12" customWidth="1"/>
    <col min="7328" max="7328" width="11.5703125" style="12" customWidth="1"/>
    <col min="7329" max="7329" width="18.140625" style="12" customWidth="1"/>
    <col min="7330" max="7330" width="13.140625" style="12" customWidth="1"/>
    <col min="7331" max="7331" width="12.28515625" style="12" customWidth="1"/>
    <col min="7332" max="7569" width="9.140625" style="12"/>
    <col min="7570" max="7570" width="1.42578125" style="12" customWidth="1"/>
    <col min="7571" max="7571" width="59.5703125" style="12" customWidth="1"/>
    <col min="7572" max="7572" width="9.140625" style="12" customWidth="1"/>
    <col min="7573" max="7574" width="3.85546875" style="12" customWidth="1"/>
    <col min="7575" max="7575" width="10.5703125" style="12" customWidth="1"/>
    <col min="7576" max="7576" width="3.85546875" style="12" customWidth="1"/>
    <col min="7577" max="7579" width="14.42578125" style="12" customWidth="1"/>
    <col min="7580" max="7580" width="4.140625" style="12" customWidth="1"/>
    <col min="7581" max="7581" width="15" style="12" customWidth="1"/>
    <col min="7582" max="7583" width="9.140625" style="12" customWidth="1"/>
    <col min="7584" max="7584" width="11.5703125" style="12" customWidth="1"/>
    <col min="7585" max="7585" width="18.140625" style="12" customWidth="1"/>
    <col min="7586" max="7586" width="13.140625" style="12" customWidth="1"/>
    <col min="7587" max="7587" width="12.28515625" style="12" customWidth="1"/>
    <col min="7588" max="7825" width="9.140625" style="12"/>
    <col min="7826" max="7826" width="1.42578125" style="12" customWidth="1"/>
    <col min="7827" max="7827" width="59.5703125" style="12" customWidth="1"/>
    <col min="7828" max="7828" width="9.140625" style="12" customWidth="1"/>
    <col min="7829" max="7830" width="3.85546875" style="12" customWidth="1"/>
    <col min="7831" max="7831" width="10.5703125" style="12" customWidth="1"/>
    <col min="7832" max="7832" width="3.85546875" style="12" customWidth="1"/>
    <col min="7833" max="7835" width="14.42578125" style="12" customWidth="1"/>
    <col min="7836" max="7836" width="4.140625" style="12" customWidth="1"/>
    <col min="7837" max="7837" width="15" style="12" customWidth="1"/>
    <col min="7838" max="7839" width="9.140625" style="12" customWidth="1"/>
    <col min="7840" max="7840" width="11.5703125" style="12" customWidth="1"/>
    <col min="7841" max="7841" width="18.140625" style="12" customWidth="1"/>
    <col min="7842" max="7842" width="13.140625" style="12" customWidth="1"/>
    <col min="7843" max="7843" width="12.28515625" style="12" customWidth="1"/>
    <col min="7844" max="8081" width="9.140625" style="12"/>
    <col min="8082" max="8082" width="1.42578125" style="12" customWidth="1"/>
    <col min="8083" max="8083" width="59.5703125" style="12" customWidth="1"/>
    <col min="8084" max="8084" width="9.140625" style="12" customWidth="1"/>
    <col min="8085" max="8086" width="3.85546875" style="12" customWidth="1"/>
    <col min="8087" max="8087" width="10.5703125" style="12" customWidth="1"/>
    <col min="8088" max="8088" width="3.85546875" style="12" customWidth="1"/>
    <col min="8089" max="8091" width="14.42578125" style="12" customWidth="1"/>
    <col min="8092" max="8092" width="4.140625" style="12" customWidth="1"/>
    <col min="8093" max="8093" width="15" style="12" customWidth="1"/>
    <col min="8094" max="8095" width="9.140625" style="12" customWidth="1"/>
    <col min="8096" max="8096" width="11.5703125" style="12" customWidth="1"/>
    <col min="8097" max="8097" width="18.140625" style="12" customWidth="1"/>
    <col min="8098" max="8098" width="13.140625" style="12" customWidth="1"/>
    <col min="8099" max="8099" width="12.28515625" style="12" customWidth="1"/>
    <col min="8100" max="8337" width="9.140625" style="12"/>
    <col min="8338" max="8338" width="1.42578125" style="12" customWidth="1"/>
    <col min="8339" max="8339" width="59.5703125" style="12" customWidth="1"/>
    <col min="8340" max="8340" width="9.140625" style="12" customWidth="1"/>
    <col min="8341" max="8342" width="3.85546875" style="12" customWidth="1"/>
    <col min="8343" max="8343" width="10.5703125" style="12" customWidth="1"/>
    <col min="8344" max="8344" width="3.85546875" style="12" customWidth="1"/>
    <col min="8345" max="8347" width="14.42578125" style="12" customWidth="1"/>
    <col min="8348" max="8348" width="4.140625" style="12" customWidth="1"/>
    <col min="8349" max="8349" width="15" style="12" customWidth="1"/>
    <col min="8350" max="8351" width="9.140625" style="12" customWidth="1"/>
    <col min="8352" max="8352" width="11.5703125" style="12" customWidth="1"/>
    <col min="8353" max="8353" width="18.140625" style="12" customWidth="1"/>
    <col min="8354" max="8354" width="13.140625" style="12" customWidth="1"/>
    <col min="8355" max="8355" width="12.28515625" style="12" customWidth="1"/>
    <col min="8356" max="8593" width="9.140625" style="12"/>
    <col min="8594" max="8594" width="1.42578125" style="12" customWidth="1"/>
    <col min="8595" max="8595" width="59.5703125" style="12" customWidth="1"/>
    <col min="8596" max="8596" width="9.140625" style="12" customWidth="1"/>
    <col min="8597" max="8598" width="3.85546875" style="12" customWidth="1"/>
    <col min="8599" max="8599" width="10.5703125" style="12" customWidth="1"/>
    <col min="8600" max="8600" width="3.85546875" style="12" customWidth="1"/>
    <col min="8601" max="8603" width="14.42578125" style="12" customWidth="1"/>
    <col min="8604" max="8604" width="4.140625" style="12" customWidth="1"/>
    <col min="8605" max="8605" width="15" style="12" customWidth="1"/>
    <col min="8606" max="8607" width="9.140625" style="12" customWidth="1"/>
    <col min="8608" max="8608" width="11.5703125" style="12" customWidth="1"/>
    <col min="8609" max="8609" width="18.140625" style="12" customWidth="1"/>
    <col min="8610" max="8610" width="13.140625" style="12" customWidth="1"/>
    <col min="8611" max="8611" width="12.28515625" style="12" customWidth="1"/>
    <col min="8612" max="8849" width="9.140625" style="12"/>
    <col min="8850" max="8850" width="1.42578125" style="12" customWidth="1"/>
    <col min="8851" max="8851" width="59.5703125" style="12" customWidth="1"/>
    <col min="8852" max="8852" width="9.140625" style="12" customWidth="1"/>
    <col min="8853" max="8854" width="3.85546875" style="12" customWidth="1"/>
    <col min="8855" max="8855" width="10.5703125" style="12" customWidth="1"/>
    <col min="8856" max="8856" width="3.85546875" style="12" customWidth="1"/>
    <col min="8857" max="8859" width="14.42578125" style="12" customWidth="1"/>
    <col min="8860" max="8860" width="4.140625" style="12" customWidth="1"/>
    <col min="8861" max="8861" width="15" style="12" customWidth="1"/>
    <col min="8862" max="8863" width="9.140625" style="12" customWidth="1"/>
    <col min="8864" max="8864" width="11.5703125" style="12" customWidth="1"/>
    <col min="8865" max="8865" width="18.140625" style="12" customWidth="1"/>
    <col min="8866" max="8866" width="13.140625" style="12" customWidth="1"/>
    <col min="8867" max="8867" width="12.28515625" style="12" customWidth="1"/>
    <col min="8868" max="9105" width="9.140625" style="12"/>
    <col min="9106" max="9106" width="1.42578125" style="12" customWidth="1"/>
    <col min="9107" max="9107" width="59.5703125" style="12" customWidth="1"/>
    <col min="9108" max="9108" width="9.140625" style="12" customWidth="1"/>
    <col min="9109" max="9110" width="3.85546875" style="12" customWidth="1"/>
    <col min="9111" max="9111" width="10.5703125" style="12" customWidth="1"/>
    <col min="9112" max="9112" width="3.85546875" style="12" customWidth="1"/>
    <col min="9113" max="9115" width="14.42578125" style="12" customWidth="1"/>
    <col min="9116" max="9116" width="4.140625" style="12" customWidth="1"/>
    <col min="9117" max="9117" width="15" style="12" customWidth="1"/>
    <col min="9118" max="9119" width="9.140625" style="12" customWidth="1"/>
    <col min="9120" max="9120" width="11.5703125" style="12" customWidth="1"/>
    <col min="9121" max="9121" width="18.140625" style="12" customWidth="1"/>
    <col min="9122" max="9122" width="13.140625" style="12" customWidth="1"/>
    <col min="9123" max="9123" width="12.28515625" style="12" customWidth="1"/>
    <col min="9124" max="9361" width="9.140625" style="12"/>
    <col min="9362" max="9362" width="1.42578125" style="12" customWidth="1"/>
    <col min="9363" max="9363" width="59.5703125" style="12" customWidth="1"/>
    <col min="9364" max="9364" width="9.140625" style="12" customWidth="1"/>
    <col min="9365" max="9366" width="3.85546875" style="12" customWidth="1"/>
    <col min="9367" max="9367" width="10.5703125" style="12" customWidth="1"/>
    <col min="9368" max="9368" width="3.85546875" style="12" customWidth="1"/>
    <col min="9369" max="9371" width="14.42578125" style="12" customWidth="1"/>
    <col min="9372" max="9372" width="4.140625" style="12" customWidth="1"/>
    <col min="9373" max="9373" width="15" style="12" customWidth="1"/>
    <col min="9374" max="9375" width="9.140625" style="12" customWidth="1"/>
    <col min="9376" max="9376" width="11.5703125" style="12" customWidth="1"/>
    <col min="9377" max="9377" width="18.140625" style="12" customWidth="1"/>
    <col min="9378" max="9378" width="13.140625" style="12" customWidth="1"/>
    <col min="9379" max="9379" width="12.28515625" style="12" customWidth="1"/>
    <col min="9380" max="9617" width="9.140625" style="12"/>
    <col min="9618" max="9618" width="1.42578125" style="12" customWidth="1"/>
    <col min="9619" max="9619" width="59.5703125" style="12" customWidth="1"/>
    <col min="9620" max="9620" width="9.140625" style="12" customWidth="1"/>
    <col min="9621" max="9622" width="3.85546875" style="12" customWidth="1"/>
    <col min="9623" max="9623" width="10.5703125" style="12" customWidth="1"/>
    <col min="9624" max="9624" width="3.85546875" style="12" customWidth="1"/>
    <col min="9625" max="9627" width="14.42578125" style="12" customWidth="1"/>
    <col min="9628" max="9628" width="4.140625" style="12" customWidth="1"/>
    <col min="9629" max="9629" width="15" style="12" customWidth="1"/>
    <col min="9630" max="9631" width="9.140625" style="12" customWidth="1"/>
    <col min="9632" max="9632" width="11.5703125" style="12" customWidth="1"/>
    <col min="9633" max="9633" width="18.140625" style="12" customWidth="1"/>
    <col min="9634" max="9634" width="13.140625" style="12" customWidth="1"/>
    <col min="9635" max="9635" width="12.28515625" style="12" customWidth="1"/>
    <col min="9636" max="9873" width="9.140625" style="12"/>
    <col min="9874" max="9874" width="1.42578125" style="12" customWidth="1"/>
    <col min="9875" max="9875" width="59.5703125" style="12" customWidth="1"/>
    <col min="9876" max="9876" width="9.140625" style="12" customWidth="1"/>
    <col min="9877" max="9878" width="3.85546875" style="12" customWidth="1"/>
    <col min="9879" max="9879" width="10.5703125" style="12" customWidth="1"/>
    <col min="9880" max="9880" width="3.85546875" style="12" customWidth="1"/>
    <col min="9881" max="9883" width="14.42578125" style="12" customWidth="1"/>
    <col min="9884" max="9884" width="4.140625" style="12" customWidth="1"/>
    <col min="9885" max="9885" width="15" style="12" customWidth="1"/>
    <col min="9886" max="9887" width="9.140625" style="12" customWidth="1"/>
    <col min="9888" max="9888" width="11.5703125" style="12" customWidth="1"/>
    <col min="9889" max="9889" width="18.140625" style="12" customWidth="1"/>
    <col min="9890" max="9890" width="13.140625" style="12" customWidth="1"/>
    <col min="9891" max="9891" width="12.28515625" style="12" customWidth="1"/>
    <col min="9892" max="10129" width="9.140625" style="12"/>
    <col min="10130" max="10130" width="1.42578125" style="12" customWidth="1"/>
    <col min="10131" max="10131" width="59.5703125" style="12" customWidth="1"/>
    <col min="10132" max="10132" width="9.140625" style="12" customWidth="1"/>
    <col min="10133" max="10134" width="3.85546875" style="12" customWidth="1"/>
    <col min="10135" max="10135" width="10.5703125" style="12" customWidth="1"/>
    <col min="10136" max="10136" width="3.85546875" style="12" customWidth="1"/>
    <col min="10137" max="10139" width="14.42578125" style="12" customWidth="1"/>
    <col min="10140" max="10140" width="4.140625" style="12" customWidth="1"/>
    <col min="10141" max="10141" width="15" style="12" customWidth="1"/>
    <col min="10142" max="10143" width="9.140625" style="12" customWidth="1"/>
    <col min="10144" max="10144" width="11.5703125" style="12" customWidth="1"/>
    <col min="10145" max="10145" width="18.140625" style="12" customWidth="1"/>
    <col min="10146" max="10146" width="13.140625" style="12" customWidth="1"/>
    <col min="10147" max="10147" width="12.28515625" style="12" customWidth="1"/>
    <col min="10148" max="10385" width="9.140625" style="12"/>
    <col min="10386" max="10386" width="1.42578125" style="12" customWidth="1"/>
    <col min="10387" max="10387" width="59.5703125" style="12" customWidth="1"/>
    <col min="10388" max="10388" width="9.140625" style="12" customWidth="1"/>
    <col min="10389" max="10390" width="3.85546875" style="12" customWidth="1"/>
    <col min="10391" max="10391" width="10.5703125" style="12" customWidth="1"/>
    <col min="10392" max="10392" width="3.85546875" style="12" customWidth="1"/>
    <col min="10393" max="10395" width="14.42578125" style="12" customWidth="1"/>
    <col min="10396" max="10396" width="4.140625" style="12" customWidth="1"/>
    <col min="10397" max="10397" width="15" style="12" customWidth="1"/>
    <col min="10398" max="10399" width="9.140625" style="12" customWidth="1"/>
    <col min="10400" max="10400" width="11.5703125" style="12" customWidth="1"/>
    <col min="10401" max="10401" width="18.140625" style="12" customWidth="1"/>
    <col min="10402" max="10402" width="13.140625" style="12" customWidth="1"/>
    <col min="10403" max="10403" width="12.28515625" style="12" customWidth="1"/>
    <col min="10404" max="10641" width="9.140625" style="12"/>
    <col min="10642" max="10642" width="1.42578125" style="12" customWidth="1"/>
    <col min="10643" max="10643" width="59.5703125" style="12" customWidth="1"/>
    <col min="10644" max="10644" width="9.140625" style="12" customWidth="1"/>
    <col min="10645" max="10646" width="3.85546875" style="12" customWidth="1"/>
    <col min="10647" max="10647" width="10.5703125" style="12" customWidth="1"/>
    <col min="10648" max="10648" width="3.85546875" style="12" customWidth="1"/>
    <col min="10649" max="10651" width="14.42578125" style="12" customWidth="1"/>
    <col min="10652" max="10652" width="4.140625" style="12" customWidth="1"/>
    <col min="10653" max="10653" width="15" style="12" customWidth="1"/>
    <col min="10654" max="10655" width="9.140625" style="12" customWidth="1"/>
    <col min="10656" max="10656" width="11.5703125" style="12" customWidth="1"/>
    <col min="10657" max="10657" width="18.140625" style="12" customWidth="1"/>
    <col min="10658" max="10658" width="13.140625" style="12" customWidth="1"/>
    <col min="10659" max="10659" width="12.28515625" style="12" customWidth="1"/>
    <col min="10660" max="10897" width="9.140625" style="12"/>
    <col min="10898" max="10898" width="1.42578125" style="12" customWidth="1"/>
    <col min="10899" max="10899" width="59.5703125" style="12" customWidth="1"/>
    <col min="10900" max="10900" width="9.140625" style="12" customWidth="1"/>
    <col min="10901" max="10902" width="3.85546875" style="12" customWidth="1"/>
    <col min="10903" max="10903" width="10.5703125" style="12" customWidth="1"/>
    <col min="10904" max="10904" width="3.85546875" style="12" customWidth="1"/>
    <col min="10905" max="10907" width="14.42578125" style="12" customWidth="1"/>
    <col min="10908" max="10908" width="4.140625" style="12" customWidth="1"/>
    <col min="10909" max="10909" width="15" style="12" customWidth="1"/>
    <col min="10910" max="10911" width="9.140625" style="12" customWidth="1"/>
    <col min="10912" max="10912" width="11.5703125" style="12" customWidth="1"/>
    <col min="10913" max="10913" width="18.140625" style="12" customWidth="1"/>
    <col min="10914" max="10914" width="13.140625" style="12" customWidth="1"/>
    <col min="10915" max="10915" width="12.28515625" style="12" customWidth="1"/>
    <col min="10916" max="11153" width="9.140625" style="12"/>
    <col min="11154" max="11154" width="1.42578125" style="12" customWidth="1"/>
    <col min="11155" max="11155" width="59.5703125" style="12" customWidth="1"/>
    <col min="11156" max="11156" width="9.140625" style="12" customWidth="1"/>
    <col min="11157" max="11158" width="3.85546875" style="12" customWidth="1"/>
    <col min="11159" max="11159" width="10.5703125" style="12" customWidth="1"/>
    <col min="11160" max="11160" width="3.85546875" style="12" customWidth="1"/>
    <col min="11161" max="11163" width="14.42578125" style="12" customWidth="1"/>
    <col min="11164" max="11164" width="4.140625" style="12" customWidth="1"/>
    <col min="11165" max="11165" width="15" style="12" customWidth="1"/>
    <col min="11166" max="11167" width="9.140625" style="12" customWidth="1"/>
    <col min="11168" max="11168" width="11.5703125" style="12" customWidth="1"/>
    <col min="11169" max="11169" width="18.140625" style="12" customWidth="1"/>
    <col min="11170" max="11170" width="13.140625" style="12" customWidth="1"/>
    <col min="11171" max="11171" width="12.28515625" style="12" customWidth="1"/>
    <col min="11172" max="11409" width="9.140625" style="12"/>
    <col min="11410" max="11410" width="1.42578125" style="12" customWidth="1"/>
    <col min="11411" max="11411" width="59.5703125" style="12" customWidth="1"/>
    <col min="11412" max="11412" width="9.140625" style="12" customWidth="1"/>
    <col min="11413" max="11414" width="3.85546875" style="12" customWidth="1"/>
    <col min="11415" max="11415" width="10.5703125" style="12" customWidth="1"/>
    <col min="11416" max="11416" width="3.85546875" style="12" customWidth="1"/>
    <col min="11417" max="11419" width="14.42578125" style="12" customWidth="1"/>
    <col min="11420" max="11420" width="4.140625" style="12" customWidth="1"/>
    <col min="11421" max="11421" width="15" style="12" customWidth="1"/>
    <col min="11422" max="11423" width="9.140625" style="12" customWidth="1"/>
    <col min="11424" max="11424" width="11.5703125" style="12" customWidth="1"/>
    <col min="11425" max="11425" width="18.140625" style="12" customWidth="1"/>
    <col min="11426" max="11426" width="13.140625" style="12" customWidth="1"/>
    <col min="11427" max="11427" width="12.28515625" style="12" customWidth="1"/>
    <col min="11428" max="11665" width="9.140625" style="12"/>
    <col min="11666" max="11666" width="1.42578125" style="12" customWidth="1"/>
    <col min="11667" max="11667" width="59.5703125" style="12" customWidth="1"/>
    <col min="11668" max="11668" width="9.140625" style="12" customWidth="1"/>
    <col min="11669" max="11670" width="3.85546875" style="12" customWidth="1"/>
    <col min="11671" max="11671" width="10.5703125" style="12" customWidth="1"/>
    <col min="11672" max="11672" width="3.85546875" style="12" customWidth="1"/>
    <col min="11673" max="11675" width="14.42578125" style="12" customWidth="1"/>
    <col min="11676" max="11676" width="4.140625" style="12" customWidth="1"/>
    <col min="11677" max="11677" width="15" style="12" customWidth="1"/>
    <col min="11678" max="11679" width="9.140625" style="12" customWidth="1"/>
    <col min="11680" max="11680" width="11.5703125" style="12" customWidth="1"/>
    <col min="11681" max="11681" width="18.140625" style="12" customWidth="1"/>
    <col min="11682" max="11682" width="13.140625" style="12" customWidth="1"/>
    <col min="11683" max="11683" width="12.28515625" style="12" customWidth="1"/>
    <col min="11684" max="11921" width="9.140625" style="12"/>
    <col min="11922" max="11922" width="1.42578125" style="12" customWidth="1"/>
    <col min="11923" max="11923" width="59.5703125" style="12" customWidth="1"/>
    <col min="11924" max="11924" width="9.140625" style="12" customWidth="1"/>
    <col min="11925" max="11926" width="3.85546875" style="12" customWidth="1"/>
    <col min="11927" max="11927" width="10.5703125" style="12" customWidth="1"/>
    <col min="11928" max="11928" width="3.85546875" style="12" customWidth="1"/>
    <col min="11929" max="11931" width="14.42578125" style="12" customWidth="1"/>
    <col min="11932" max="11932" width="4.140625" style="12" customWidth="1"/>
    <col min="11933" max="11933" width="15" style="12" customWidth="1"/>
    <col min="11934" max="11935" width="9.140625" style="12" customWidth="1"/>
    <col min="11936" max="11936" width="11.5703125" style="12" customWidth="1"/>
    <col min="11937" max="11937" width="18.140625" style="12" customWidth="1"/>
    <col min="11938" max="11938" width="13.140625" style="12" customWidth="1"/>
    <col min="11939" max="11939" width="12.28515625" style="12" customWidth="1"/>
    <col min="11940" max="12177" width="9.140625" style="12"/>
    <col min="12178" max="12178" width="1.42578125" style="12" customWidth="1"/>
    <col min="12179" max="12179" width="59.5703125" style="12" customWidth="1"/>
    <col min="12180" max="12180" width="9.140625" style="12" customWidth="1"/>
    <col min="12181" max="12182" width="3.85546875" style="12" customWidth="1"/>
    <col min="12183" max="12183" width="10.5703125" style="12" customWidth="1"/>
    <col min="12184" max="12184" width="3.85546875" style="12" customWidth="1"/>
    <col min="12185" max="12187" width="14.42578125" style="12" customWidth="1"/>
    <col min="12188" max="12188" width="4.140625" style="12" customWidth="1"/>
    <col min="12189" max="12189" width="15" style="12" customWidth="1"/>
    <col min="12190" max="12191" width="9.140625" style="12" customWidth="1"/>
    <col min="12192" max="12192" width="11.5703125" style="12" customWidth="1"/>
    <col min="12193" max="12193" width="18.140625" style="12" customWidth="1"/>
    <col min="12194" max="12194" width="13.140625" style="12" customWidth="1"/>
    <col min="12195" max="12195" width="12.28515625" style="12" customWidth="1"/>
    <col min="12196" max="12433" width="9.140625" style="12"/>
    <col min="12434" max="12434" width="1.42578125" style="12" customWidth="1"/>
    <col min="12435" max="12435" width="59.5703125" style="12" customWidth="1"/>
    <col min="12436" max="12436" width="9.140625" style="12" customWidth="1"/>
    <col min="12437" max="12438" width="3.85546875" style="12" customWidth="1"/>
    <col min="12439" max="12439" width="10.5703125" style="12" customWidth="1"/>
    <col min="12440" max="12440" width="3.85546875" style="12" customWidth="1"/>
    <col min="12441" max="12443" width="14.42578125" style="12" customWidth="1"/>
    <col min="12444" max="12444" width="4.140625" style="12" customWidth="1"/>
    <col min="12445" max="12445" width="15" style="12" customWidth="1"/>
    <col min="12446" max="12447" width="9.140625" style="12" customWidth="1"/>
    <col min="12448" max="12448" width="11.5703125" style="12" customWidth="1"/>
    <col min="12449" max="12449" width="18.140625" style="12" customWidth="1"/>
    <col min="12450" max="12450" width="13.140625" style="12" customWidth="1"/>
    <col min="12451" max="12451" width="12.28515625" style="12" customWidth="1"/>
    <col min="12452" max="12689" width="9.140625" style="12"/>
    <col min="12690" max="12690" width="1.42578125" style="12" customWidth="1"/>
    <col min="12691" max="12691" width="59.5703125" style="12" customWidth="1"/>
    <col min="12692" max="12692" width="9.140625" style="12" customWidth="1"/>
    <col min="12693" max="12694" width="3.85546875" style="12" customWidth="1"/>
    <col min="12695" max="12695" width="10.5703125" style="12" customWidth="1"/>
    <col min="12696" max="12696" width="3.85546875" style="12" customWidth="1"/>
    <col min="12697" max="12699" width="14.42578125" style="12" customWidth="1"/>
    <col min="12700" max="12700" width="4.140625" style="12" customWidth="1"/>
    <col min="12701" max="12701" width="15" style="12" customWidth="1"/>
    <col min="12702" max="12703" width="9.140625" style="12" customWidth="1"/>
    <col min="12704" max="12704" width="11.5703125" style="12" customWidth="1"/>
    <col min="12705" max="12705" width="18.140625" style="12" customWidth="1"/>
    <col min="12706" max="12706" width="13.140625" style="12" customWidth="1"/>
    <col min="12707" max="12707" width="12.28515625" style="12" customWidth="1"/>
    <col min="12708" max="12945" width="9.140625" style="12"/>
    <col min="12946" max="12946" width="1.42578125" style="12" customWidth="1"/>
    <col min="12947" max="12947" width="59.5703125" style="12" customWidth="1"/>
    <col min="12948" max="12948" width="9.140625" style="12" customWidth="1"/>
    <col min="12949" max="12950" width="3.85546875" style="12" customWidth="1"/>
    <col min="12951" max="12951" width="10.5703125" style="12" customWidth="1"/>
    <col min="12952" max="12952" width="3.85546875" style="12" customWidth="1"/>
    <col min="12953" max="12955" width="14.42578125" style="12" customWidth="1"/>
    <col min="12956" max="12956" width="4.140625" style="12" customWidth="1"/>
    <col min="12957" max="12957" width="15" style="12" customWidth="1"/>
    <col min="12958" max="12959" width="9.140625" style="12" customWidth="1"/>
    <col min="12960" max="12960" width="11.5703125" style="12" customWidth="1"/>
    <col min="12961" max="12961" width="18.140625" style="12" customWidth="1"/>
    <col min="12962" max="12962" width="13.140625" style="12" customWidth="1"/>
    <col min="12963" max="12963" width="12.28515625" style="12" customWidth="1"/>
    <col min="12964" max="13201" width="9.140625" style="12"/>
    <col min="13202" max="13202" width="1.42578125" style="12" customWidth="1"/>
    <col min="13203" max="13203" width="59.5703125" style="12" customWidth="1"/>
    <col min="13204" max="13204" width="9.140625" style="12" customWidth="1"/>
    <col min="13205" max="13206" width="3.85546875" style="12" customWidth="1"/>
    <col min="13207" max="13207" width="10.5703125" style="12" customWidth="1"/>
    <col min="13208" max="13208" width="3.85546875" style="12" customWidth="1"/>
    <col min="13209" max="13211" width="14.42578125" style="12" customWidth="1"/>
    <col min="13212" max="13212" width="4.140625" style="12" customWidth="1"/>
    <col min="13213" max="13213" width="15" style="12" customWidth="1"/>
    <col min="13214" max="13215" width="9.140625" style="12" customWidth="1"/>
    <col min="13216" max="13216" width="11.5703125" style="12" customWidth="1"/>
    <col min="13217" max="13217" width="18.140625" style="12" customWidth="1"/>
    <col min="13218" max="13218" width="13.140625" style="12" customWidth="1"/>
    <col min="13219" max="13219" width="12.28515625" style="12" customWidth="1"/>
    <col min="13220" max="13457" width="9.140625" style="12"/>
    <col min="13458" max="13458" width="1.42578125" style="12" customWidth="1"/>
    <col min="13459" max="13459" width="59.5703125" style="12" customWidth="1"/>
    <col min="13460" max="13460" width="9.140625" style="12" customWidth="1"/>
    <col min="13461" max="13462" width="3.85546875" style="12" customWidth="1"/>
    <col min="13463" max="13463" width="10.5703125" style="12" customWidth="1"/>
    <col min="13464" max="13464" width="3.85546875" style="12" customWidth="1"/>
    <col min="13465" max="13467" width="14.42578125" style="12" customWidth="1"/>
    <col min="13468" max="13468" width="4.140625" style="12" customWidth="1"/>
    <col min="13469" max="13469" width="15" style="12" customWidth="1"/>
    <col min="13470" max="13471" width="9.140625" style="12" customWidth="1"/>
    <col min="13472" max="13472" width="11.5703125" style="12" customWidth="1"/>
    <col min="13473" max="13473" width="18.140625" style="12" customWidth="1"/>
    <col min="13474" max="13474" width="13.140625" style="12" customWidth="1"/>
    <col min="13475" max="13475" width="12.28515625" style="12" customWidth="1"/>
    <col min="13476" max="13713" width="9.140625" style="12"/>
    <col min="13714" max="13714" width="1.42578125" style="12" customWidth="1"/>
    <col min="13715" max="13715" width="59.5703125" style="12" customWidth="1"/>
    <col min="13716" max="13716" width="9.140625" style="12" customWidth="1"/>
    <col min="13717" max="13718" width="3.85546875" style="12" customWidth="1"/>
    <col min="13719" max="13719" width="10.5703125" style="12" customWidth="1"/>
    <col min="13720" max="13720" width="3.85546875" style="12" customWidth="1"/>
    <col min="13721" max="13723" width="14.42578125" style="12" customWidth="1"/>
    <col min="13724" max="13724" width="4.140625" style="12" customWidth="1"/>
    <col min="13725" max="13725" width="15" style="12" customWidth="1"/>
    <col min="13726" max="13727" width="9.140625" style="12" customWidth="1"/>
    <col min="13728" max="13728" width="11.5703125" style="12" customWidth="1"/>
    <col min="13729" max="13729" width="18.140625" style="12" customWidth="1"/>
    <col min="13730" max="13730" width="13.140625" style="12" customWidth="1"/>
    <col min="13731" max="13731" width="12.28515625" style="12" customWidth="1"/>
    <col min="13732" max="13969" width="9.140625" style="12"/>
    <col min="13970" max="13970" width="1.42578125" style="12" customWidth="1"/>
    <col min="13971" max="13971" width="59.5703125" style="12" customWidth="1"/>
    <col min="13972" max="13972" width="9.140625" style="12" customWidth="1"/>
    <col min="13973" max="13974" width="3.85546875" style="12" customWidth="1"/>
    <col min="13975" max="13975" width="10.5703125" style="12" customWidth="1"/>
    <col min="13976" max="13976" width="3.85546875" style="12" customWidth="1"/>
    <col min="13977" max="13979" width="14.42578125" style="12" customWidth="1"/>
    <col min="13980" max="13980" width="4.140625" style="12" customWidth="1"/>
    <col min="13981" max="13981" width="15" style="12" customWidth="1"/>
    <col min="13982" max="13983" width="9.140625" style="12" customWidth="1"/>
    <col min="13984" max="13984" width="11.5703125" style="12" customWidth="1"/>
    <col min="13985" max="13985" width="18.140625" style="12" customWidth="1"/>
    <col min="13986" max="13986" width="13.140625" style="12" customWidth="1"/>
    <col min="13987" max="13987" width="12.28515625" style="12" customWidth="1"/>
    <col min="13988" max="14225" width="9.140625" style="12"/>
    <col min="14226" max="14226" width="1.42578125" style="12" customWidth="1"/>
    <col min="14227" max="14227" width="59.5703125" style="12" customWidth="1"/>
    <col min="14228" max="14228" width="9.140625" style="12" customWidth="1"/>
    <col min="14229" max="14230" width="3.85546875" style="12" customWidth="1"/>
    <col min="14231" max="14231" width="10.5703125" style="12" customWidth="1"/>
    <col min="14232" max="14232" width="3.85546875" style="12" customWidth="1"/>
    <col min="14233" max="14235" width="14.42578125" style="12" customWidth="1"/>
    <col min="14236" max="14236" width="4.140625" style="12" customWidth="1"/>
    <col min="14237" max="14237" width="15" style="12" customWidth="1"/>
    <col min="14238" max="14239" width="9.140625" style="12" customWidth="1"/>
    <col min="14240" max="14240" width="11.5703125" style="12" customWidth="1"/>
    <col min="14241" max="14241" width="18.140625" style="12" customWidth="1"/>
    <col min="14242" max="14242" width="13.140625" style="12" customWidth="1"/>
    <col min="14243" max="14243" width="12.28515625" style="12" customWidth="1"/>
    <col min="14244" max="14481" width="9.140625" style="12"/>
    <col min="14482" max="14482" width="1.42578125" style="12" customWidth="1"/>
    <col min="14483" max="14483" width="59.5703125" style="12" customWidth="1"/>
    <col min="14484" max="14484" width="9.140625" style="12" customWidth="1"/>
    <col min="14485" max="14486" width="3.85546875" style="12" customWidth="1"/>
    <col min="14487" max="14487" width="10.5703125" style="12" customWidth="1"/>
    <col min="14488" max="14488" width="3.85546875" style="12" customWidth="1"/>
    <col min="14489" max="14491" width="14.42578125" style="12" customWidth="1"/>
    <col min="14492" max="14492" width="4.140625" style="12" customWidth="1"/>
    <col min="14493" max="14493" width="15" style="12" customWidth="1"/>
    <col min="14494" max="14495" width="9.140625" style="12" customWidth="1"/>
    <col min="14496" max="14496" width="11.5703125" style="12" customWidth="1"/>
    <col min="14497" max="14497" width="18.140625" style="12" customWidth="1"/>
    <col min="14498" max="14498" width="13.140625" style="12" customWidth="1"/>
    <col min="14499" max="14499" width="12.28515625" style="12" customWidth="1"/>
    <col min="14500" max="14737" width="9.140625" style="12"/>
    <col min="14738" max="14738" width="1.42578125" style="12" customWidth="1"/>
    <col min="14739" max="14739" width="59.5703125" style="12" customWidth="1"/>
    <col min="14740" max="14740" width="9.140625" style="12" customWidth="1"/>
    <col min="14741" max="14742" width="3.85546875" style="12" customWidth="1"/>
    <col min="14743" max="14743" width="10.5703125" style="12" customWidth="1"/>
    <col min="14744" max="14744" width="3.85546875" style="12" customWidth="1"/>
    <col min="14745" max="14747" width="14.42578125" style="12" customWidth="1"/>
    <col min="14748" max="14748" width="4.140625" style="12" customWidth="1"/>
    <col min="14749" max="14749" width="15" style="12" customWidth="1"/>
    <col min="14750" max="14751" width="9.140625" style="12" customWidth="1"/>
    <col min="14752" max="14752" width="11.5703125" style="12" customWidth="1"/>
    <col min="14753" max="14753" width="18.140625" style="12" customWidth="1"/>
    <col min="14754" max="14754" width="13.140625" style="12" customWidth="1"/>
    <col min="14755" max="14755" width="12.28515625" style="12" customWidth="1"/>
    <col min="14756" max="14993" width="9.140625" style="12"/>
    <col min="14994" max="14994" width="1.42578125" style="12" customWidth="1"/>
    <col min="14995" max="14995" width="59.5703125" style="12" customWidth="1"/>
    <col min="14996" max="14996" width="9.140625" style="12" customWidth="1"/>
    <col min="14997" max="14998" width="3.85546875" style="12" customWidth="1"/>
    <col min="14999" max="14999" width="10.5703125" style="12" customWidth="1"/>
    <col min="15000" max="15000" width="3.85546875" style="12" customWidth="1"/>
    <col min="15001" max="15003" width="14.42578125" style="12" customWidth="1"/>
    <col min="15004" max="15004" width="4.140625" style="12" customWidth="1"/>
    <col min="15005" max="15005" width="15" style="12" customWidth="1"/>
    <col min="15006" max="15007" width="9.140625" style="12" customWidth="1"/>
    <col min="15008" max="15008" width="11.5703125" style="12" customWidth="1"/>
    <col min="15009" max="15009" width="18.140625" style="12" customWidth="1"/>
    <col min="15010" max="15010" width="13.140625" style="12" customWidth="1"/>
    <col min="15011" max="15011" width="12.28515625" style="12" customWidth="1"/>
    <col min="15012" max="15249" width="9.140625" style="12"/>
    <col min="15250" max="15250" width="1.42578125" style="12" customWidth="1"/>
    <col min="15251" max="15251" width="59.5703125" style="12" customWidth="1"/>
    <col min="15252" max="15252" width="9.140625" style="12" customWidth="1"/>
    <col min="15253" max="15254" width="3.85546875" style="12" customWidth="1"/>
    <col min="15255" max="15255" width="10.5703125" style="12" customWidth="1"/>
    <col min="15256" max="15256" width="3.85546875" style="12" customWidth="1"/>
    <col min="15257" max="15259" width="14.42578125" style="12" customWidth="1"/>
    <col min="15260" max="15260" width="4.140625" style="12" customWidth="1"/>
    <col min="15261" max="15261" width="15" style="12" customWidth="1"/>
    <col min="15262" max="15263" width="9.140625" style="12" customWidth="1"/>
    <col min="15264" max="15264" width="11.5703125" style="12" customWidth="1"/>
    <col min="15265" max="15265" width="18.140625" style="12" customWidth="1"/>
    <col min="15266" max="15266" width="13.140625" style="12" customWidth="1"/>
    <col min="15267" max="15267" width="12.28515625" style="12" customWidth="1"/>
    <col min="15268" max="15505" width="9.140625" style="12"/>
    <col min="15506" max="15506" width="1.42578125" style="12" customWidth="1"/>
    <col min="15507" max="15507" width="59.5703125" style="12" customWidth="1"/>
    <col min="15508" max="15508" width="9.140625" style="12" customWidth="1"/>
    <col min="15509" max="15510" width="3.85546875" style="12" customWidth="1"/>
    <col min="15511" max="15511" width="10.5703125" style="12" customWidth="1"/>
    <col min="15512" max="15512" width="3.85546875" style="12" customWidth="1"/>
    <col min="15513" max="15515" width="14.42578125" style="12" customWidth="1"/>
    <col min="15516" max="15516" width="4.140625" style="12" customWidth="1"/>
    <col min="15517" max="15517" width="15" style="12" customWidth="1"/>
    <col min="15518" max="15519" width="9.140625" style="12" customWidth="1"/>
    <col min="15520" max="15520" width="11.5703125" style="12" customWidth="1"/>
    <col min="15521" max="15521" width="18.140625" style="12" customWidth="1"/>
    <col min="15522" max="15522" width="13.140625" style="12" customWidth="1"/>
    <col min="15523" max="15523" width="12.28515625" style="12" customWidth="1"/>
    <col min="15524" max="15761" width="9.140625" style="12"/>
    <col min="15762" max="15762" width="1.42578125" style="12" customWidth="1"/>
    <col min="15763" max="15763" width="59.5703125" style="12" customWidth="1"/>
    <col min="15764" max="15764" width="9.140625" style="12" customWidth="1"/>
    <col min="15765" max="15766" width="3.85546875" style="12" customWidth="1"/>
    <col min="15767" max="15767" width="10.5703125" style="12" customWidth="1"/>
    <col min="15768" max="15768" width="3.85546875" style="12" customWidth="1"/>
    <col min="15769" max="15771" width="14.42578125" style="12" customWidth="1"/>
    <col min="15772" max="15772" width="4.140625" style="12" customWidth="1"/>
    <col min="15773" max="15773" width="15" style="12" customWidth="1"/>
    <col min="15774" max="15775" width="9.140625" style="12" customWidth="1"/>
    <col min="15776" max="15776" width="11.5703125" style="12" customWidth="1"/>
    <col min="15777" max="15777" width="18.140625" style="12" customWidth="1"/>
    <col min="15778" max="15778" width="13.140625" style="12" customWidth="1"/>
    <col min="15779" max="15779" width="12.28515625" style="12" customWidth="1"/>
    <col min="15780" max="16017" width="9.140625" style="12"/>
    <col min="16018" max="16018" width="1.42578125" style="12" customWidth="1"/>
    <col min="16019" max="16019" width="59.5703125" style="12" customWidth="1"/>
    <col min="16020" max="16020" width="9.140625" style="12" customWidth="1"/>
    <col min="16021" max="16022" width="3.85546875" style="12" customWidth="1"/>
    <col min="16023" max="16023" width="10.5703125" style="12" customWidth="1"/>
    <col min="16024" max="16024" width="3.85546875" style="12" customWidth="1"/>
    <col min="16025" max="16027" width="14.42578125" style="12" customWidth="1"/>
    <col min="16028" max="16028" width="4.140625" style="12" customWidth="1"/>
    <col min="16029" max="16029" width="15" style="12" customWidth="1"/>
    <col min="16030" max="16031" width="9.140625" style="12" customWidth="1"/>
    <col min="16032" max="16032" width="11.5703125" style="12" customWidth="1"/>
    <col min="16033" max="16033" width="18.140625" style="12" customWidth="1"/>
    <col min="16034" max="16034" width="13.140625" style="12" customWidth="1"/>
    <col min="16035" max="16035" width="12.28515625" style="12" customWidth="1"/>
    <col min="16036" max="16384" width="9.140625" style="12"/>
  </cols>
  <sheetData>
    <row r="1" spans="1:28" hidden="1" x14ac:dyDescent="0.25">
      <c r="F1" s="11" t="s">
        <v>305</v>
      </c>
    </row>
    <row r="2" spans="1:28" ht="34.5" hidden="1" customHeight="1" x14ac:dyDescent="0.25">
      <c r="F2" s="218" t="s">
        <v>321</v>
      </c>
      <c r="G2" s="218"/>
      <c r="H2" s="218"/>
      <c r="I2" s="218"/>
    </row>
    <row r="3" spans="1:28" s="13" customFormat="1" ht="21" customHeight="1" x14ac:dyDescent="0.25">
      <c r="A3" s="12"/>
      <c r="E3" s="14"/>
      <c r="F3" s="14"/>
      <c r="G3" s="15"/>
      <c r="H3" s="2"/>
      <c r="I3" s="2"/>
      <c r="J3" s="218" t="s">
        <v>396</v>
      </c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1:28" s="13" customFormat="1" ht="16.5" customHeight="1" x14ac:dyDescent="0.25">
      <c r="A4" s="12"/>
      <c r="E4" s="14"/>
      <c r="F4" s="14"/>
      <c r="G4" s="104"/>
      <c r="H4" s="19"/>
      <c r="I4" s="19"/>
      <c r="J4" s="218" t="s">
        <v>721</v>
      </c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8" ht="35.25" customHeight="1" x14ac:dyDescent="0.25">
      <c r="A5" s="219" t="s">
        <v>397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8" s="38" customFormat="1" ht="19.5" customHeight="1" x14ac:dyDescent="0.25">
      <c r="A6" s="36"/>
      <c r="B6" s="36"/>
      <c r="C6" s="36"/>
      <c r="D6" s="36"/>
      <c r="E6" s="37"/>
      <c r="F6" s="37"/>
      <c r="G6" s="37"/>
      <c r="H6" s="51"/>
      <c r="I6" s="36"/>
      <c r="J6" s="57"/>
      <c r="K6" s="57"/>
      <c r="L6" s="57"/>
      <c r="M6" s="57"/>
      <c r="N6" s="133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8" ht="32.25" customHeight="1" x14ac:dyDescent="0.25">
      <c r="A7" s="100" t="s">
        <v>0</v>
      </c>
      <c r="B7" s="99"/>
      <c r="C7" s="99"/>
      <c r="D7" s="99"/>
      <c r="E7" s="99" t="s">
        <v>1</v>
      </c>
      <c r="F7" s="3" t="s">
        <v>2</v>
      </c>
      <c r="G7" s="3" t="s">
        <v>3</v>
      </c>
      <c r="H7" s="4" t="s">
        <v>4</v>
      </c>
      <c r="I7" s="3" t="s">
        <v>5</v>
      </c>
      <c r="J7" s="102" t="s">
        <v>398</v>
      </c>
      <c r="K7" s="108" t="s">
        <v>656</v>
      </c>
      <c r="L7" s="108" t="s">
        <v>657</v>
      </c>
      <c r="M7" s="108" t="s">
        <v>658</v>
      </c>
      <c r="N7" s="131" t="s">
        <v>670</v>
      </c>
      <c r="O7" s="108" t="s">
        <v>656</v>
      </c>
      <c r="P7" s="108" t="s">
        <v>657</v>
      </c>
      <c r="Q7" s="108" t="s">
        <v>658</v>
      </c>
      <c r="R7" s="165" t="s">
        <v>723</v>
      </c>
      <c r="S7" s="160" t="s">
        <v>656</v>
      </c>
      <c r="T7" s="160" t="s">
        <v>657</v>
      </c>
      <c r="U7" s="160" t="s">
        <v>658</v>
      </c>
      <c r="V7" s="165" t="s">
        <v>724</v>
      </c>
      <c r="W7" s="165" t="s">
        <v>725</v>
      </c>
      <c r="X7" s="205" t="s">
        <v>722</v>
      </c>
      <c r="Y7" s="191" t="s">
        <v>723</v>
      </c>
      <c r="Z7" s="191" t="s">
        <v>724</v>
      </c>
      <c r="AA7" s="191" t="s">
        <v>725</v>
      </c>
      <c r="AB7" s="160"/>
    </row>
    <row r="8" spans="1:28" s="39" customFormat="1" ht="28.5" x14ac:dyDescent="0.25">
      <c r="A8" s="21" t="s">
        <v>10</v>
      </c>
      <c r="B8" s="40"/>
      <c r="C8" s="40"/>
      <c r="D8" s="40"/>
      <c r="E8" s="44">
        <v>854</v>
      </c>
      <c r="F8" s="22" t="s">
        <v>11</v>
      </c>
      <c r="G8" s="22"/>
      <c r="H8" s="34"/>
      <c r="I8" s="22"/>
      <c r="J8" s="32">
        <f>J9+J15+J35+J39+J57+J61</f>
        <v>31358192</v>
      </c>
      <c r="K8" s="32">
        <f t="shared" ref="K8:M8" si="0">K9+K15+K35+K39+K57+K61</f>
        <v>440892</v>
      </c>
      <c r="L8" s="32">
        <f t="shared" si="0"/>
        <v>30894400</v>
      </c>
      <c r="M8" s="32">
        <f t="shared" si="0"/>
        <v>22900</v>
      </c>
      <c r="N8" s="134">
        <f>N9+N15+N35+N39+N57+N61</f>
        <v>2674436</v>
      </c>
      <c r="O8" s="32">
        <f t="shared" ref="O8" si="1">O9+O15+O35+O39+O57+O61</f>
        <v>0</v>
      </c>
      <c r="P8" s="32">
        <f t="shared" ref="P8" si="2">P9+P15+P35+P39+P57+P61</f>
        <v>2674436</v>
      </c>
      <c r="Q8" s="32">
        <f t="shared" ref="Q8" si="3">Q9+Q15+Q35+Q39+Q57+Q61</f>
        <v>0</v>
      </c>
      <c r="R8" s="32">
        <f>R9+R15+R35+R39+R57+R61</f>
        <v>34032628</v>
      </c>
      <c r="S8" s="32">
        <f t="shared" ref="S8" si="4">S9+S15+S35+S39+S57+S61</f>
        <v>440892</v>
      </c>
      <c r="T8" s="32">
        <f t="shared" ref="T8" si="5">T9+T15+T35+T39+T57+T61</f>
        <v>33568836</v>
      </c>
      <c r="U8" s="32">
        <f t="shared" ref="U8:W8" si="6">U9+U15+U35+U39+U57+U61</f>
        <v>22900</v>
      </c>
      <c r="V8" s="32">
        <f t="shared" si="6"/>
        <v>34388902</v>
      </c>
      <c r="W8" s="32">
        <f t="shared" si="6"/>
        <v>13956011.35</v>
      </c>
      <c r="X8" s="174">
        <f t="shared" ref="X8:X71" si="7">W8/V8*100</f>
        <v>40.582893138024581</v>
      </c>
      <c r="Y8" s="192" t="e">
        <f t="shared" ref="Y8:AA8" si="8">Y9+Y15+Y35+Y39+Y57+Y61</f>
        <v>#REF!</v>
      </c>
      <c r="Z8" s="192" t="e">
        <f t="shared" si="8"/>
        <v>#REF!</v>
      </c>
      <c r="AA8" s="192" t="e">
        <f t="shared" si="8"/>
        <v>#REF!</v>
      </c>
    </row>
    <row r="9" spans="1:28" s="29" customFormat="1" ht="93.75" customHeight="1" x14ac:dyDescent="0.25">
      <c r="A9" s="23" t="s">
        <v>195</v>
      </c>
      <c r="B9" s="69"/>
      <c r="C9" s="69"/>
      <c r="D9" s="69"/>
      <c r="E9" s="99">
        <v>854</v>
      </c>
      <c r="F9" s="24" t="s">
        <v>11</v>
      </c>
      <c r="G9" s="24" t="s">
        <v>58</v>
      </c>
      <c r="H9" s="30"/>
      <c r="I9" s="24"/>
      <c r="J9" s="28">
        <f>J10</f>
        <v>348200</v>
      </c>
      <c r="K9" s="28">
        <f t="shared" ref="K9:M9" si="9">K10</f>
        <v>0</v>
      </c>
      <c r="L9" s="28">
        <f t="shared" si="9"/>
        <v>348200</v>
      </c>
      <c r="M9" s="28">
        <f t="shared" si="9"/>
        <v>0</v>
      </c>
      <c r="N9" s="135">
        <f>N10</f>
        <v>0</v>
      </c>
      <c r="O9" s="28">
        <f t="shared" ref="O9" si="10">O10</f>
        <v>0</v>
      </c>
      <c r="P9" s="28">
        <f t="shared" ref="P9" si="11">P10</f>
        <v>0</v>
      </c>
      <c r="Q9" s="28">
        <f t="shared" ref="Q9" si="12">Q10</f>
        <v>0</v>
      </c>
      <c r="R9" s="28">
        <f>R10</f>
        <v>348200</v>
      </c>
      <c r="S9" s="28">
        <f t="shared" ref="S9" si="13">S10</f>
        <v>0</v>
      </c>
      <c r="T9" s="28">
        <f t="shared" ref="T9" si="14">T10</f>
        <v>348200</v>
      </c>
      <c r="U9" s="28">
        <f t="shared" ref="U9:AA9" si="15">U10</f>
        <v>0</v>
      </c>
      <c r="V9" s="28">
        <f t="shared" si="15"/>
        <v>348200</v>
      </c>
      <c r="W9" s="28">
        <f t="shared" si="15"/>
        <v>144236.41</v>
      </c>
      <c r="X9" s="174">
        <f t="shared" si="7"/>
        <v>41.423437679494548</v>
      </c>
      <c r="Y9" s="193" t="e">
        <f t="shared" si="15"/>
        <v>#REF!</v>
      </c>
      <c r="Z9" s="193" t="e">
        <f t="shared" si="15"/>
        <v>#REF!</v>
      </c>
      <c r="AA9" s="193" t="e">
        <f t="shared" si="15"/>
        <v>#REF!</v>
      </c>
    </row>
    <row r="10" spans="1:28" ht="60" x14ac:dyDescent="0.25">
      <c r="A10" s="20" t="s">
        <v>20</v>
      </c>
      <c r="B10" s="99"/>
      <c r="C10" s="99"/>
      <c r="D10" s="99"/>
      <c r="E10" s="99">
        <v>854</v>
      </c>
      <c r="F10" s="3" t="s">
        <v>17</v>
      </c>
      <c r="G10" s="3" t="s">
        <v>58</v>
      </c>
      <c r="H10" s="4" t="s">
        <v>196</v>
      </c>
      <c r="I10" s="3"/>
      <c r="J10" s="27">
        <f>J11+J13</f>
        <v>348200</v>
      </c>
      <c r="K10" s="27">
        <f t="shared" ref="K10:M10" si="16">K11+K13</f>
        <v>0</v>
      </c>
      <c r="L10" s="27">
        <f t="shared" si="16"/>
        <v>348200</v>
      </c>
      <c r="M10" s="27">
        <f t="shared" si="16"/>
        <v>0</v>
      </c>
      <c r="N10" s="136">
        <f>N11+N13</f>
        <v>0</v>
      </c>
      <c r="O10" s="27">
        <f t="shared" ref="O10" si="17">O11+O13</f>
        <v>0</v>
      </c>
      <c r="P10" s="27">
        <f t="shared" ref="P10" si="18">P11+P13</f>
        <v>0</v>
      </c>
      <c r="Q10" s="27">
        <f t="shared" ref="Q10" si="19">Q11+Q13</f>
        <v>0</v>
      </c>
      <c r="R10" s="27">
        <f>R11+R13</f>
        <v>348200</v>
      </c>
      <c r="S10" s="27">
        <f t="shared" ref="S10" si="20">S11+S13</f>
        <v>0</v>
      </c>
      <c r="T10" s="27">
        <f t="shared" ref="T10" si="21">T11+T13</f>
        <v>348200</v>
      </c>
      <c r="U10" s="27">
        <f t="shared" ref="U10:W10" si="22">U11+U13</f>
        <v>0</v>
      </c>
      <c r="V10" s="27">
        <f t="shared" si="22"/>
        <v>348200</v>
      </c>
      <c r="W10" s="27">
        <f t="shared" si="22"/>
        <v>144236.41</v>
      </c>
      <c r="X10" s="174">
        <f t="shared" si="7"/>
        <v>41.423437679494548</v>
      </c>
      <c r="Y10" s="194" t="e">
        <f t="shared" ref="Y10:AA10" si="23">Y11+Y13</f>
        <v>#REF!</v>
      </c>
      <c r="Z10" s="194" t="e">
        <f t="shared" si="23"/>
        <v>#REF!</v>
      </c>
      <c r="AA10" s="194" t="e">
        <f t="shared" si="23"/>
        <v>#REF!</v>
      </c>
    </row>
    <row r="11" spans="1:28" ht="93" customHeight="1" x14ac:dyDescent="0.25">
      <c r="A11" s="101" t="s">
        <v>16</v>
      </c>
      <c r="B11" s="99"/>
      <c r="C11" s="99"/>
      <c r="D11" s="99"/>
      <c r="E11" s="99">
        <v>854</v>
      </c>
      <c r="F11" s="3" t="s">
        <v>11</v>
      </c>
      <c r="G11" s="3" t="s">
        <v>58</v>
      </c>
      <c r="H11" s="4" t="s">
        <v>196</v>
      </c>
      <c r="I11" s="3" t="s">
        <v>18</v>
      </c>
      <c r="J11" s="27">
        <f t="shared" ref="J11:AA11" si="24">J12</f>
        <v>289500</v>
      </c>
      <c r="K11" s="27">
        <f t="shared" si="24"/>
        <v>0</v>
      </c>
      <c r="L11" s="27">
        <f t="shared" si="24"/>
        <v>289500</v>
      </c>
      <c r="M11" s="27">
        <f t="shared" si="24"/>
        <v>0</v>
      </c>
      <c r="N11" s="136">
        <f t="shared" si="24"/>
        <v>0</v>
      </c>
      <c r="O11" s="27">
        <f t="shared" si="24"/>
        <v>0</v>
      </c>
      <c r="P11" s="27">
        <f t="shared" si="24"/>
        <v>0</v>
      </c>
      <c r="Q11" s="27">
        <f t="shared" si="24"/>
        <v>0</v>
      </c>
      <c r="R11" s="27">
        <f t="shared" si="24"/>
        <v>289500</v>
      </c>
      <c r="S11" s="27">
        <f t="shared" si="24"/>
        <v>0</v>
      </c>
      <c r="T11" s="27">
        <f t="shared" si="24"/>
        <v>289500</v>
      </c>
      <c r="U11" s="27">
        <f t="shared" si="24"/>
        <v>0</v>
      </c>
      <c r="V11" s="27">
        <f t="shared" si="24"/>
        <v>289500</v>
      </c>
      <c r="W11" s="27">
        <f t="shared" si="24"/>
        <v>130738.81999999999</v>
      </c>
      <c r="X11" s="174">
        <f t="shared" si="7"/>
        <v>45.160214162348879</v>
      </c>
      <c r="Y11" s="194" t="e">
        <f t="shared" si="24"/>
        <v>#REF!</v>
      </c>
      <c r="Z11" s="194" t="e">
        <f t="shared" si="24"/>
        <v>#REF!</v>
      </c>
      <c r="AA11" s="194" t="e">
        <f t="shared" si="24"/>
        <v>#REF!</v>
      </c>
    </row>
    <row r="12" spans="1:28" ht="47.25" customHeight="1" x14ac:dyDescent="0.25">
      <c r="A12" s="101" t="s">
        <v>8</v>
      </c>
      <c r="B12" s="99"/>
      <c r="C12" s="99"/>
      <c r="D12" s="99"/>
      <c r="E12" s="99">
        <v>854</v>
      </c>
      <c r="F12" s="3" t="s">
        <v>11</v>
      </c>
      <c r="G12" s="3" t="s">
        <v>58</v>
      </c>
      <c r="H12" s="4" t="s">
        <v>196</v>
      </c>
      <c r="I12" s="3" t="s">
        <v>19</v>
      </c>
      <c r="J12" s="27">
        <f>'2.ВС'!J362</f>
        <v>289500</v>
      </c>
      <c r="K12" s="27">
        <f>'2.ВС'!K362</f>
        <v>0</v>
      </c>
      <c r="L12" s="27">
        <f>'2.ВС'!L362</f>
        <v>289500</v>
      </c>
      <c r="M12" s="27">
        <f>'2.ВС'!M362</f>
        <v>0</v>
      </c>
      <c r="N12" s="136">
        <f>'2.ВС'!N362</f>
        <v>0</v>
      </c>
      <c r="O12" s="27">
        <f>'2.ВС'!O362</f>
        <v>0</v>
      </c>
      <c r="P12" s="27">
        <f>'2.ВС'!P362</f>
        <v>0</v>
      </c>
      <c r="Q12" s="27">
        <f>'2.ВС'!Q362</f>
        <v>0</v>
      </c>
      <c r="R12" s="27">
        <f>'2.ВС'!R362</f>
        <v>289500</v>
      </c>
      <c r="S12" s="27">
        <f>'2.ВС'!S362</f>
        <v>0</v>
      </c>
      <c r="T12" s="27">
        <f>'2.ВС'!T362</f>
        <v>289500</v>
      </c>
      <c r="U12" s="27">
        <f>'2.ВС'!U362</f>
        <v>0</v>
      </c>
      <c r="V12" s="27">
        <f>'2.ВС'!V362</f>
        <v>289500</v>
      </c>
      <c r="W12" s="27">
        <f>'2.ВС'!W362</f>
        <v>130738.81999999999</v>
      </c>
      <c r="X12" s="174">
        <f t="shared" si="7"/>
        <v>45.160214162348879</v>
      </c>
      <c r="Y12" s="194" t="e">
        <f>'2.ВС'!#REF!</f>
        <v>#REF!</v>
      </c>
      <c r="Z12" s="194" t="e">
        <f>'2.ВС'!#REF!</f>
        <v>#REF!</v>
      </c>
      <c r="AA12" s="194" t="e">
        <f>'2.ВС'!#REF!</f>
        <v>#REF!</v>
      </c>
    </row>
    <row r="13" spans="1:28" ht="47.25" customHeight="1" x14ac:dyDescent="0.25">
      <c r="A13" s="103" t="s">
        <v>22</v>
      </c>
      <c r="B13" s="99"/>
      <c r="C13" s="99"/>
      <c r="D13" s="99"/>
      <c r="E13" s="99">
        <v>854</v>
      </c>
      <c r="F13" s="3" t="s">
        <v>11</v>
      </c>
      <c r="G13" s="3" t="s">
        <v>58</v>
      </c>
      <c r="H13" s="4" t="s">
        <v>196</v>
      </c>
      <c r="I13" s="3" t="s">
        <v>23</v>
      </c>
      <c r="J13" s="27">
        <f t="shared" ref="J13:AA13" si="25">J14</f>
        <v>58700</v>
      </c>
      <c r="K13" s="27">
        <f t="shared" si="25"/>
        <v>0</v>
      </c>
      <c r="L13" s="27">
        <f t="shared" si="25"/>
        <v>58700</v>
      </c>
      <c r="M13" s="27">
        <f t="shared" si="25"/>
        <v>0</v>
      </c>
      <c r="N13" s="136">
        <f t="shared" si="25"/>
        <v>0</v>
      </c>
      <c r="O13" s="27">
        <f t="shared" si="25"/>
        <v>0</v>
      </c>
      <c r="P13" s="27">
        <f t="shared" si="25"/>
        <v>0</v>
      </c>
      <c r="Q13" s="27">
        <f t="shared" si="25"/>
        <v>0</v>
      </c>
      <c r="R13" s="27">
        <f t="shared" si="25"/>
        <v>58700</v>
      </c>
      <c r="S13" s="27">
        <f t="shared" si="25"/>
        <v>0</v>
      </c>
      <c r="T13" s="27">
        <f t="shared" si="25"/>
        <v>58700</v>
      </c>
      <c r="U13" s="27">
        <f t="shared" si="25"/>
        <v>0</v>
      </c>
      <c r="V13" s="27">
        <f t="shared" si="25"/>
        <v>58700</v>
      </c>
      <c r="W13" s="27">
        <f t="shared" si="25"/>
        <v>13497.59</v>
      </c>
      <c r="X13" s="174">
        <f t="shared" si="7"/>
        <v>22.99419080068143</v>
      </c>
      <c r="Y13" s="194" t="e">
        <f t="shared" si="25"/>
        <v>#REF!</v>
      </c>
      <c r="Z13" s="194" t="e">
        <f t="shared" si="25"/>
        <v>#REF!</v>
      </c>
      <c r="AA13" s="194" t="e">
        <f t="shared" si="25"/>
        <v>#REF!</v>
      </c>
    </row>
    <row r="14" spans="1:28" ht="60" x14ac:dyDescent="0.25">
      <c r="A14" s="103" t="s">
        <v>9</v>
      </c>
      <c r="B14" s="99"/>
      <c r="C14" s="99"/>
      <c r="D14" s="99"/>
      <c r="E14" s="99">
        <v>854</v>
      </c>
      <c r="F14" s="3" t="s">
        <v>11</v>
      </c>
      <c r="G14" s="3" t="s">
        <v>58</v>
      </c>
      <c r="H14" s="4" t="s">
        <v>196</v>
      </c>
      <c r="I14" s="3" t="s">
        <v>24</v>
      </c>
      <c r="J14" s="27">
        <f>'2.ВС'!J364</f>
        <v>58700</v>
      </c>
      <c r="K14" s="27">
        <f>'2.ВС'!K364</f>
        <v>0</v>
      </c>
      <c r="L14" s="27">
        <f>'2.ВС'!L364</f>
        <v>58700</v>
      </c>
      <c r="M14" s="27">
        <f>'2.ВС'!M364</f>
        <v>0</v>
      </c>
      <c r="N14" s="136">
        <f>'2.ВС'!N364</f>
        <v>0</v>
      </c>
      <c r="O14" s="27">
        <f>'2.ВС'!O364</f>
        <v>0</v>
      </c>
      <c r="P14" s="27">
        <f>'2.ВС'!P364</f>
        <v>0</v>
      </c>
      <c r="Q14" s="27">
        <f>'2.ВС'!Q364</f>
        <v>0</v>
      </c>
      <c r="R14" s="27">
        <f>'2.ВС'!R364</f>
        <v>58700</v>
      </c>
      <c r="S14" s="27">
        <f>'2.ВС'!S364</f>
        <v>0</v>
      </c>
      <c r="T14" s="27">
        <f>'2.ВС'!T364</f>
        <v>58700</v>
      </c>
      <c r="U14" s="27">
        <f>'2.ВС'!U364</f>
        <v>0</v>
      </c>
      <c r="V14" s="27">
        <f>'2.ВС'!V364</f>
        <v>58700</v>
      </c>
      <c r="W14" s="27">
        <f>'2.ВС'!W364</f>
        <v>13497.59</v>
      </c>
      <c r="X14" s="174">
        <f t="shared" si="7"/>
        <v>22.99419080068143</v>
      </c>
      <c r="Y14" s="194" t="e">
        <f>'2.ВС'!#REF!</f>
        <v>#REF!</v>
      </c>
      <c r="Z14" s="194" t="e">
        <f>'2.ВС'!#REF!</f>
        <v>#REF!</v>
      </c>
      <c r="AA14" s="194" t="e">
        <f>'2.ВС'!#REF!</f>
        <v>#REF!</v>
      </c>
    </row>
    <row r="15" spans="1:28" s="29" customFormat="1" ht="102" customHeight="1" x14ac:dyDescent="0.25">
      <c r="A15" s="23" t="s">
        <v>12</v>
      </c>
      <c r="B15" s="69"/>
      <c r="C15" s="69"/>
      <c r="D15" s="69"/>
      <c r="E15" s="99">
        <v>851</v>
      </c>
      <c r="F15" s="24" t="s">
        <v>11</v>
      </c>
      <c r="G15" s="24" t="s">
        <v>13</v>
      </c>
      <c r="H15" s="30"/>
      <c r="I15" s="24"/>
      <c r="J15" s="28">
        <f t="shared" ref="J15" si="26">J16+J19+J32+J26+J29</f>
        <v>20961800</v>
      </c>
      <c r="K15" s="28">
        <f t="shared" ref="K15:N15" si="27">K16+K19+K32+K26+K29</f>
        <v>0</v>
      </c>
      <c r="L15" s="28">
        <f t="shared" si="27"/>
        <v>20959300</v>
      </c>
      <c r="M15" s="28">
        <f t="shared" si="27"/>
        <v>2500</v>
      </c>
      <c r="N15" s="135">
        <f t="shared" si="27"/>
        <v>1838852</v>
      </c>
      <c r="O15" s="28">
        <f t="shared" ref="O15:U15" si="28">O16+O19+O32+O26+O29</f>
        <v>0</v>
      </c>
      <c r="P15" s="28">
        <f t="shared" si="28"/>
        <v>1838852</v>
      </c>
      <c r="Q15" s="28">
        <f t="shared" si="28"/>
        <v>0</v>
      </c>
      <c r="R15" s="28">
        <f t="shared" si="28"/>
        <v>22800652</v>
      </c>
      <c r="S15" s="28">
        <f t="shared" si="28"/>
        <v>0</v>
      </c>
      <c r="T15" s="28">
        <f t="shared" si="28"/>
        <v>22798152</v>
      </c>
      <c r="U15" s="28">
        <f t="shared" si="28"/>
        <v>2500</v>
      </c>
      <c r="V15" s="28">
        <f t="shared" ref="V15:W15" si="29">V16+V19+V32+V26+V29</f>
        <v>22800652</v>
      </c>
      <c r="W15" s="28">
        <f t="shared" si="29"/>
        <v>9274009.9399999995</v>
      </c>
      <c r="X15" s="174">
        <f t="shared" si="7"/>
        <v>40.674319050174532</v>
      </c>
      <c r="Y15" s="193" t="e">
        <f t="shared" ref="Y15:AA15" si="30">Y16+Y19+Y32+Y26+Y29</f>
        <v>#REF!</v>
      </c>
      <c r="Z15" s="193" t="e">
        <f t="shared" si="30"/>
        <v>#REF!</v>
      </c>
      <c r="AA15" s="193" t="e">
        <f t="shared" si="30"/>
        <v>#REF!</v>
      </c>
    </row>
    <row r="16" spans="1:28" ht="80.25" customHeight="1" x14ac:dyDescent="0.25">
      <c r="A16" s="20" t="s">
        <v>14</v>
      </c>
      <c r="B16" s="103"/>
      <c r="C16" s="103"/>
      <c r="D16" s="103"/>
      <c r="E16" s="99">
        <v>851</v>
      </c>
      <c r="F16" s="3" t="s">
        <v>11</v>
      </c>
      <c r="G16" s="3" t="s">
        <v>13</v>
      </c>
      <c r="H16" s="4" t="s">
        <v>15</v>
      </c>
      <c r="I16" s="3"/>
      <c r="J16" s="27">
        <f t="shared" ref="J16:Z17" si="31">J17</f>
        <v>1446800</v>
      </c>
      <c r="K16" s="27">
        <f t="shared" si="31"/>
        <v>0</v>
      </c>
      <c r="L16" s="27">
        <f t="shared" si="31"/>
        <v>1446800</v>
      </c>
      <c r="M16" s="27">
        <f t="shared" si="31"/>
        <v>0</v>
      </c>
      <c r="N16" s="136">
        <f t="shared" si="31"/>
        <v>0</v>
      </c>
      <c r="O16" s="27">
        <f t="shared" si="31"/>
        <v>0</v>
      </c>
      <c r="P16" s="27">
        <f t="shared" si="31"/>
        <v>0</v>
      </c>
      <c r="Q16" s="27">
        <f t="shared" si="31"/>
        <v>0</v>
      </c>
      <c r="R16" s="27">
        <f t="shared" si="31"/>
        <v>1446800</v>
      </c>
      <c r="S16" s="27">
        <f t="shared" si="31"/>
        <v>0</v>
      </c>
      <c r="T16" s="27">
        <f t="shared" si="31"/>
        <v>1446800</v>
      </c>
      <c r="U16" s="27">
        <f t="shared" si="31"/>
        <v>0</v>
      </c>
      <c r="V16" s="27">
        <f t="shared" si="31"/>
        <v>1446800</v>
      </c>
      <c r="W16" s="27">
        <f t="shared" si="31"/>
        <v>544361.01</v>
      </c>
      <c r="X16" s="174">
        <f t="shared" si="7"/>
        <v>37.62517348631463</v>
      </c>
      <c r="Y16" s="194" t="e">
        <f t="shared" si="31"/>
        <v>#REF!</v>
      </c>
      <c r="Z16" s="194" t="e">
        <f t="shared" si="31"/>
        <v>#REF!</v>
      </c>
      <c r="AA16" s="194" t="e">
        <f t="shared" ref="Y16:AA17" si="32">AA17</f>
        <v>#REF!</v>
      </c>
    </row>
    <row r="17" spans="1:27" ht="135" x14ac:dyDescent="0.25">
      <c r="A17" s="101" t="s">
        <v>16</v>
      </c>
      <c r="B17" s="103"/>
      <c r="C17" s="103"/>
      <c r="D17" s="103"/>
      <c r="E17" s="99">
        <v>851</v>
      </c>
      <c r="F17" s="3" t="s">
        <v>17</v>
      </c>
      <c r="G17" s="3" t="s">
        <v>13</v>
      </c>
      <c r="H17" s="4" t="s">
        <v>15</v>
      </c>
      <c r="I17" s="3" t="s">
        <v>18</v>
      </c>
      <c r="J17" s="27">
        <f t="shared" si="31"/>
        <v>1446800</v>
      </c>
      <c r="K17" s="27">
        <f t="shared" si="31"/>
        <v>0</v>
      </c>
      <c r="L17" s="27">
        <f t="shared" si="31"/>
        <v>1446800</v>
      </c>
      <c r="M17" s="27">
        <f t="shared" si="31"/>
        <v>0</v>
      </c>
      <c r="N17" s="136">
        <f t="shared" si="31"/>
        <v>0</v>
      </c>
      <c r="O17" s="27">
        <f t="shared" si="31"/>
        <v>0</v>
      </c>
      <c r="P17" s="27">
        <f t="shared" si="31"/>
        <v>0</v>
      </c>
      <c r="Q17" s="27">
        <f t="shared" si="31"/>
        <v>0</v>
      </c>
      <c r="R17" s="27">
        <f t="shared" si="31"/>
        <v>1446800</v>
      </c>
      <c r="S17" s="27">
        <f t="shared" si="31"/>
        <v>0</v>
      </c>
      <c r="T17" s="27">
        <f t="shared" si="31"/>
        <v>1446800</v>
      </c>
      <c r="U17" s="27">
        <f t="shared" si="31"/>
        <v>0</v>
      </c>
      <c r="V17" s="27">
        <f t="shared" si="31"/>
        <v>1446800</v>
      </c>
      <c r="W17" s="27">
        <f t="shared" si="31"/>
        <v>544361.01</v>
      </c>
      <c r="X17" s="174">
        <f t="shared" si="7"/>
        <v>37.62517348631463</v>
      </c>
      <c r="Y17" s="194" t="e">
        <f t="shared" si="32"/>
        <v>#REF!</v>
      </c>
      <c r="Z17" s="194" t="e">
        <f t="shared" si="32"/>
        <v>#REF!</v>
      </c>
      <c r="AA17" s="194" t="e">
        <f t="shared" si="32"/>
        <v>#REF!</v>
      </c>
    </row>
    <row r="18" spans="1:27" ht="45" x14ac:dyDescent="0.25">
      <c r="A18" s="101" t="s">
        <v>8</v>
      </c>
      <c r="B18" s="101"/>
      <c r="C18" s="101"/>
      <c r="D18" s="101"/>
      <c r="E18" s="99">
        <v>851</v>
      </c>
      <c r="F18" s="3" t="s">
        <v>11</v>
      </c>
      <c r="G18" s="3" t="s">
        <v>13</v>
      </c>
      <c r="H18" s="4" t="s">
        <v>15</v>
      </c>
      <c r="I18" s="3" t="s">
        <v>19</v>
      </c>
      <c r="J18" s="27">
        <f>'2.ВС'!J11</f>
        <v>1446800</v>
      </c>
      <c r="K18" s="27">
        <f>'2.ВС'!K11</f>
        <v>0</v>
      </c>
      <c r="L18" s="27">
        <f>'2.ВС'!L11</f>
        <v>1446800</v>
      </c>
      <c r="M18" s="27">
        <f>'2.ВС'!M11</f>
        <v>0</v>
      </c>
      <c r="N18" s="136">
        <f>'2.ВС'!N11</f>
        <v>0</v>
      </c>
      <c r="O18" s="27">
        <f>'2.ВС'!O11</f>
        <v>0</v>
      </c>
      <c r="P18" s="27">
        <f>'2.ВС'!P11</f>
        <v>0</v>
      </c>
      <c r="Q18" s="27">
        <f>'2.ВС'!Q11</f>
        <v>0</v>
      </c>
      <c r="R18" s="27">
        <f>'2.ВС'!R11</f>
        <v>1446800</v>
      </c>
      <c r="S18" s="27">
        <f>'2.ВС'!S11</f>
        <v>0</v>
      </c>
      <c r="T18" s="27">
        <f>'2.ВС'!T11</f>
        <v>1446800</v>
      </c>
      <c r="U18" s="27">
        <f>'2.ВС'!U11</f>
        <v>0</v>
      </c>
      <c r="V18" s="27">
        <f>'2.ВС'!V11</f>
        <v>1446800</v>
      </c>
      <c r="W18" s="27">
        <f>'2.ВС'!W11</f>
        <v>544361.01</v>
      </c>
      <c r="X18" s="174">
        <f t="shared" si="7"/>
        <v>37.62517348631463</v>
      </c>
      <c r="Y18" s="194" t="e">
        <f>'2.ВС'!#REF!</f>
        <v>#REF!</v>
      </c>
      <c r="Z18" s="194" t="e">
        <f>'2.ВС'!#REF!</f>
        <v>#REF!</v>
      </c>
      <c r="AA18" s="194" t="e">
        <f>'2.ВС'!#REF!</f>
        <v>#REF!</v>
      </c>
    </row>
    <row r="19" spans="1:27" ht="60" x14ac:dyDescent="0.25">
      <c r="A19" s="20" t="s">
        <v>20</v>
      </c>
      <c r="B19" s="41"/>
      <c r="C19" s="99"/>
      <c r="D19" s="99"/>
      <c r="E19" s="99">
        <v>851</v>
      </c>
      <c r="F19" s="3" t="s">
        <v>17</v>
      </c>
      <c r="G19" s="3" t="s">
        <v>13</v>
      </c>
      <c r="H19" s="4" t="s">
        <v>21</v>
      </c>
      <c r="I19" s="3"/>
      <c r="J19" s="27">
        <f t="shared" ref="J19" si="33">J20+J22+J24</f>
        <v>19247500</v>
      </c>
      <c r="K19" s="27">
        <f t="shared" ref="K19:N19" si="34">K20+K22+K24</f>
        <v>0</v>
      </c>
      <c r="L19" s="27">
        <f t="shared" si="34"/>
        <v>19247500</v>
      </c>
      <c r="M19" s="27">
        <f t="shared" si="34"/>
        <v>0</v>
      </c>
      <c r="N19" s="136">
        <f t="shared" si="34"/>
        <v>1838852</v>
      </c>
      <c r="O19" s="27">
        <f t="shared" ref="O19:U19" si="35">O20+O22+O24</f>
        <v>0</v>
      </c>
      <c r="P19" s="27">
        <f t="shared" si="35"/>
        <v>1838852</v>
      </c>
      <c r="Q19" s="27">
        <f t="shared" si="35"/>
        <v>0</v>
      </c>
      <c r="R19" s="27">
        <f t="shared" si="35"/>
        <v>21086352</v>
      </c>
      <c r="S19" s="27">
        <f t="shared" si="35"/>
        <v>0</v>
      </c>
      <c r="T19" s="27">
        <f t="shared" si="35"/>
        <v>21086352</v>
      </c>
      <c r="U19" s="27">
        <f t="shared" si="35"/>
        <v>0</v>
      </c>
      <c r="V19" s="27">
        <f t="shared" ref="V19:W19" si="36">V20+V22+V24</f>
        <v>21086352</v>
      </c>
      <c r="W19" s="27">
        <f t="shared" si="36"/>
        <v>8580914.0399999991</v>
      </c>
      <c r="X19" s="174">
        <f t="shared" si="7"/>
        <v>40.694161038381601</v>
      </c>
      <c r="Y19" s="194" t="e">
        <f t="shared" ref="Y19:AA19" si="37">Y20+Y22+Y24</f>
        <v>#REF!</v>
      </c>
      <c r="Z19" s="194" t="e">
        <f t="shared" si="37"/>
        <v>#REF!</v>
      </c>
      <c r="AA19" s="194" t="e">
        <f t="shared" si="37"/>
        <v>#REF!</v>
      </c>
    </row>
    <row r="20" spans="1:27" ht="73.5" customHeight="1" x14ac:dyDescent="0.25">
      <c r="A20" s="101" t="s">
        <v>16</v>
      </c>
      <c r="B20" s="99"/>
      <c r="C20" s="99"/>
      <c r="D20" s="99"/>
      <c r="E20" s="99">
        <v>851</v>
      </c>
      <c r="F20" s="3" t="s">
        <v>11</v>
      </c>
      <c r="G20" s="3" t="s">
        <v>13</v>
      </c>
      <c r="H20" s="4" t="s">
        <v>21</v>
      </c>
      <c r="I20" s="3" t="s">
        <v>18</v>
      </c>
      <c r="J20" s="27">
        <f t="shared" ref="J20:AA20" si="38">J21</f>
        <v>15115700</v>
      </c>
      <c r="K20" s="27">
        <f t="shared" si="38"/>
        <v>0</v>
      </c>
      <c r="L20" s="27">
        <f t="shared" si="38"/>
        <v>15115700</v>
      </c>
      <c r="M20" s="27">
        <f t="shared" si="38"/>
        <v>0</v>
      </c>
      <c r="N20" s="136">
        <f t="shared" si="38"/>
        <v>0</v>
      </c>
      <c r="O20" s="27">
        <f t="shared" si="38"/>
        <v>0</v>
      </c>
      <c r="P20" s="27">
        <f t="shared" si="38"/>
        <v>0</v>
      </c>
      <c r="Q20" s="27">
        <f t="shared" si="38"/>
        <v>0</v>
      </c>
      <c r="R20" s="27">
        <f t="shared" si="38"/>
        <v>15115700</v>
      </c>
      <c r="S20" s="27">
        <f t="shared" si="38"/>
        <v>0</v>
      </c>
      <c r="T20" s="27">
        <f t="shared" si="38"/>
        <v>15115700</v>
      </c>
      <c r="U20" s="27">
        <f t="shared" si="38"/>
        <v>0</v>
      </c>
      <c r="V20" s="27">
        <f t="shared" si="38"/>
        <v>15115700</v>
      </c>
      <c r="W20" s="27">
        <f t="shared" si="38"/>
        <v>6260766.7599999998</v>
      </c>
      <c r="X20" s="174">
        <f t="shared" si="7"/>
        <v>41.418966769650098</v>
      </c>
      <c r="Y20" s="194" t="e">
        <f t="shared" si="38"/>
        <v>#REF!</v>
      </c>
      <c r="Z20" s="194" t="e">
        <f t="shared" si="38"/>
        <v>#REF!</v>
      </c>
      <c r="AA20" s="194" t="e">
        <f t="shared" si="38"/>
        <v>#REF!</v>
      </c>
    </row>
    <row r="21" spans="1:27" ht="44.25" customHeight="1" x14ac:dyDescent="0.25">
      <c r="A21" s="101" t="s">
        <v>8</v>
      </c>
      <c r="B21" s="99"/>
      <c r="C21" s="99"/>
      <c r="D21" s="99"/>
      <c r="E21" s="99">
        <v>851</v>
      </c>
      <c r="F21" s="3" t="s">
        <v>11</v>
      </c>
      <c r="G21" s="3" t="s">
        <v>13</v>
      </c>
      <c r="H21" s="4" t="s">
        <v>21</v>
      </c>
      <c r="I21" s="3" t="s">
        <v>19</v>
      </c>
      <c r="J21" s="27">
        <f>'2.ВС'!J14</f>
        <v>15115700</v>
      </c>
      <c r="K21" s="27">
        <f>'2.ВС'!K14</f>
        <v>0</v>
      </c>
      <c r="L21" s="27">
        <f>'2.ВС'!L14</f>
        <v>15115700</v>
      </c>
      <c r="M21" s="27">
        <f>'2.ВС'!M14</f>
        <v>0</v>
      </c>
      <c r="N21" s="136">
        <f>'2.ВС'!N14</f>
        <v>0</v>
      </c>
      <c r="O21" s="27">
        <f>'2.ВС'!O14</f>
        <v>0</v>
      </c>
      <c r="P21" s="27">
        <f>'2.ВС'!P14</f>
        <v>0</v>
      </c>
      <c r="Q21" s="27">
        <f>'2.ВС'!Q14</f>
        <v>0</v>
      </c>
      <c r="R21" s="27">
        <f>'2.ВС'!R14</f>
        <v>15115700</v>
      </c>
      <c r="S21" s="27">
        <f>'2.ВС'!S14</f>
        <v>0</v>
      </c>
      <c r="T21" s="27">
        <f>'2.ВС'!T14</f>
        <v>15115700</v>
      </c>
      <c r="U21" s="27">
        <f>'2.ВС'!U14</f>
        <v>0</v>
      </c>
      <c r="V21" s="27">
        <f>'2.ВС'!V14</f>
        <v>15115700</v>
      </c>
      <c r="W21" s="27">
        <f>'2.ВС'!W14</f>
        <v>6260766.7599999998</v>
      </c>
      <c r="X21" s="174">
        <f t="shared" si="7"/>
        <v>41.418966769650098</v>
      </c>
      <c r="Y21" s="194" t="e">
        <f>'2.ВС'!#REF!</f>
        <v>#REF!</v>
      </c>
      <c r="Z21" s="194" t="e">
        <f>'2.ВС'!#REF!</f>
        <v>#REF!</v>
      </c>
      <c r="AA21" s="194" t="e">
        <f>'2.ВС'!#REF!</f>
        <v>#REF!</v>
      </c>
    </row>
    <row r="22" spans="1:27" ht="44.25" customHeight="1" x14ac:dyDescent="0.25">
      <c r="A22" s="103" t="s">
        <v>22</v>
      </c>
      <c r="B22" s="99"/>
      <c r="C22" s="99"/>
      <c r="D22" s="99"/>
      <c r="E22" s="99">
        <v>851</v>
      </c>
      <c r="F22" s="3" t="s">
        <v>11</v>
      </c>
      <c r="G22" s="3" t="s">
        <v>13</v>
      </c>
      <c r="H22" s="4" t="s">
        <v>21</v>
      </c>
      <c r="I22" s="3" t="s">
        <v>23</v>
      </c>
      <c r="J22" s="27">
        <f t="shared" ref="J22:AA22" si="39">J23</f>
        <v>3979100</v>
      </c>
      <c r="K22" s="27">
        <f t="shared" si="39"/>
        <v>0</v>
      </c>
      <c r="L22" s="27">
        <f t="shared" si="39"/>
        <v>3979100</v>
      </c>
      <c r="M22" s="27">
        <f t="shared" si="39"/>
        <v>0</v>
      </c>
      <c r="N22" s="136">
        <f t="shared" si="39"/>
        <v>1838852</v>
      </c>
      <c r="O22" s="27">
        <f t="shared" si="39"/>
        <v>0</v>
      </c>
      <c r="P22" s="27">
        <f t="shared" si="39"/>
        <v>1838852</v>
      </c>
      <c r="Q22" s="27">
        <f t="shared" si="39"/>
        <v>0</v>
      </c>
      <c r="R22" s="27">
        <f t="shared" si="39"/>
        <v>5817952</v>
      </c>
      <c r="S22" s="27">
        <f t="shared" si="39"/>
        <v>0</v>
      </c>
      <c r="T22" s="27">
        <f t="shared" si="39"/>
        <v>5817952</v>
      </c>
      <c r="U22" s="27">
        <f t="shared" si="39"/>
        <v>0</v>
      </c>
      <c r="V22" s="27">
        <f t="shared" si="39"/>
        <v>5817952</v>
      </c>
      <c r="W22" s="27">
        <f t="shared" si="39"/>
        <v>2245421.2799999998</v>
      </c>
      <c r="X22" s="174">
        <f t="shared" si="7"/>
        <v>38.594702740758258</v>
      </c>
      <c r="Y22" s="194" t="e">
        <f t="shared" si="39"/>
        <v>#REF!</v>
      </c>
      <c r="Z22" s="194" t="e">
        <f t="shared" si="39"/>
        <v>#REF!</v>
      </c>
      <c r="AA22" s="194" t="e">
        <f t="shared" si="39"/>
        <v>#REF!</v>
      </c>
    </row>
    <row r="23" spans="1:27" ht="66.75" customHeight="1" x14ac:dyDescent="0.25">
      <c r="A23" s="103" t="s">
        <v>9</v>
      </c>
      <c r="B23" s="99"/>
      <c r="C23" s="99"/>
      <c r="D23" s="99"/>
      <c r="E23" s="99">
        <v>851</v>
      </c>
      <c r="F23" s="3" t="s">
        <v>11</v>
      </c>
      <c r="G23" s="3" t="s">
        <v>13</v>
      </c>
      <c r="H23" s="4" t="s">
        <v>21</v>
      </c>
      <c r="I23" s="3" t="s">
        <v>24</v>
      </c>
      <c r="J23" s="27">
        <f>'2.ВС'!J16</f>
        <v>3979100</v>
      </c>
      <c r="K23" s="27">
        <f>'2.ВС'!K16</f>
        <v>0</v>
      </c>
      <c r="L23" s="27">
        <f>'2.ВС'!L16</f>
        <v>3979100</v>
      </c>
      <c r="M23" s="27">
        <f>'2.ВС'!M16</f>
        <v>0</v>
      </c>
      <c r="N23" s="136">
        <f>'2.ВС'!N16</f>
        <v>1838852</v>
      </c>
      <c r="O23" s="27">
        <f>'2.ВС'!O16</f>
        <v>0</v>
      </c>
      <c r="P23" s="27">
        <f>'2.ВС'!P16</f>
        <v>1838852</v>
      </c>
      <c r="Q23" s="27">
        <f>'2.ВС'!Q16</f>
        <v>0</v>
      </c>
      <c r="R23" s="27">
        <f>'2.ВС'!R16</f>
        <v>5817952</v>
      </c>
      <c r="S23" s="27">
        <f>'2.ВС'!S16</f>
        <v>0</v>
      </c>
      <c r="T23" s="27">
        <f>'2.ВС'!T16</f>
        <v>5817952</v>
      </c>
      <c r="U23" s="27">
        <f>'2.ВС'!U16</f>
        <v>0</v>
      </c>
      <c r="V23" s="27">
        <f>'2.ВС'!V16</f>
        <v>5817952</v>
      </c>
      <c r="W23" s="27">
        <f>'2.ВС'!W16</f>
        <v>2245421.2799999998</v>
      </c>
      <c r="X23" s="174">
        <f t="shared" si="7"/>
        <v>38.594702740758258</v>
      </c>
      <c r="Y23" s="194" t="e">
        <f>'2.ВС'!#REF!</f>
        <v>#REF!</v>
      </c>
      <c r="Z23" s="194" t="e">
        <f>'2.ВС'!#REF!</f>
        <v>#REF!</v>
      </c>
      <c r="AA23" s="194" t="e">
        <f>'2.ВС'!#REF!</f>
        <v>#REF!</v>
      </c>
    </row>
    <row r="24" spans="1:27" ht="18.75" customHeight="1" x14ac:dyDescent="0.25">
      <c r="A24" s="103" t="s">
        <v>25</v>
      </c>
      <c r="B24" s="99"/>
      <c r="C24" s="99"/>
      <c r="D24" s="99"/>
      <c r="E24" s="99">
        <v>851</v>
      </c>
      <c r="F24" s="3" t="s">
        <v>11</v>
      </c>
      <c r="G24" s="3" t="s">
        <v>13</v>
      </c>
      <c r="H24" s="4" t="s">
        <v>21</v>
      </c>
      <c r="I24" s="3" t="s">
        <v>26</v>
      </c>
      <c r="J24" s="27">
        <f t="shared" ref="J24:AA24" si="40">J25</f>
        <v>152700</v>
      </c>
      <c r="K24" s="27">
        <f t="shared" si="40"/>
        <v>0</v>
      </c>
      <c r="L24" s="27">
        <f t="shared" si="40"/>
        <v>152700</v>
      </c>
      <c r="M24" s="27">
        <f t="shared" si="40"/>
        <v>0</v>
      </c>
      <c r="N24" s="136">
        <f t="shared" si="40"/>
        <v>0</v>
      </c>
      <c r="O24" s="27">
        <f t="shared" si="40"/>
        <v>0</v>
      </c>
      <c r="P24" s="27">
        <f t="shared" si="40"/>
        <v>0</v>
      </c>
      <c r="Q24" s="27">
        <f t="shared" si="40"/>
        <v>0</v>
      </c>
      <c r="R24" s="27">
        <f t="shared" si="40"/>
        <v>152700</v>
      </c>
      <c r="S24" s="27">
        <f t="shared" si="40"/>
        <v>0</v>
      </c>
      <c r="T24" s="27">
        <f t="shared" si="40"/>
        <v>152700</v>
      </c>
      <c r="U24" s="27">
        <f t="shared" si="40"/>
        <v>0</v>
      </c>
      <c r="V24" s="27">
        <f t="shared" si="40"/>
        <v>152700</v>
      </c>
      <c r="W24" s="27">
        <f t="shared" si="40"/>
        <v>74726</v>
      </c>
      <c r="X24" s="174">
        <f t="shared" si="7"/>
        <v>48.936476751800917</v>
      </c>
      <c r="Y24" s="194" t="e">
        <f t="shared" si="40"/>
        <v>#REF!</v>
      </c>
      <c r="Z24" s="194" t="e">
        <f t="shared" si="40"/>
        <v>#REF!</v>
      </c>
      <c r="AA24" s="194" t="e">
        <f t="shared" si="40"/>
        <v>#REF!</v>
      </c>
    </row>
    <row r="25" spans="1:27" ht="33.75" customHeight="1" x14ac:dyDescent="0.25">
      <c r="A25" s="103" t="s">
        <v>27</v>
      </c>
      <c r="B25" s="99"/>
      <c r="C25" s="99"/>
      <c r="D25" s="99"/>
      <c r="E25" s="99">
        <v>851</v>
      </c>
      <c r="F25" s="3" t="s">
        <v>11</v>
      </c>
      <c r="G25" s="3" t="s">
        <v>13</v>
      </c>
      <c r="H25" s="4" t="s">
        <v>21</v>
      </c>
      <c r="I25" s="3" t="s">
        <v>28</v>
      </c>
      <c r="J25" s="27">
        <f>'2.ВС'!J18</f>
        <v>152700</v>
      </c>
      <c r="K25" s="27">
        <f>'2.ВС'!K18</f>
        <v>0</v>
      </c>
      <c r="L25" s="27">
        <f>'2.ВС'!L18</f>
        <v>152700</v>
      </c>
      <c r="M25" s="27">
        <f>'2.ВС'!M18</f>
        <v>0</v>
      </c>
      <c r="N25" s="136">
        <f>'2.ВС'!N18</f>
        <v>0</v>
      </c>
      <c r="O25" s="27">
        <f>'2.ВС'!O18</f>
        <v>0</v>
      </c>
      <c r="P25" s="27">
        <f>'2.ВС'!P18</f>
        <v>0</v>
      </c>
      <c r="Q25" s="27">
        <f>'2.ВС'!Q18</f>
        <v>0</v>
      </c>
      <c r="R25" s="27">
        <f>'2.ВС'!R18</f>
        <v>152700</v>
      </c>
      <c r="S25" s="27">
        <f>'2.ВС'!S18</f>
        <v>0</v>
      </c>
      <c r="T25" s="27">
        <f>'2.ВС'!T18</f>
        <v>152700</v>
      </c>
      <c r="U25" s="27">
        <f>'2.ВС'!U18</f>
        <v>0</v>
      </c>
      <c r="V25" s="27">
        <f>'2.ВС'!V18</f>
        <v>152700</v>
      </c>
      <c r="W25" s="27">
        <f>'2.ВС'!W18</f>
        <v>74726</v>
      </c>
      <c r="X25" s="174">
        <f t="shared" si="7"/>
        <v>48.936476751800917</v>
      </c>
      <c r="Y25" s="194" t="e">
        <f>'2.ВС'!#REF!</f>
        <v>#REF!</v>
      </c>
      <c r="Z25" s="194" t="e">
        <f>'2.ВС'!#REF!</f>
        <v>#REF!</v>
      </c>
      <c r="AA25" s="194" t="e">
        <f>'2.ВС'!#REF!</f>
        <v>#REF!</v>
      </c>
    </row>
    <row r="26" spans="1:27" ht="48.75" customHeight="1" x14ac:dyDescent="0.25">
      <c r="A26" s="20" t="s">
        <v>333</v>
      </c>
      <c r="B26" s="41"/>
      <c r="C26" s="103"/>
      <c r="D26" s="103"/>
      <c r="E26" s="99">
        <v>851</v>
      </c>
      <c r="F26" s="3" t="s">
        <v>11</v>
      </c>
      <c r="G26" s="3" t="s">
        <v>13</v>
      </c>
      <c r="H26" s="4" t="s">
        <v>31</v>
      </c>
      <c r="I26" s="3"/>
      <c r="J26" s="27">
        <f t="shared" ref="J26:Z27" si="41">J27</f>
        <v>200000</v>
      </c>
      <c r="K26" s="27">
        <f t="shared" si="41"/>
        <v>0</v>
      </c>
      <c r="L26" s="27">
        <f t="shared" si="41"/>
        <v>200000</v>
      </c>
      <c r="M26" s="27">
        <f t="shared" si="41"/>
        <v>0</v>
      </c>
      <c r="N26" s="136">
        <f t="shared" si="41"/>
        <v>0</v>
      </c>
      <c r="O26" s="27">
        <f t="shared" si="41"/>
        <v>0</v>
      </c>
      <c r="P26" s="27">
        <f t="shared" si="41"/>
        <v>0</v>
      </c>
      <c r="Q26" s="27">
        <f t="shared" si="41"/>
        <v>0</v>
      </c>
      <c r="R26" s="27">
        <f t="shared" si="41"/>
        <v>200000</v>
      </c>
      <c r="S26" s="27">
        <f t="shared" si="41"/>
        <v>0</v>
      </c>
      <c r="T26" s="27">
        <f t="shared" si="41"/>
        <v>200000</v>
      </c>
      <c r="U26" s="27">
        <f t="shared" si="41"/>
        <v>0</v>
      </c>
      <c r="V26" s="27">
        <f t="shared" si="41"/>
        <v>200000</v>
      </c>
      <c r="W26" s="27">
        <f t="shared" si="41"/>
        <v>83734.89</v>
      </c>
      <c r="X26" s="174">
        <f t="shared" si="7"/>
        <v>41.867444999999996</v>
      </c>
      <c r="Y26" s="194" t="e">
        <f t="shared" si="41"/>
        <v>#REF!</v>
      </c>
      <c r="Z26" s="194" t="e">
        <f t="shared" si="41"/>
        <v>#REF!</v>
      </c>
      <c r="AA26" s="194" t="e">
        <f t="shared" ref="Y26:AA27" si="42">AA27</f>
        <v>#REF!</v>
      </c>
    </row>
    <row r="27" spans="1:27" ht="63.75" customHeight="1" x14ac:dyDescent="0.25">
      <c r="A27" s="103" t="s">
        <v>22</v>
      </c>
      <c r="B27" s="103"/>
      <c r="C27" s="103"/>
      <c r="D27" s="103"/>
      <c r="E27" s="99">
        <v>851</v>
      </c>
      <c r="F27" s="3" t="s">
        <v>11</v>
      </c>
      <c r="G27" s="3" t="s">
        <v>13</v>
      </c>
      <c r="H27" s="4" t="s">
        <v>31</v>
      </c>
      <c r="I27" s="3" t="s">
        <v>23</v>
      </c>
      <c r="J27" s="27">
        <f t="shared" si="41"/>
        <v>200000</v>
      </c>
      <c r="K27" s="27">
        <f t="shared" si="41"/>
        <v>0</v>
      </c>
      <c r="L27" s="27">
        <f t="shared" si="41"/>
        <v>200000</v>
      </c>
      <c r="M27" s="27">
        <f t="shared" si="41"/>
        <v>0</v>
      </c>
      <c r="N27" s="136">
        <f t="shared" si="41"/>
        <v>0</v>
      </c>
      <c r="O27" s="27">
        <f t="shared" si="41"/>
        <v>0</v>
      </c>
      <c r="P27" s="27">
        <f t="shared" si="41"/>
        <v>0</v>
      </c>
      <c r="Q27" s="27">
        <f t="shared" si="41"/>
        <v>0</v>
      </c>
      <c r="R27" s="27">
        <f t="shared" si="41"/>
        <v>200000</v>
      </c>
      <c r="S27" s="27">
        <f t="shared" si="41"/>
        <v>0</v>
      </c>
      <c r="T27" s="27">
        <f t="shared" si="41"/>
        <v>200000</v>
      </c>
      <c r="U27" s="27">
        <f t="shared" si="41"/>
        <v>0</v>
      </c>
      <c r="V27" s="27">
        <f t="shared" si="41"/>
        <v>200000</v>
      </c>
      <c r="W27" s="27">
        <f t="shared" si="41"/>
        <v>83734.89</v>
      </c>
      <c r="X27" s="174">
        <f t="shared" si="7"/>
        <v>41.867444999999996</v>
      </c>
      <c r="Y27" s="194" t="e">
        <f t="shared" si="42"/>
        <v>#REF!</v>
      </c>
      <c r="Z27" s="194" t="e">
        <f t="shared" si="42"/>
        <v>#REF!</v>
      </c>
      <c r="AA27" s="194" t="e">
        <f t="shared" si="42"/>
        <v>#REF!</v>
      </c>
    </row>
    <row r="28" spans="1:27" ht="43.5" customHeight="1" x14ac:dyDescent="0.25">
      <c r="A28" s="103" t="s">
        <v>9</v>
      </c>
      <c r="B28" s="103"/>
      <c r="C28" s="103"/>
      <c r="D28" s="103"/>
      <c r="E28" s="99">
        <v>851</v>
      </c>
      <c r="F28" s="3" t="s">
        <v>11</v>
      </c>
      <c r="G28" s="3" t="s">
        <v>13</v>
      </c>
      <c r="H28" s="4" t="s">
        <v>31</v>
      </c>
      <c r="I28" s="3" t="s">
        <v>24</v>
      </c>
      <c r="J28" s="27">
        <f>'2.ВС'!J21</f>
        <v>200000</v>
      </c>
      <c r="K28" s="27">
        <f>'2.ВС'!K21</f>
        <v>0</v>
      </c>
      <c r="L28" s="27">
        <f>'2.ВС'!L21</f>
        <v>200000</v>
      </c>
      <c r="M28" s="27">
        <f>'2.ВС'!M21</f>
        <v>0</v>
      </c>
      <c r="N28" s="136">
        <f>'2.ВС'!N21</f>
        <v>0</v>
      </c>
      <c r="O28" s="27">
        <f>'2.ВС'!O21</f>
        <v>0</v>
      </c>
      <c r="P28" s="27">
        <f>'2.ВС'!P21</f>
        <v>0</v>
      </c>
      <c r="Q28" s="27">
        <f>'2.ВС'!Q21</f>
        <v>0</v>
      </c>
      <c r="R28" s="27">
        <f>'2.ВС'!R21</f>
        <v>200000</v>
      </c>
      <c r="S28" s="27">
        <f>'2.ВС'!S21</f>
        <v>0</v>
      </c>
      <c r="T28" s="27">
        <f>'2.ВС'!T21</f>
        <v>200000</v>
      </c>
      <c r="U28" s="27">
        <f>'2.ВС'!U21</f>
        <v>0</v>
      </c>
      <c r="V28" s="27">
        <f>'2.ВС'!V21</f>
        <v>200000</v>
      </c>
      <c r="W28" s="27">
        <f>'2.ВС'!W21</f>
        <v>83734.89</v>
      </c>
      <c r="X28" s="174">
        <f t="shared" si="7"/>
        <v>41.867444999999996</v>
      </c>
      <c r="Y28" s="194" t="e">
        <f>'2.ВС'!#REF!</f>
        <v>#REF!</v>
      </c>
      <c r="Z28" s="194" t="e">
        <f>'2.ВС'!#REF!</f>
        <v>#REF!</v>
      </c>
      <c r="AA28" s="194" t="e">
        <f>'2.ВС'!#REF!</f>
        <v>#REF!</v>
      </c>
    </row>
    <row r="29" spans="1:27" ht="43.5" customHeight="1" x14ac:dyDescent="0.25">
      <c r="A29" s="20" t="s">
        <v>32</v>
      </c>
      <c r="B29" s="41"/>
      <c r="C29" s="103"/>
      <c r="D29" s="103"/>
      <c r="E29" s="99">
        <v>851</v>
      </c>
      <c r="F29" s="3" t="s">
        <v>11</v>
      </c>
      <c r="G29" s="3" t="s">
        <v>13</v>
      </c>
      <c r="H29" s="4" t="s">
        <v>33</v>
      </c>
      <c r="I29" s="3"/>
      <c r="J29" s="27">
        <f t="shared" ref="J29:Z30" si="43">J30</f>
        <v>65000</v>
      </c>
      <c r="K29" s="27">
        <f t="shared" si="43"/>
        <v>0</v>
      </c>
      <c r="L29" s="27">
        <f t="shared" si="43"/>
        <v>65000</v>
      </c>
      <c r="M29" s="27">
        <f t="shared" si="43"/>
        <v>0</v>
      </c>
      <c r="N29" s="136">
        <f t="shared" si="43"/>
        <v>0</v>
      </c>
      <c r="O29" s="27">
        <f t="shared" si="43"/>
        <v>0</v>
      </c>
      <c r="P29" s="27">
        <f t="shared" si="43"/>
        <v>0</v>
      </c>
      <c r="Q29" s="27">
        <f t="shared" si="43"/>
        <v>0</v>
      </c>
      <c r="R29" s="27">
        <f t="shared" si="43"/>
        <v>65000</v>
      </c>
      <c r="S29" s="27">
        <f t="shared" si="43"/>
        <v>0</v>
      </c>
      <c r="T29" s="27">
        <f t="shared" si="43"/>
        <v>65000</v>
      </c>
      <c r="U29" s="27">
        <f t="shared" si="43"/>
        <v>0</v>
      </c>
      <c r="V29" s="27">
        <f t="shared" si="43"/>
        <v>65000</v>
      </c>
      <c r="W29" s="27">
        <f t="shared" si="43"/>
        <v>65000</v>
      </c>
      <c r="X29" s="174">
        <f t="shared" si="7"/>
        <v>100</v>
      </c>
      <c r="Y29" s="194" t="e">
        <f t="shared" si="43"/>
        <v>#REF!</v>
      </c>
      <c r="Z29" s="194" t="e">
        <f t="shared" si="43"/>
        <v>#REF!</v>
      </c>
      <c r="AA29" s="194" t="e">
        <f t="shared" ref="Y29:AA30" si="44">AA30</f>
        <v>#REF!</v>
      </c>
    </row>
    <row r="30" spans="1:27" ht="30" x14ac:dyDescent="0.25">
      <c r="A30" s="103" t="s">
        <v>25</v>
      </c>
      <c r="B30" s="103"/>
      <c r="C30" s="103"/>
      <c r="D30" s="103"/>
      <c r="E30" s="99">
        <v>851</v>
      </c>
      <c r="F30" s="3" t="s">
        <v>11</v>
      </c>
      <c r="G30" s="3" t="s">
        <v>13</v>
      </c>
      <c r="H30" s="4" t="s">
        <v>33</v>
      </c>
      <c r="I30" s="3" t="s">
        <v>26</v>
      </c>
      <c r="J30" s="27">
        <f t="shared" si="43"/>
        <v>65000</v>
      </c>
      <c r="K30" s="27">
        <f t="shared" si="43"/>
        <v>0</v>
      </c>
      <c r="L30" s="27">
        <f t="shared" si="43"/>
        <v>65000</v>
      </c>
      <c r="M30" s="27">
        <f t="shared" si="43"/>
        <v>0</v>
      </c>
      <c r="N30" s="136">
        <f t="shared" si="43"/>
        <v>0</v>
      </c>
      <c r="O30" s="27">
        <f t="shared" si="43"/>
        <v>0</v>
      </c>
      <c r="P30" s="27">
        <f t="shared" si="43"/>
        <v>0</v>
      </c>
      <c r="Q30" s="27">
        <f t="shared" si="43"/>
        <v>0</v>
      </c>
      <c r="R30" s="27">
        <f t="shared" si="43"/>
        <v>65000</v>
      </c>
      <c r="S30" s="27">
        <f t="shared" si="43"/>
        <v>0</v>
      </c>
      <c r="T30" s="27">
        <f t="shared" si="43"/>
        <v>65000</v>
      </c>
      <c r="U30" s="27">
        <f t="shared" si="43"/>
        <v>0</v>
      </c>
      <c r="V30" s="27">
        <f t="shared" si="43"/>
        <v>65000</v>
      </c>
      <c r="W30" s="27">
        <f t="shared" si="43"/>
        <v>65000</v>
      </c>
      <c r="X30" s="174">
        <f t="shared" si="7"/>
        <v>100</v>
      </c>
      <c r="Y30" s="194" t="e">
        <f t="shared" si="44"/>
        <v>#REF!</v>
      </c>
      <c r="Z30" s="194" t="e">
        <f t="shared" si="44"/>
        <v>#REF!</v>
      </c>
      <c r="AA30" s="194" t="e">
        <f t="shared" si="44"/>
        <v>#REF!</v>
      </c>
    </row>
    <row r="31" spans="1:27" ht="33.75" customHeight="1" x14ac:dyDescent="0.25">
      <c r="A31" s="103" t="s">
        <v>27</v>
      </c>
      <c r="B31" s="103"/>
      <c r="C31" s="103"/>
      <c r="D31" s="103"/>
      <c r="E31" s="99">
        <v>851</v>
      </c>
      <c r="F31" s="3" t="s">
        <v>11</v>
      </c>
      <c r="G31" s="3" t="s">
        <v>13</v>
      </c>
      <c r="H31" s="4" t="s">
        <v>33</v>
      </c>
      <c r="I31" s="3" t="s">
        <v>28</v>
      </c>
      <c r="J31" s="27">
        <f>'2.ВС'!J24</f>
        <v>65000</v>
      </c>
      <c r="K31" s="27">
        <f>'2.ВС'!K24</f>
        <v>0</v>
      </c>
      <c r="L31" s="27">
        <f>'2.ВС'!L24</f>
        <v>65000</v>
      </c>
      <c r="M31" s="27">
        <f>'2.ВС'!M24</f>
        <v>0</v>
      </c>
      <c r="N31" s="136">
        <f>'2.ВС'!N24</f>
        <v>0</v>
      </c>
      <c r="O31" s="27">
        <f>'2.ВС'!O24</f>
        <v>0</v>
      </c>
      <c r="P31" s="27">
        <f>'2.ВС'!P24</f>
        <v>0</v>
      </c>
      <c r="Q31" s="27">
        <f>'2.ВС'!Q24</f>
        <v>0</v>
      </c>
      <c r="R31" s="27">
        <f>'2.ВС'!R24</f>
        <v>65000</v>
      </c>
      <c r="S31" s="27">
        <f>'2.ВС'!S24</f>
        <v>0</v>
      </c>
      <c r="T31" s="27">
        <f>'2.ВС'!T24</f>
        <v>65000</v>
      </c>
      <c r="U31" s="27">
        <f>'2.ВС'!U24</f>
        <v>0</v>
      </c>
      <c r="V31" s="27">
        <f>'2.ВС'!V24</f>
        <v>65000</v>
      </c>
      <c r="W31" s="27">
        <f>'2.ВС'!W24</f>
        <v>65000</v>
      </c>
      <c r="X31" s="174">
        <f t="shared" si="7"/>
        <v>100</v>
      </c>
      <c r="Y31" s="194" t="e">
        <f>'2.ВС'!#REF!</f>
        <v>#REF!</v>
      </c>
      <c r="Z31" s="194" t="e">
        <f>'2.ВС'!#REF!</f>
        <v>#REF!</v>
      </c>
      <c r="AA31" s="194" t="e">
        <f>'2.ВС'!#REF!</f>
        <v>#REF!</v>
      </c>
    </row>
    <row r="32" spans="1:27" ht="120" customHeight="1" x14ac:dyDescent="0.25">
      <c r="A32" s="20" t="s">
        <v>29</v>
      </c>
      <c r="B32" s="41"/>
      <c r="C32" s="103"/>
      <c r="D32" s="103"/>
      <c r="E32" s="99">
        <v>851</v>
      </c>
      <c r="F32" s="3" t="s">
        <v>11</v>
      </c>
      <c r="G32" s="3" t="s">
        <v>13</v>
      </c>
      <c r="H32" s="4" t="s">
        <v>30</v>
      </c>
      <c r="I32" s="3"/>
      <c r="J32" s="27">
        <f t="shared" ref="J32:Z33" si="45">J33</f>
        <v>2500</v>
      </c>
      <c r="K32" s="27">
        <f t="shared" si="45"/>
        <v>0</v>
      </c>
      <c r="L32" s="27">
        <f t="shared" si="45"/>
        <v>0</v>
      </c>
      <c r="M32" s="27">
        <f t="shared" si="45"/>
        <v>2500</v>
      </c>
      <c r="N32" s="136">
        <f t="shared" si="45"/>
        <v>0</v>
      </c>
      <c r="O32" s="27">
        <f t="shared" si="45"/>
        <v>0</v>
      </c>
      <c r="P32" s="27">
        <f t="shared" si="45"/>
        <v>0</v>
      </c>
      <c r="Q32" s="27">
        <f t="shared" si="45"/>
        <v>0</v>
      </c>
      <c r="R32" s="27">
        <f t="shared" si="45"/>
        <v>2500</v>
      </c>
      <c r="S32" s="27">
        <f t="shared" si="45"/>
        <v>0</v>
      </c>
      <c r="T32" s="27">
        <f t="shared" si="45"/>
        <v>0</v>
      </c>
      <c r="U32" s="27">
        <f t="shared" si="45"/>
        <v>2500</v>
      </c>
      <c r="V32" s="27">
        <f t="shared" si="45"/>
        <v>2500</v>
      </c>
      <c r="W32" s="27">
        <f t="shared" si="45"/>
        <v>0</v>
      </c>
      <c r="X32" s="174">
        <f t="shared" si="7"/>
        <v>0</v>
      </c>
      <c r="Y32" s="194" t="e">
        <f t="shared" si="45"/>
        <v>#REF!</v>
      </c>
      <c r="Z32" s="194" t="e">
        <f t="shared" si="45"/>
        <v>#REF!</v>
      </c>
      <c r="AA32" s="194" t="e">
        <f t="shared" ref="Y32:AA33" si="46">AA33</f>
        <v>#REF!</v>
      </c>
    </row>
    <row r="33" spans="1:27" ht="47.25" customHeight="1" x14ac:dyDescent="0.25">
      <c r="A33" s="103" t="s">
        <v>22</v>
      </c>
      <c r="B33" s="101"/>
      <c r="C33" s="101"/>
      <c r="D33" s="101"/>
      <c r="E33" s="99">
        <v>851</v>
      </c>
      <c r="F33" s="3" t="s">
        <v>11</v>
      </c>
      <c r="G33" s="3" t="s">
        <v>13</v>
      </c>
      <c r="H33" s="4" t="s">
        <v>30</v>
      </c>
      <c r="I33" s="3" t="s">
        <v>23</v>
      </c>
      <c r="J33" s="27">
        <f t="shared" si="45"/>
        <v>2500</v>
      </c>
      <c r="K33" s="27">
        <f t="shared" si="45"/>
        <v>0</v>
      </c>
      <c r="L33" s="27">
        <f t="shared" si="45"/>
        <v>0</v>
      </c>
      <c r="M33" s="27">
        <f t="shared" si="45"/>
        <v>2500</v>
      </c>
      <c r="N33" s="136">
        <f t="shared" si="45"/>
        <v>0</v>
      </c>
      <c r="O33" s="27">
        <f t="shared" si="45"/>
        <v>0</v>
      </c>
      <c r="P33" s="27">
        <f t="shared" si="45"/>
        <v>0</v>
      </c>
      <c r="Q33" s="27">
        <f t="shared" si="45"/>
        <v>0</v>
      </c>
      <c r="R33" s="27">
        <f t="shared" si="45"/>
        <v>2500</v>
      </c>
      <c r="S33" s="27">
        <f t="shared" si="45"/>
        <v>0</v>
      </c>
      <c r="T33" s="27">
        <f t="shared" si="45"/>
        <v>0</v>
      </c>
      <c r="U33" s="27">
        <f t="shared" si="45"/>
        <v>2500</v>
      </c>
      <c r="V33" s="27">
        <f t="shared" si="45"/>
        <v>2500</v>
      </c>
      <c r="W33" s="27">
        <f t="shared" si="45"/>
        <v>0</v>
      </c>
      <c r="X33" s="174">
        <f t="shared" si="7"/>
        <v>0</v>
      </c>
      <c r="Y33" s="194" t="e">
        <f t="shared" si="46"/>
        <v>#REF!</v>
      </c>
      <c r="Z33" s="194" t="e">
        <f t="shared" si="46"/>
        <v>#REF!</v>
      </c>
      <c r="AA33" s="194" t="e">
        <f t="shared" si="46"/>
        <v>#REF!</v>
      </c>
    </row>
    <row r="34" spans="1:27" ht="47.25" customHeight="1" x14ac:dyDescent="0.25">
      <c r="A34" s="103" t="s">
        <v>9</v>
      </c>
      <c r="B34" s="103"/>
      <c r="C34" s="103"/>
      <c r="D34" s="103"/>
      <c r="E34" s="99">
        <v>851</v>
      </c>
      <c r="F34" s="3" t="s">
        <v>11</v>
      </c>
      <c r="G34" s="3" t="s">
        <v>13</v>
      </c>
      <c r="H34" s="4" t="s">
        <v>30</v>
      </c>
      <c r="I34" s="3" t="s">
        <v>24</v>
      </c>
      <c r="J34" s="27">
        <f>'2.ВС'!J27</f>
        <v>2500</v>
      </c>
      <c r="K34" s="27">
        <f>'2.ВС'!K27</f>
        <v>0</v>
      </c>
      <c r="L34" s="27">
        <f>'2.ВС'!L27</f>
        <v>0</v>
      </c>
      <c r="M34" s="27">
        <f>'2.ВС'!M27</f>
        <v>2500</v>
      </c>
      <c r="N34" s="136">
        <f>'2.ВС'!N27</f>
        <v>0</v>
      </c>
      <c r="O34" s="27">
        <f>'2.ВС'!O27</f>
        <v>0</v>
      </c>
      <c r="P34" s="27">
        <f>'2.ВС'!P27</f>
        <v>0</v>
      </c>
      <c r="Q34" s="27">
        <f>'2.ВС'!Q27</f>
        <v>0</v>
      </c>
      <c r="R34" s="27">
        <f>'2.ВС'!R27</f>
        <v>2500</v>
      </c>
      <c r="S34" s="27">
        <f>'2.ВС'!S27</f>
        <v>0</v>
      </c>
      <c r="T34" s="27">
        <f>'2.ВС'!T27</f>
        <v>0</v>
      </c>
      <c r="U34" s="27">
        <f>'2.ВС'!U27</f>
        <v>2500</v>
      </c>
      <c r="V34" s="27">
        <f>'2.ВС'!V27</f>
        <v>2500</v>
      </c>
      <c r="W34" s="27">
        <f>'2.ВС'!W27</f>
        <v>0</v>
      </c>
      <c r="X34" s="174">
        <f t="shared" si="7"/>
        <v>0</v>
      </c>
      <c r="Y34" s="194" t="e">
        <f>'2.ВС'!#REF!</f>
        <v>#REF!</v>
      </c>
      <c r="Z34" s="194" t="e">
        <f>'2.ВС'!#REF!</f>
        <v>#REF!</v>
      </c>
      <c r="AA34" s="194" t="e">
        <f>'2.ВС'!#REF!</f>
        <v>#REF!</v>
      </c>
    </row>
    <row r="35" spans="1:27" x14ac:dyDescent="0.25">
      <c r="A35" s="23" t="s">
        <v>34</v>
      </c>
      <c r="B35" s="103"/>
      <c r="C35" s="103"/>
      <c r="D35" s="103"/>
      <c r="E35" s="10">
        <v>851</v>
      </c>
      <c r="F35" s="24" t="s">
        <v>11</v>
      </c>
      <c r="G35" s="24" t="s">
        <v>35</v>
      </c>
      <c r="H35" s="30"/>
      <c r="I35" s="24"/>
      <c r="J35" s="27">
        <f t="shared" ref="J35:Z37" si="47">J36</f>
        <v>6640</v>
      </c>
      <c r="K35" s="27">
        <f t="shared" si="47"/>
        <v>6640</v>
      </c>
      <c r="L35" s="27">
        <f t="shared" si="47"/>
        <v>0</v>
      </c>
      <c r="M35" s="27">
        <f t="shared" si="47"/>
        <v>0</v>
      </c>
      <c r="N35" s="136">
        <f t="shared" si="47"/>
        <v>0</v>
      </c>
      <c r="O35" s="27">
        <f t="shared" si="47"/>
        <v>0</v>
      </c>
      <c r="P35" s="27">
        <f t="shared" si="47"/>
        <v>0</v>
      </c>
      <c r="Q35" s="27">
        <f t="shared" si="47"/>
        <v>0</v>
      </c>
      <c r="R35" s="27">
        <f t="shared" si="47"/>
        <v>6640</v>
      </c>
      <c r="S35" s="27">
        <f t="shared" si="47"/>
        <v>6640</v>
      </c>
      <c r="T35" s="27">
        <f t="shared" si="47"/>
        <v>0</v>
      </c>
      <c r="U35" s="27">
        <f t="shared" si="47"/>
        <v>0</v>
      </c>
      <c r="V35" s="27">
        <f t="shared" si="47"/>
        <v>6640</v>
      </c>
      <c r="W35" s="27">
        <f t="shared" si="47"/>
        <v>0</v>
      </c>
      <c r="X35" s="174">
        <f t="shared" si="7"/>
        <v>0</v>
      </c>
      <c r="Y35" s="194" t="e">
        <f t="shared" si="47"/>
        <v>#REF!</v>
      </c>
      <c r="Z35" s="194" t="e">
        <f t="shared" si="47"/>
        <v>#REF!</v>
      </c>
      <c r="AA35" s="194" t="e">
        <f t="shared" ref="Y35:AA37" si="48">AA36</f>
        <v>#REF!</v>
      </c>
    </row>
    <row r="36" spans="1:27" ht="88.5" customHeight="1" x14ac:dyDescent="0.25">
      <c r="A36" s="20" t="s">
        <v>36</v>
      </c>
      <c r="B36" s="103"/>
      <c r="C36" s="103"/>
      <c r="D36" s="103"/>
      <c r="E36" s="99">
        <v>851</v>
      </c>
      <c r="F36" s="3" t="s">
        <v>11</v>
      </c>
      <c r="G36" s="3" t="s">
        <v>35</v>
      </c>
      <c r="H36" s="4" t="s">
        <v>37</v>
      </c>
      <c r="I36" s="3"/>
      <c r="J36" s="27">
        <f t="shared" si="47"/>
        <v>6640</v>
      </c>
      <c r="K36" s="27">
        <f t="shared" si="47"/>
        <v>6640</v>
      </c>
      <c r="L36" s="27">
        <f t="shared" si="47"/>
        <v>0</v>
      </c>
      <c r="M36" s="27">
        <f t="shared" si="47"/>
        <v>0</v>
      </c>
      <c r="N36" s="136">
        <f t="shared" si="47"/>
        <v>0</v>
      </c>
      <c r="O36" s="27">
        <f t="shared" si="47"/>
        <v>0</v>
      </c>
      <c r="P36" s="27">
        <f t="shared" si="47"/>
        <v>0</v>
      </c>
      <c r="Q36" s="27">
        <f t="shared" si="47"/>
        <v>0</v>
      </c>
      <c r="R36" s="27">
        <f t="shared" si="47"/>
        <v>6640</v>
      </c>
      <c r="S36" s="27">
        <f t="shared" si="47"/>
        <v>6640</v>
      </c>
      <c r="T36" s="27">
        <f t="shared" si="47"/>
        <v>0</v>
      </c>
      <c r="U36" s="27">
        <f t="shared" si="47"/>
        <v>0</v>
      </c>
      <c r="V36" s="27">
        <f t="shared" si="47"/>
        <v>6640</v>
      </c>
      <c r="W36" s="27">
        <f t="shared" si="47"/>
        <v>0</v>
      </c>
      <c r="X36" s="174">
        <f t="shared" si="7"/>
        <v>0</v>
      </c>
      <c r="Y36" s="194" t="e">
        <f t="shared" si="48"/>
        <v>#REF!</v>
      </c>
      <c r="Z36" s="194" t="e">
        <f t="shared" si="48"/>
        <v>#REF!</v>
      </c>
      <c r="AA36" s="194" t="e">
        <f t="shared" si="48"/>
        <v>#REF!</v>
      </c>
    </row>
    <row r="37" spans="1:27" ht="57.75" customHeight="1" x14ac:dyDescent="0.25">
      <c r="A37" s="103" t="s">
        <v>22</v>
      </c>
      <c r="B37" s="101"/>
      <c r="C37" s="101"/>
      <c r="D37" s="101"/>
      <c r="E37" s="99">
        <v>851</v>
      </c>
      <c r="F37" s="3" t="s">
        <v>11</v>
      </c>
      <c r="G37" s="3" t="s">
        <v>35</v>
      </c>
      <c r="H37" s="4" t="s">
        <v>37</v>
      </c>
      <c r="I37" s="3" t="s">
        <v>23</v>
      </c>
      <c r="J37" s="27">
        <f t="shared" si="47"/>
        <v>6640</v>
      </c>
      <c r="K37" s="27">
        <f t="shared" si="47"/>
        <v>6640</v>
      </c>
      <c r="L37" s="27">
        <f t="shared" si="47"/>
        <v>0</v>
      </c>
      <c r="M37" s="27">
        <f t="shared" si="47"/>
        <v>0</v>
      </c>
      <c r="N37" s="136">
        <f t="shared" si="47"/>
        <v>0</v>
      </c>
      <c r="O37" s="27">
        <f t="shared" si="47"/>
        <v>0</v>
      </c>
      <c r="P37" s="27">
        <f t="shared" si="47"/>
        <v>0</v>
      </c>
      <c r="Q37" s="27">
        <f t="shared" si="47"/>
        <v>0</v>
      </c>
      <c r="R37" s="27">
        <f t="shared" si="47"/>
        <v>6640</v>
      </c>
      <c r="S37" s="27">
        <f t="shared" si="47"/>
        <v>6640</v>
      </c>
      <c r="T37" s="27">
        <f t="shared" si="47"/>
        <v>0</v>
      </c>
      <c r="U37" s="27">
        <f t="shared" si="47"/>
        <v>0</v>
      </c>
      <c r="V37" s="27">
        <f t="shared" si="47"/>
        <v>6640</v>
      </c>
      <c r="W37" s="27">
        <f t="shared" si="47"/>
        <v>0</v>
      </c>
      <c r="X37" s="174">
        <f t="shared" si="7"/>
        <v>0</v>
      </c>
      <c r="Y37" s="194" t="e">
        <f t="shared" si="48"/>
        <v>#REF!</v>
      </c>
      <c r="Z37" s="194" t="e">
        <f t="shared" si="48"/>
        <v>#REF!</v>
      </c>
      <c r="AA37" s="194" t="e">
        <f t="shared" si="48"/>
        <v>#REF!</v>
      </c>
    </row>
    <row r="38" spans="1:27" ht="57.75" customHeight="1" x14ac:dyDescent="0.25">
      <c r="A38" s="103" t="s">
        <v>9</v>
      </c>
      <c r="B38" s="103"/>
      <c r="C38" s="103"/>
      <c r="D38" s="103"/>
      <c r="E38" s="99">
        <v>851</v>
      </c>
      <c r="F38" s="3" t="s">
        <v>11</v>
      </c>
      <c r="G38" s="3" t="s">
        <v>35</v>
      </c>
      <c r="H38" s="4" t="s">
        <v>37</v>
      </c>
      <c r="I38" s="3" t="s">
        <v>24</v>
      </c>
      <c r="J38" s="27">
        <f>'2.ВС'!J31</f>
        <v>6640</v>
      </c>
      <c r="K38" s="27">
        <f>'2.ВС'!K31</f>
        <v>6640</v>
      </c>
      <c r="L38" s="27">
        <f>'2.ВС'!L31</f>
        <v>0</v>
      </c>
      <c r="M38" s="27">
        <f>'2.ВС'!M31</f>
        <v>0</v>
      </c>
      <c r="N38" s="136">
        <f>'2.ВС'!N31</f>
        <v>0</v>
      </c>
      <c r="O38" s="27">
        <f>'2.ВС'!O31</f>
        <v>0</v>
      </c>
      <c r="P38" s="27">
        <f>'2.ВС'!P31</f>
        <v>0</v>
      </c>
      <c r="Q38" s="27">
        <f>'2.ВС'!Q31</f>
        <v>0</v>
      </c>
      <c r="R38" s="27">
        <f>'2.ВС'!R31</f>
        <v>6640</v>
      </c>
      <c r="S38" s="27">
        <f>'2.ВС'!S31</f>
        <v>6640</v>
      </c>
      <c r="T38" s="27">
        <f>'2.ВС'!T31</f>
        <v>0</v>
      </c>
      <c r="U38" s="27">
        <f>'2.ВС'!U31</f>
        <v>0</v>
      </c>
      <c r="V38" s="27">
        <f>'2.ВС'!V31</f>
        <v>6640</v>
      </c>
      <c r="W38" s="27">
        <f>'2.ВС'!W31</f>
        <v>0</v>
      </c>
      <c r="X38" s="174">
        <f t="shared" si="7"/>
        <v>0</v>
      </c>
      <c r="Y38" s="194" t="e">
        <f>'2.ВС'!#REF!</f>
        <v>#REF!</v>
      </c>
      <c r="Z38" s="194" t="e">
        <f>'2.ВС'!#REF!</f>
        <v>#REF!</v>
      </c>
      <c r="AA38" s="194" t="e">
        <f>'2.ВС'!#REF!</f>
        <v>#REF!</v>
      </c>
    </row>
    <row r="39" spans="1:27" s="29" customFormat="1" ht="89.25" customHeight="1" x14ac:dyDescent="0.25">
      <c r="A39" s="23" t="s">
        <v>180</v>
      </c>
      <c r="B39" s="69"/>
      <c r="C39" s="69"/>
      <c r="D39" s="69"/>
      <c r="E39" s="5">
        <v>853</v>
      </c>
      <c r="F39" s="24" t="s">
        <v>11</v>
      </c>
      <c r="G39" s="24" t="s">
        <v>135</v>
      </c>
      <c r="H39" s="30"/>
      <c r="I39" s="24"/>
      <c r="J39" s="28">
        <f>J40+J45+J48+J51+J54</f>
        <v>6293000</v>
      </c>
      <c r="K39" s="28">
        <f t="shared" ref="K39:M39" si="49">K40+K45+K48+K51+K54</f>
        <v>0</v>
      </c>
      <c r="L39" s="28">
        <f t="shared" si="49"/>
        <v>6272600</v>
      </c>
      <c r="M39" s="28">
        <f t="shared" si="49"/>
        <v>20400</v>
      </c>
      <c r="N39" s="135">
        <f>N40+N45+N48+N51+N54</f>
        <v>15600</v>
      </c>
      <c r="O39" s="28">
        <f t="shared" ref="O39" si="50">O40+O45+O48+O51+O54</f>
        <v>0</v>
      </c>
      <c r="P39" s="28">
        <f t="shared" ref="P39" si="51">P40+P45+P48+P51+P54</f>
        <v>15600</v>
      </c>
      <c r="Q39" s="28">
        <f t="shared" ref="Q39" si="52">Q40+Q45+Q48+Q51+Q54</f>
        <v>0</v>
      </c>
      <c r="R39" s="28">
        <f>R40+R45+R48+R51+R54</f>
        <v>6308600</v>
      </c>
      <c r="S39" s="28">
        <f t="shared" ref="S39" si="53">S40+S45+S48+S51+S54</f>
        <v>0</v>
      </c>
      <c r="T39" s="28">
        <f t="shared" ref="T39" si="54">T40+T45+T48+T51+T54</f>
        <v>6288200</v>
      </c>
      <c r="U39" s="28">
        <f t="shared" ref="U39:W39" si="55">U40+U45+U48+U51+U54</f>
        <v>20400</v>
      </c>
      <c r="V39" s="28">
        <f t="shared" si="55"/>
        <v>6308600</v>
      </c>
      <c r="W39" s="28">
        <f t="shared" si="55"/>
        <v>2790786.76</v>
      </c>
      <c r="X39" s="174">
        <f t="shared" si="7"/>
        <v>44.23781441207241</v>
      </c>
      <c r="Y39" s="193" t="e">
        <f t="shared" ref="Y39:AA39" si="56">Y40+Y45+Y48+Y51+Y54</f>
        <v>#REF!</v>
      </c>
      <c r="Z39" s="193" t="e">
        <f t="shared" si="56"/>
        <v>#REF!</v>
      </c>
      <c r="AA39" s="193" t="e">
        <f t="shared" si="56"/>
        <v>#REF!</v>
      </c>
    </row>
    <row r="40" spans="1:27" ht="60" x14ac:dyDescent="0.25">
      <c r="A40" s="20" t="s">
        <v>20</v>
      </c>
      <c r="B40" s="99"/>
      <c r="C40" s="99"/>
      <c r="D40" s="99"/>
      <c r="E40" s="5">
        <v>853</v>
      </c>
      <c r="F40" s="3" t="s">
        <v>17</v>
      </c>
      <c r="G40" s="3" t="s">
        <v>135</v>
      </c>
      <c r="H40" s="4" t="s">
        <v>181</v>
      </c>
      <c r="I40" s="3"/>
      <c r="J40" s="27">
        <f>J41+J43</f>
        <v>5604100</v>
      </c>
      <c r="K40" s="27">
        <f t="shared" ref="K40:M40" si="57">K41+K43</f>
        <v>0</v>
      </c>
      <c r="L40" s="27">
        <f t="shared" si="57"/>
        <v>5604100</v>
      </c>
      <c r="M40" s="27">
        <f t="shared" si="57"/>
        <v>0</v>
      </c>
      <c r="N40" s="136">
        <f>N41+N43</f>
        <v>15600</v>
      </c>
      <c r="O40" s="27">
        <f t="shared" ref="O40" si="58">O41+O43</f>
        <v>0</v>
      </c>
      <c r="P40" s="27">
        <f t="shared" ref="P40" si="59">P41+P43</f>
        <v>15600</v>
      </c>
      <c r="Q40" s="27">
        <f t="shared" ref="Q40" si="60">Q41+Q43</f>
        <v>0</v>
      </c>
      <c r="R40" s="27">
        <f>R41+R43</f>
        <v>5619700</v>
      </c>
      <c r="S40" s="27">
        <f t="shared" ref="S40" si="61">S41+S43</f>
        <v>0</v>
      </c>
      <c r="T40" s="27">
        <f t="shared" ref="T40" si="62">T41+T43</f>
        <v>5619700</v>
      </c>
      <c r="U40" s="27">
        <f t="shared" ref="U40:W40" si="63">U41+U43</f>
        <v>0</v>
      </c>
      <c r="V40" s="27">
        <f t="shared" si="63"/>
        <v>5619700</v>
      </c>
      <c r="W40" s="27">
        <f t="shared" si="63"/>
        <v>2510847.63</v>
      </c>
      <c r="X40" s="174">
        <f t="shared" si="7"/>
        <v>44.679389113297866</v>
      </c>
      <c r="Y40" s="194" t="e">
        <f t="shared" ref="Y40:AA40" si="64">Y41+Y43</f>
        <v>#REF!</v>
      </c>
      <c r="Z40" s="194" t="e">
        <f t="shared" si="64"/>
        <v>#REF!</v>
      </c>
      <c r="AA40" s="194" t="e">
        <f t="shared" si="64"/>
        <v>#REF!</v>
      </c>
    </row>
    <row r="41" spans="1:27" ht="75" customHeight="1" x14ac:dyDescent="0.25">
      <c r="A41" s="101" t="s">
        <v>16</v>
      </c>
      <c r="B41" s="99"/>
      <c r="C41" s="99"/>
      <c r="D41" s="99"/>
      <c r="E41" s="5">
        <v>853</v>
      </c>
      <c r="F41" s="3" t="s">
        <v>11</v>
      </c>
      <c r="G41" s="3" t="s">
        <v>135</v>
      </c>
      <c r="H41" s="4" t="s">
        <v>181</v>
      </c>
      <c r="I41" s="3" t="s">
        <v>18</v>
      </c>
      <c r="J41" s="27">
        <f t="shared" ref="J41:AA41" si="65">J42</f>
        <v>5302900</v>
      </c>
      <c r="K41" s="27">
        <f t="shared" si="65"/>
        <v>0</v>
      </c>
      <c r="L41" s="27">
        <f t="shared" si="65"/>
        <v>5302900</v>
      </c>
      <c r="M41" s="27">
        <f t="shared" si="65"/>
        <v>0</v>
      </c>
      <c r="N41" s="136">
        <f t="shared" si="65"/>
        <v>0</v>
      </c>
      <c r="O41" s="27">
        <f t="shared" si="65"/>
        <v>0</v>
      </c>
      <c r="P41" s="27">
        <f t="shared" si="65"/>
        <v>0</v>
      </c>
      <c r="Q41" s="27">
        <f t="shared" si="65"/>
        <v>0</v>
      </c>
      <c r="R41" s="27">
        <f t="shared" si="65"/>
        <v>5302900</v>
      </c>
      <c r="S41" s="27">
        <f t="shared" si="65"/>
        <v>0</v>
      </c>
      <c r="T41" s="27">
        <f t="shared" si="65"/>
        <v>5302900</v>
      </c>
      <c r="U41" s="27">
        <f t="shared" si="65"/>
        <v>0</v>
      </c>
      <c r="V41" s="27">
        <f t="shared" si="65"/>
        <v>5302900</v>
      </c>
      <c r="W41" s="27">
        <f t="shared" si="65"/>
        <v>2426686.77</v>
      </c>
      <c r="X41" s="174">
        <f t="shared" si="7"/>
        <v>45.761503516943556</v>
      </c>
      <c r="Y41" s="194" t="e">
        <f t="shared" si="65"/>
        <v>#REF!</v>
      </c>
      <c r="Z41" s="194" t="e">
        <f t="shared" si="65"/>
        <v>#REF!</v>
      </c>
      <c r="AA41" s="194" t="e">
        <f t="shared" si="65"/>
        <v>#REF!</v>
      </c>
    </row>
    <row r="42" spans="1:27" ht="44.25" customHeight="1" x14ac:dyDescent="0.25">
      <c r="A42" s="101" t="s">
        <v>8</v>
      </c>
      <c r="B42" s="99"/>
      <c r="C42" s="99"/>
      <c r="D42" s="99"/>
      <c r="E42" s="5">
        <v>853</v>
      </c>
      <c r="F42" s="3" t="s">
        <v>11</v>
      </c>
      <c r="G42" s="3" t="s">
        <v>135</v>
      </c>
      <c r="H42" s="4" t="s">
        <v>181</v>
      </c>
      <c r="I42" s="3" t="s">
        <v>19</v>
      </c>
      <c r="J42" s="27">
        <f>'2.ВС'!J338</f>
        <v>5302900</v>
      </c>
      <c r="K42" s="27">
        <f>'2.ВС'!K338</f>
        <v>0</v>
      </c>
      <c r="L42" s="27">
        <f>'2.ВС'!L338</f>
        <v>5302900</v>
      </c>
      <c r="M42" s="27">
        <f>'2.ВС'!M338</f>
        <v>0</v>
      </c>
      <c r="N42" s="136">
        <f>'2.ВС'!N338</f>
        <v>0</v>
      </c>
      <c r="O42" s="27">
        <f>'2.ВС'!O338</f>
        <v>0</v>
      </c>
      <c r="P42" s="27">
        <f>'2.ВС'!P338</f>
        <v>0</v>
      </c>
      <c r="Q42" s="27">
        <f>'2.ВС'!Q338</f>
        <v>0</v>
      </c>
      <c r="R42" s="27">
        <f>'2.ВС'!R338</f>
        <v>5302900</v>
      </c>
      <c r="S42" s="27">
        <f>'2.ВС'!S338</f>
        <v>0</v>
      </c>
      <c r="T42" s="27">
        <f>'2.ВС'!T338</f>
        <v>5302900</v>
      </c>
      <c r="U42" s="27">
        <f>'2.ВС'!U338</f>
        <v>0</v>
      </c>
      <c r="V42" s="27">
        <f>'2.ВС'!V338</f>
        <v>5302900</v>
      </c>
      <c r="W42" s="27">
        <f>'2.ВС'!W338</f>
        <v>2426686.77</v>
      </c>
      <c r="X42" s="174">
        <f t="shared" si="7"/>
        <v>45.761503516943556</v>
      </c>
      <c r="Y42" s="194" t="e">
        <f>'2.ВС'!#REF!</f>
        <v>#REF!</v>
      </c>
      <c r="Z42" s="194" t="e">
        <f>'2.ВС'!#REF!</f>
        <v>#REF!</v>
      </c>
      <c r="AA42" s="194" t="e">
        <f>'2.ВС'!#REF!</f>
        <v>#REF!</v>
      </c>
    </row>
    <row r="43" spans="1:27" ht="44.25" customHeight="1" x14ac:dyDescent="0.25">
      <c r="A43" s="103" t="s">
        <v>22</v>
      </c>
      <c r="B43" s="99"/>
      <c r="C43" s="99"/>
      <c r="D43" s="99"/>
      <c r="E43" s="5">
        <v>853</v>
      </c>
      <c r="F43" s="3" t="s">
        <v>11</v>
      </c>
      <c r="G43" s="3" t="s">
        <v>135</v>
      </c>
      <c r="H43" s="4" t="s">
        <v>181</v>
      </c>
      <c r="I43" s="3" t="s">
        <v>23</v>
      </c>
      <c r="J43" s="27">
        <f t="shared" ref="J43:AA43" si="66">J44</f>
        <v>301200</v>
      </c>
      <c r="K43" s="27">
        <f t="shared" si="66"/>
        <v>0</v>
      </c>
      <c r="L43" s="27">
        <f t="shared" si="66"/>
        <v>301200</v>
      </c>
      <c r="M43" s="27">
        <f t="shared" si="66"/>
        <v>0</v>
      </c>
      <c r="N43" s="136">
        <f t="shared" si="66"/>
        <v>15600</v>
      </c>
      <c r="O43" s="27">
        <f t="shared" si="66"/>
        <v>0</v>
      </c>
      <c r="P43" s="27">
        <f t="shared" si="66"/>
        <v>15600</v>
      </c>
      <c r="Q43" s="27">
        <f t="shared" si="66"/>
        <v>0</v>
      </c>
      <c r="R43" s="27">
        <f t="shared" si="66"/>
        <v>316800</v>
      </c>
      <c r="S43" s="27">
        <f t="shared" si="66"/>
        <v>0</v>
      </c>
      <c r="T43" s="27">
        <f t="shared" si="66"/>
        <v>316800</v>
      </c>
      <c r="U43" s="27">
        <f t="shared" si="66"/>
        <v>0</v>
      </c>
      <c r="V43" s="27">
        <f t="shared" si="66"/>
        <v>316800</v>
      </c>
      <c r="W43" s="27">
        <f t="shared" si="66"/>
        <v>84160.86</v>
      </c>
      <c r="X43" s="174">
        <f t="shared" si="7"/>
        <v>26.565928030303031</v>
      </c>
      <c r="Y43" s="194" t="e">
        <f t="shared" si="66"/>
        <v>#REF!</v>
      </c>
      <c r="Z43" s="194" t="e">
        <f t="shared" si="66"/>
        <v>#REF!</v>
      </c>
      <c r="AA43" s="194" t="e">
        <f t="shared" si="66"/>
        <v>#REF!</v>
      </c>
    </row>
    <row r="44" spans="1:27" ht="44.25" customHeight="1" x14ac:dyDescent="0.25">
      <c r="A44" s="103" t="s">
        <v>9</v>
      </c>
      <c r="B44" s="99"/>
      <c r="C44" s="99"/>
      <c r="D44" s="99"/>
      <c r="E44" s="5">
        <v>853</v>
      </c>
      <c r="F44" s="3" t="s">
        <v>11</v>
      </c>
      <c r="G44" s="3" t="s">
        <v>135</v>
      </c>
      <c r="H44" s="4" t="s">
        <v>181</v>
      </c>
      <c r="I44" s="3" t="s">
        <v>24</v>
      </c>
      <c r="J44" s="27">
        <f>'2.ВС'!J340</f>
        <v>301200</v>
      </c>
      <c r="K44" s="27">
        <f>'2.ВС'!K340</f>
        <v>0</v>
      </c>
      <c r="L44" s="27">
        <f>'2.ВС'!L340</f>
        <v>301200</v>
      </c>
      <c r="M44" s="27">
        <f>'2.ВС'!M340</f>
        <v>0</v>
      </c>
      <c r="N44" s="136">
        <f>'2.ВС'!N340</f>
        <v>15600</v>
      </c>
      <c r="O44" s="27">
        <f>'2.ВС'!O340</f>
        <v>0</v>
      </c>
      <c r="P44" s="27">
        <f>'2.ВС'!P340</f>
        <v>15600</v>
      </c>
      <c r="Q44" s="27">
        <f>'2.ВС'!Q340</f>
        <v>0</v>
      </c>
      <c r="R44" s="27">
        <f>'2.ВС'!R340</f>
        <v>316800</v>
      </c>
      <c r="S44" s="27">
        <f>'2.ВС'!S340</f>
        <v>0</v>
      </c>
      <c r="T44" s="27">
        <f>'2.ВС'!T340</f>
        <v>316800</v>
      </c>
      <c r="U44" s="27">
        <f>'2.ВС'!U340</f>
        <v>0</v>
      </c>
      <c r="V44" s="27">
        <f>'2.ВС'!V340</f>
        <v>316800</v>
      </c>
      <c r="W44" s="27">
        <f>'2.ВС'!W340</f>
        <v>84160.86</v>
      </c>
      <c r="X44" s="174">
        <f t="shared" si="7"/>
        <v>26.565928030303031</v>
      </c>
      <c r="Y44" s="194" t="e">
        <f>'2.ВС'!#REF!</f>
        <v>#REF!</v>
      </c>
      <c r="Z44" s="194" t="e">
        <f>'2.ВС'!#REF!</f>
        <v>#REF!</v>
      </c>
      <c r="AA44" s="194" t="e">
        <f>'2.ВС'!#REF!</f>
        <v>#REF!</v>
      </c>
    </row>
    <row r="45" spans="1:27" ht="139.5" customHeight="1" x14ac:dyDescent="0.25">
      <c r="A45" s="9" t="s">
        <v>359</v>
      </c>
      <c r="B45" s="99"/>
      <c r="C45" s="99"/>
      <c r="D45" s="99"/>
      <c r="E45" s="5"/>
      <c r="F45" s="3" t="s">
        <v>11</v>
      </c>
      <c r="G45" s="3" t="s">
        <v>135</v>
      </c>
      <c r="H45" s="4" t="s">
        <v>358</v>
      </c>
      <c r="I45" s="3"/>
      <c r="J45" s="27">
        <f t="shared" ref="J45:Z46" si="67">J46</f>
        <v>2400</v>
      </c>
      <c r="K45" s="27">
        <f t="shared" si="67"/>
        <v>0</v>
      </c>
      <c r="L45" s="27">
        <f t="shared" si="67"/>
        <v>0</v>
      </c>
      <c r="M45" s="27">
        <f t="shared" si="67"/>
        <v>2400</v>
      </c>
      <c r="N45" s="136">
        <f t="shared" si="67"/>
        <v>0</v>
      </c>
      <c r="O45" s="27">
        <f t="shared" si="67"/>
        <v>0</v>
      </c>
      <c r="P45" s="27">
        <f t="shared" si="67"/>
        <v>0</v>
      </c>
      <c r="Q45" s="27">
        <f t="shared" si="67"/>
        <v>0</v>
      </c>
      <c r="R45" s="27">
        <f t="shared" si="67"/>
        <v>2400</v>
      </c>
      <c r="S45" s="27">
        <f t="shared" si="67"/>
        <v>0</v>
      </c>
      <c r="T45" s="27">
        <f t="shared" si="67"/>
        <v>0</v>
      </c>
      <c r="U45" s="27">
        <f t="shared" si="67"/>
        <v>2400</v>
      </c>
      <c r="V45" s="27">
        <f t="shared" si="67"/>
        <v>2400</v>
      </c>
      <c r="W45" s="27">
        <f t="shared" si="67"/>
        <v>0</v>
      </c>
      <c r="X45" s="174">
        <f t="shared" si="7"/>
        <v>0</v>
      </c>
      <c r="Y45" s="194" t="e">
        <f t="shared" si="67"/>
        <v>#REF!</v>
      </c>
      <c r="Z45" s="194" t="e">
        <f t="shared" si="67"/>
        <v>#REF!</v>
      </c>
      <c r="AA45" s="194" t="e">
        <f t="shared" ref="Y45:AA46" si="68">AA46</f>
        <v>#REF!</v>
      </c>
    </row>
    <row r="46" spans="1:27" ht="47.25" customHeight="1" x14ac:dyDescent="0.25">
      <c r="A46" s="103" t="s">
        <v>22</v>
      </c>
      <c r="B46" s="99"/>
      <c r="C46" s="99"/>
      <c r="D46" s="99"/>
      <c r="E46" s="5"/>
      <c r="F46" s="3" t="s">
        <v>11</v>
      </c>
      <c r="G46" s="3" t="s">
        <v>135</v>
      </c>
      <c r="H46" s="4" t="s">
        <v>358</v>
      </c>
      <c r="I46" s="3" t="s">
        <v>23</v>
      </c>
      <c r="J46" s="27">
        <f t="shared" si="67"/>
        <v>2400</v>
      </c>
      <c r="K46" s="27">
        <f t="shared" si="67"/>
        <v>0</v>
      </c>
      <c r="L46" s="27">
        <f t="shared" si="67"/>
        <v>0</v>
      </c>
      <c r="M46" s="27">
        <f t="shared" si="67"/>
        <v>2400</v>
      </c>
      <c r="N46" s="136">
        <f t="shared" si="67"/>
        <v>0</v>
      </c>
      <c r="O46" s="27">
        <f t="shared" si="67"/>
        <v>0</v>
      </c>
      <c r="P46" s="27">
        <f t="shared" si="67"/>
        <v>0</v>
      </c>
      <c r="Q46" s="27">
        <f t="shared" si="67"/>
        <v>0</v>
      </c>
      <c r="R46" s="27">
        <f t="shared" si="67"/>
        <v>2400</v>
      </c>
      <c r="S46" s="27">
        <f t="shared" si="67"/>
        <v>0</v>
      </c>
      <c r="T46" s="27">
        <f t="shared" si="67"/>
        <v>0</v>
      </c>
      <c r="U46" s="27">
        <f t="shared" si="67"/>
        <v>2400</v>
      </c>
      <c r="V46" s="27">
        <f t="shared" si="67"/>
        <v>2400</v>
      </c>
      <c r="W46" s="27">
        <f t="shared" si="67"/>
        <v>0</v>
      </c>
      <c r="X46" s="174">
        <f t="shared" si="7"/>
        <v>0</v>
      </c>
      <c r="Y46" s="194" t="e">
        <f t="shared" si="68"/>
        <v>#REF!</v>
      </c>
      <c r="Z46" s="194" t="e">
        <f t="shared" si="68"/>
        <v>#REF!</v>
      </c>
      <c r="AA46" s="194" t="e">
        <f t="shared" si="68"/>
        <v>#REF!</v>
      </c>
    </row>
    <row r="47" spans="1:27" ht="47.25" customHeight="1" x14ac:dyDescent="0.25">
      <c r="A47" s="103" t="s">
        <v>9</v>
      </c>
      <c r="B47" s="99"/>
      <c r="C47" s="99"/>
      <c r="D47" s="99"/>
      <c r="E47" s="5"/>
      <c r="F47" s="3" t="s">
        <v>11</v>
      </c>
      <c r="G47" s="3" t="s">
        <v>135</v>
      </c>
      <c r="H47" s="4" t="s">
        <v>358</v>
      </c>
      <c r="I47" s="3" t="s">
        <v>24</v>
      </c>
      <c r="J47" s="27">
        <f>'2.ВС'!J343</f>
        <v>2400</v>
      </c>
      <c r="K47" s="27">
        <f>'2.ВС'!K343</f>
        <v>0</v>
      </c>
      <c r="L47" s="27">
        <f>'2.ВС'!L343</f>
        <v>0</v>
      </c>
      <c r="M47" s="27">
        <f>'2.ВС'!M343</f>
        <v>2400</v>
      </c>
      <c r="N47" s="136">
        <f>'2.ВС'!N343</f>
        <v>0</v>
      </c>
      <c r="O47" s="27">
        <f>'2.ВС'!O343</f>
        <v>0</v>
      </c>
      <c r="P47" s="27">
        <f>'2.ВС'!P343</f>
        <v>0</v>
      </c>
      <c r="Q47" s="27">
        <f>'2.ВС'!Q343</f>
        <v>0</v>
      </c>
      <c r="R47" s="27">
        <f>'2.ВС'!R343</f>
        <v>2400</v>
      </c>
      <c r="S47" s="27">
        <f>'2.ВС'!S343</f>
        <v>0</v>
      </c>
      <c r="T47" s="27">
        <f>'2.ВС'!T343</f>
        <v>0</v>
      </c>
      <c r="U47" s="27">
        <f>'2.ВС'!U343</f>
        <v>2400</v>
      </c>
      <c r="V47" s="27">
        <f>'2.ВС'!V343</f>
        <v>2400</v>
      </c>
      <c r="W47" s="27">
        <f>'2.ВС'!W343</f>
        <v>0</v>
      </c>
      <c r="X47" s="174">
        <f t="shared" si="7"/>
        <v>0</v>
      </c>
      <c r="Y47" s="194" t="e">
        <f>'2.ВС'!#REF!</f>
        <v>#REF!</v>
      </c>
      <c r="Z47" s="194" t="e">
        <f>'2.ВС'!#REF!</f>
        <v>#REF!</v>
      </c>
      <c r="AA47" s="194" t="e">
        <f>'2.ВС'!#REF!</f>
        <v>#REF!</v>
      </c>
    </row>
    <row r="48" spans="1:27" s="29" customFormat="1" ht="60" x14ac:dyDescent="0.25">
      <c r="A48" s="20" t="s">
        <v>20</v>
      </c>
      <c r="B48" s="69"/>
      <c r="C48" s="69"/>
      <c r="D48" s="69"/>
      <c r="E48" s="99">
        <v>857</v>
      </c>
      <c r="F48" s="3" t="s">
        <v>11</v>
      </c>
      <c r="G48" s="3" t="s">
        <v>135</v>
      </c>
      <c r="H48" s="4" t="s">
        <v>196</v>
      </c>
      <c r="I48" s="3"/>
      <c r="J48" s="27">
        <f t="shared" ref="J48:AA48" si="69">J49</f>
        <v>24100</v>
      </c>
      <c r="K48" s="27">
        <f t="shared" si="69"/>
        <v>0</v>
      </c>
      <c r="L48" s="27">
        <f t="shared" si="69"/>
        <v>24100</v>
      </c>
      <c r="M48" s="27">
        <f t="shared" si="69"/>
        <v>0</v>
      </c>
      <c r="N48" s="136">
        <f t="shared" si="69"/>
        <v>0</v>
      </c>
      <c r="O48" s="27">
        <f t="shared" si="69"/>
        <v>0</v>
      </c>
      <c r="P48" s="27">
        <f t="shared" si="69"/>
        <v>0</v>
      </c>
      <c r="Q48" s="27">
        <f t="shared" si="69"/>
        <v>0</v>
      </c>
      <c r="R48" s="27">
        <f t="shared" si="69"/>
        <v>24100</v>
      </c>
      <c r="S48" s="27">
        <f t="shared" si="69"/>
        <v>0</v>
      </c>
      <c r="T48" s="27">
        <f t="shared" si="69"/>
        <v>24100</v>
      </c>
      <c r="U48" s="27">
        <f t="shared" si="69"/>
        <v>0</v>
      </c>
      <c r="V48" s="27">
        <f t="shared" si="69"/>
        <v>24100</v>
      </c>
      <c r="W48" s="27">
        <f t="shared" si="69"/>
        <v>4500</v>
      </c>
      <c r="X48" s="174">
        <f t="shared" si="7"/>
        <v>18.672199170124482</v>
      </c>
      <c r="Y48" s="194" t="e">
        <f t="shared" si="69"/>
        <v>#REF!</v>
      </c>
      <c r="Z48" s="194" t="e">
        <f t="shared" si="69"/>
        <v>#REF!</v>
      </c>
      <c r="AA48" s="194" t="e">
        <f t="shared" si="69"/>
        <v>#REF!</v>
      </c>
    </row>
    <row r="49" spans="1:27" s="29" customFormat="1" ht="60" x14ac:dyDescent="0.25">
      <c r="A49" s="103" t="s">
        <v>22</v>
      </c>
      <c r="B49" s="101"/>
      <c r="C49" s="101"/>
      <c r="D49" s="3" t="s">
        <v>11</v>
      </c>
      <c r="E49" s="99">
        <v>857</v>
      </c>
      <c r="F49" s="3" t="s">
        <v>11</v>
      </c>
      <c r="G49" s="3" t="s">
        <v>135</v>
      </c>
      <c r="H49" s="4" t="s">
        <v>196</v>
      </c>
      <c r="I49" s="3" t="s">
        <v>23</v>
      </c>
      <c r="J49" s="27">
        <f t="shared" ref="J49:AA49" si="70">J50</f>
        <v>24100</v>
      </c>
      <c r="K49" s="27">
        <f t="shared" si="70"/>
        <v>0</v>
      </c>
      <c r="L49" s="27">
        <f t="shared" si="70"/>
        <v>24100</v>
      </c>
      <c r="M49" s="27">
        <f t="shared" si="70"/>
        <v>0</v>
      </c>
      <c r="N49" s="136">
        <f t="shared" si="70"/>
        <v>0</v>
      </c>
      <c r="O49" s="27">
        <f t="shared" si="70"/>
        <v>0</v>
      </c>
      <c r="P49" s="27">
        <f t="shared" si="70"/>
        <v>0</v>
      </c>
      <c r="Q49" s="27">
        <f t="shared" si="70"/>
        <v>0</v>
      </c>
      <c r="R49" s="27">
        <f t="shared" si="70"/>
        <v>24100</v>
      </c>
      <c r="S49" s="27">
        <f t="shared" si="70"/>
        <v>0</v>
      </c>
      <c r="T49" s="27">
        <f t="shared" si="70"/>
        <v>24100</v>
      </c>
      <c r="U49" s="27">
        <f t="shared" si="70"/>
        <v>0</v>
      </c>
      <c r="V49" s="27">
        <f t="shared" si="70"/>
        <v>24100</v>
      </c>
      <c r="W49" s="27">
        <f t="shared" si="70"/>
        <v>4500</v>
      </c>
      <c r="X49" s="174">
        <f t="shared" si="7"/>
        <v>18.672199170124482</v>
      </c>
      <c r="Y49" s="194" t="e">
        <f t="shared" si="70"/>
        <v>#REF!</v>
      </c>
      <c r="Z49" s="194" t="e">
        <f t="shared" si="70"/>
        <v>#REF!</v>
      </c>
      <c r="AA49" s="194" t="e">
        <f t="shared" si="70"/>
        <v>#REF!</v>
      </c>
    </row>
    <row r="50" spans="1:27" s="29" customFormat="1" ht="59.25" customHeight="1" x14ac:dyDescent="0.25">
      <c r="A50" s="103" t="s">
        <v>9</v>
      </c>
      <c r="B50" s="103"/>
      <c r="C50" s="103"/>
      <c r="D50" s="3" t="s">
        <v>11</v>
      </c>
      <c r="E50" s="99">
        <v>857</v>
      </c>
      <c r="F50" s="3" t="s">
        <v>11</v>
      </c>
      <c r="G50" s="3" t="s">
        <v>135</v>
      </c>
      <c r="H50" s="4" t="s">
        <v>196</v>
      </c>
      <c r="I50" s="3" t="s">
        <v>24</v>
      </c>
      <c r="J50" s="27">
        <f>'2.ВС'!J370</f>
        <v>24100</v>
      </c>
      <c r="K50" s="27">
        <f>'2.ВС'!K370</f>
        <v>0</v>
      </c>
      <c r="L50" s="27">
        <f>'2.ВС'!L370</f>
        <v>24100</v>
      </c>
      <c r="M50" s="27">
        <f>'2.ВС'!M370</f>
        <v>0</v>
      </c>
      <c r="N50" s="136">
        <f>'2.ВС'!N370</f>
        <v>0</v>
      </c>
      <c r="O50" s="27">
        <f>'2.ВС'!O370</f>
        <v>0</v>
      </c>
      <c r="P50" s="27">
        <f>'2.ВС'!P370</f>
        <v>0</v>
      </c>
      <c r="Q50" s="27">
        <f>'2.ВС'!Q370</f>
        <v>0</v>
      </c>
      <c r="R50" s="27">
        <f>'2.ВС'!R370</f>
        <v>24100</v>
      </c>
      <c r="S50" s="27">
        <f>'2.ВС'!S370</f>
        <v>0</v>
      </c>
      <c r="T50" s="27">
        <f>'2.ВС'!T370</f>
        <v>24100</v>
      </c>
      <c r="U50" s="27">
        <f>'2.ВС'!U370</f>
        <v>0</v>
      </c>
      <c r="V50" s="27">
        <f>'2.ВС'!V370</f>
        <v>24100</v>
      </c>
      <c r="W50" s="27">
        <f>'2.ВС'!W370</f>
        <v>4500</v>
      </c>
      <c r="X50" s="174">
        <f t="shared" si="7"/>
        <v>18.672199170124482</v>
      </c>
      <c r="Y50" s="194" t="e">
        <f>'2.ВС'!#REF!</f>
        <v>#REF!</v>
      </c>
      <c r="Z50" s="194" t="e">
        <f>'2.ВС'!#REF!</f>
        <v>#REF!</v>
      </c>
      <c r="AA50" s="194" t="e">
        <f>'2.ВС'!#REF!</f>
        <v>#REF!</v>
      </c>
    </row>
    <row r="51" spans="1:27" ht="59.25" customHeight="1" x14ac:dyDescent="0.25">
      <c r="A51" s="20" t="s">
        <v>198</v>
      </c>
      <c r="B51" s="103"/>
      <c r="C51" s="103"/>
      <c r="D51" s="103"/>
      <c r="E51" s="99">
        <v>857</v>
      </c>
      <c r="F51" s="3" t="s">
        <v>11</v>
      </c>
      <c r="G51" s="3" t="s">
        <v>135</v>
      </c>
      <c r="H51" s="4" t="s">
        <v>199</v>
      </c>
      <c r="I51" s="3"/>
      <c r="J51" s="27">
        <f t="shared" ref="J51:AA51" si="71">J52</f>
        <v>644400</v>
      </c>
      <c r="K51" s="27">
        <f t="shared" si="71"/>
        <v>0</v>
      </c>
      <c r="L51" s="27">
        <f t="shared" si="71"/>
        <v>644400</v>
      </c>
      <c r="M51" s="27">
        <f t="shared" si="71"/>
        <v>0</v>
      </c>
      <c r="N51" s="136">
        <f t="shared" si="71"/>
        <v>0</v>
      </c>
      <c r="O51" s="27">
        <f t="shared" si="71"/>
        <v>0</v>
      </c>
      <c r="P51" s="27">
        <f t="shared" si="71"/>
        <v>0</v>
      </c>
      <c r="Q51" s="27">
        <f t="shared" si="71"/>
        <v>0</v>
      </c>
      <c r="R51" s="27">
        <f t="shared" si="71"/>
        <v>644400</v>
      </c>
      <c r="S51" s="27">
        <f t="shared" si="71"/>
        <v>0</v>
      </c>
      <c r="T51" s="27">
        <f t="shared" si="71"/>
        <v>644400</v>
      </c>
      <c r="U51" s="27">
        <f t="shared" si="71"/>
        <v>0</v>
      </c>
      <c r="V51" s="27">
        <f t="shared" si="71"/>
        <v>644400</v>
      </c>
      <c r="W51" s="27">
        <f t="shared" si="71"/>
        <v>275439.13</v>
      </c>
      <c r="X51" s="174">
        <f t="shared" si="7"/>
        <v>42.743502482929856</v>
      </c>
      <c r="Y51" s="194" t="e">
        <f t="shared" si="71"/>
        <v>#REF!</v>
      </c>
      <c r="Z51" s="194" t="e">
        <f t="shared" si="71"/>
        <v>#REF!</v>
      </c>
      <c r="AA51" s="194" t="e">
        <f t="shared" si="71"/>
        <v>#REF!</v>
      </c>
    </row>
    <row r="52" spans="1:27" ht="135" x14ac:dyDescent="0.25">
      <c r="A52" s="101" t="s">
        <v>16</v>
      </c>
      <c r="B52" s="103"/>
      <c r="C52" s="103"/>
      <c r="D52" s="103"/>
      <c r="E52" s="99">
        <v>857</v>
      </c>
      <c r="F52" s="3" t="s">
        <v>17</v>
      </c>
      <c r="G52" s="3" t="s">
        <v>135</v>
      </c>
      <c r="H52" s="4" t="s">
        <v>199</v>
      </c>
      <c r="I52" s="3" t="s">
        <v>18</v>
      </c>
      <c r="J52" s="27">
        <f t="shared" ref="J52:AA52" si="72">J53</f>
        <v>644400</v>
      </c>
      <c r="K52" s="27">
        <f t="shared" si="72"/>
        <v>0</v>
      </c>
      <c r="L52" s="27">
        <f t="shared" si="72"/>
        <v>644400</v>
      </c>
      <c r="M52" s="27">
        <f t="shared" si="72"/>
        <v>0</v>
      </c>
      <c r="N52" s="136">
        <f t="shared" si="72"/>
        <v>0</v>
      </c>
      <c r="O52" s="27">
        <f t="shared" si="72"/>
        <v>0</v>
      </c>
      <c r="P52" s="27">
        <f t="shared" si="72"/>
        <v>0</v>
      </c>
      <c r="Q52" s="27">
        <f t="shared" si="72"/>
        <v>0</v>
      </c>
      <c r="R52" s="27">
        <f t="shared" si="72"/>
        <v>644400</v>
      </c>
      <c r="S52" s="27">
        <f t="shared" si="72"/>
        <v>0</v>
      </c>
      <c r="T52" s="27">
        <f t="shared" si="72"/>
        <v>644400</v>
      </c>
      <c r="U52" s="27">
        <f t="shared" si="72"/>
        <v>0</v>
      </c>
      <c r="V52" s="27">
        <f t="shared" si="72"/>
        <v>644400</v>
      </c>
      <c r="W52" s="27">
        <f t="shared" si="72"/>
        <v>275439.13</v>
      </c>
      <c r="X52" s="174">
        <f t="shared" si="7"/>
        <v>42.743502482929856</v>
      </c>
      <c r="Y52" s="194" t="e">
        <f t="shared" si="72"/>
        <v>#REF!</v>
      </c>
      <c r="Z52" s="194" t="e">
        <f t="shared" si="72"/>
        <v>#REF!</v>
      </c>
      <c r="AA52" s="194" t="e">
        <f t="shared" si="72"/>
        <v>#REF!</v>
      </c>
    </row>
    <row r="53" spans="1:27" ht="49.5" customHeight="1" x14ac:dyDescent="0.25">
      <c r="A53" s="101" t="s">
        <v>8</v>
      </c>
      <c r="B53" s="101"/>
      <c r="C53" s="101"/>
      <c r="D53" s="101"/>
      <c r="E53" s="99">
        <v>857</v>
      </c>
      <c r="F53" s="3" t="s">
        <v>11</v>
      </c>
      <c r="G53" s="3" t="s">
        <v>135</v>
      </c>
      <c r="H53" s="4" t="s">
        <v>199</v>
      </c>
      <c r="I53" s="3" t="s">
        <v>19</v>
      </c>
      <c r="J53" s="27">
        <f>'2.ВС'!J373</f>
        <v>644400</v>
      </c>
      <c r="K53" s="27">
        <f>'2.ВС'!K373</f>
        <v>0</v>
      </c>
      <c r="L53" s="27">
        <f>'2.ВС'!L373</f>
        <v>644400</v>
      </c>
      <c r="M53" s="27">
        <f>'2.ВС'!M373</f>
        <v>0</v>
      </c>
      <c r="N53" s="136">
        <f>'2.ВС'!N373</f>
        <v>0</v>
      </c>
      <c r="O53" s="27">
        <f>'2.ВС'!O373</f>
        <v>0</v>
      </c>
      <c r="P53" s="27">
        <f>'2.ВС'!P373</f>
        <v>0</v>
      </c>
      <c r="Q53" s="27">
        <f>'2.ВС'!Q373</f>
        <v>0</v>
      </c>
      <c r="R53" s="27">
        <f>'2.ВС'!R373</f>
        <v>644400</v>
      </c>
      <c r="S53" s="27">
        <f>'2.ВС'!S373</f>
        <v>0</v>
      </c>
      <c r="T53" s="27">
        <f>'2.ВС'!T373</f>
        <v>644400</v>
      </c>
      <c r="U53" s="27">
        <f>'2.ВС'!U373</f>
        <v>0</v>
      </c>
      <c r="V53" s="27">
        <f>'2.ВС'!V373</f>
        <v>644400</v>
      </c>
      <c r="W53" s="27">
        <f>'2.ВС'!W373</f>
        <v>275439.13</v>
      </c>
      <c r="X53" s="174">
        <f t="shared" si="7"/>
        <v>42.743502482929856</v>
      </c>
      <c r="Y53" s="194" t="e">
        <f>'2.ВС'!#REF!</f>
        <v>#REF!</v>
      </c>
      <c r="Z53" s="194" t="e">
        <f>'2.ВС'!#REF!</f>
        <v>#REF!</v>
      </c>
      <c r="AA53" s="194" t="e">
        <f>'2.ВС'!#REF!</f>
        <v>#REF!</v>
      </c>
    </row>
    <row r="54" spans="1:27" ht="135" customHeight="1" x14ac:dyDescent="0.25">
      <c r="A54" s="20" t="s">
        <v>200</v>
      </c>
      <c r="B54" s="103"/>
      <c r="C54" s="103"/>
      <c r="D54" s="3" t="s">
        <v>11</v>
      </c>
      <c r="E54" s="99">
        <v>857</v>
      </c>
      <c r="F54" s="3" t="s">
        <v>17</v>
      </c>
      <c r="G54" s="3" t="s">
        <v>135</v>
      </c>
      <c r="H54" s="4" t="s">
        <v>201</v>
      </c>
      <c r="I54" s="3"/>
      <c r="J54" s="27">
        <f t="shared" ref="J54:Z55" si="73">J55</f>
        <v>18000</v>
      </c>
      <c r="K54" s="27">
        <f t="shared" si="73"/>
        <v>0</v>
      </c>
      <c r="L54" s="27">
        <f t="shared" si="73"/>
        <v>0</v>
      </c>
      <c r="M54" s="27">
        <f t="shared" si="73"/>
        <v>18000</v>
      </c>
      <c r="N54" s="136">
        <f t="shared" si="73"/>
        <v>0</v>
      </c>
      <c r="O54" s="27">
        <f t="shared" si="73"/>
        <v>0</v>
      </c>
      <c r="P54" s="27">
        <f t="shared" si="73"/>
        <v>0</v>
      </c>
      <c r="Q54" s="27">
        <f t="shared" si="73"/>
        <v>0</v>
      </c>
      <c r="R54" s="27">
        <f t="shared" si="73"/>
        <v>18000</v>
      </c>
      <c r="S54" s="27">
        <f t="shared" si="73"/>
        <v>0</v>
      </c>
      <c r="T54" s="27">
        <f t="shared" si="73"/>
        <v>0</v>
      </c>
      <c r="U54" s="27">
        <f t="shared" si="73"/>
        <v>18000</v>
      </c>
      <c r="V54" s="27">
        <f t="shared" si="73"/>
        <v>18000</v>
      </c>
      <c r="W54" s="27">
        <f t="shared" si="73"/>
        <v>0</v>
      </c>
      <c r="X54" s="174">
        <f t="shared" si="7"/>
        <v>0</v>
      </c>
      <c r="Y54" s="194" t="e">
        <f t="shared" si="73"/>
        <v>#REF!</v>
      </c>
      <c r="Z54" s="194" t="e">
        <f t="shared" si="73"/>
        <v>#REF!</v>
      </c>
      <c r="AA54" s="194" t="e">
        <f t="shared" ref="Y54:AA55" si="74">AA55</f>
        <v>#REF!</v>
      </c>
    </row>
    <row r="55" spans="1:27" ht="62.25" customHeight="1" x14ac:dyDescent="0.25">
      <c r="A55" s="103" t="s">
        <v>22</v>
      </c>
      <c r="B55" s="101"/>
      <c r="C55" s="101"/>
      <c r="D55" s="3" t="s">
        <v>11</v>
      </c>
      <c r="E55" s="99">
        <v>857</v>
      </c>
      <c r="F55" s="3" t="s">
        <v>11</v>
      </c>
      <c r="G55" s="3" t="s">
        <v>135</v>
      </c>
      <c r="H55" s="4" t="s">
        <v>201</v>
      </c>
      <c r="I55" s="3" t="s">
        <v>23</v>
      </c>
      <c r="J55" s="27">
        <f t="shared" si="73"/>
        <v>18000</v>
      </c>
      <c r="K55" s="27">
        <f t="shared" si="73"/>
        <v>0</v>
      </c>
      <c r="L55" s="27">
        <f t="shared" si="73"/>
        <v>0</v>
      </c>
      <c r="M55" s="27">
        <f t="shared" si="73"/>
        <v>18000</v>
      </c>
      <c r="N55" s="136">
        <f t="shared" si="73"/>
        <v>0</v>
      </c>
      <c r="O55" s="27">
        <f t="shared" si="73"/>
        <v>0</v>
      </c>
      <c r="P55" s="27">
        <f t="shared" si="73"/>
        <v>0</v>
      </c>
      <c r="Q55" s="27">
        <f t="shared" si="73"/>
        <v>0</v>
      </c>
      <c r="R55" s="27">
        <f t="shared" si="73"/>
        <v>18000</v>
      </c>
      <c r="S55" s="27">
        <f t="shared" si="73"/>
        <v>0</v>
      </c>
      <c r="T55" s="27">
        <f t="shared" si="73"/>
        <v>0</v>
      </c>
      <c r="U55" s="27">
        <f t="shared" si="73"/>
        <v>18000</v>
      </c>
      <c r="V55" s="27">
        <f t="shared" si="73"/>
        <v>18000</v>
      </c>
      <c r="W55" s="27">
        <f t="shared" si="73"/>
        <v>0</v>
      </c>
      <c r="X55" s="174">
        <f t="shared" si="7"/>
        <v>0</v>
      </c>
      <c r="Y55" s="194" t="e">
        <f t="shared" si="74"/>
        <v>#REF!</v>
      </c>
      <c r="Z55" s="194" t="e">
        <f t="shared" si="74"/>
        <v>#REF!</v>
      </c>
      <c r="AA55" s="194" t="e">
        <f t="shared" si="74"/>
        <v>#REF!</v>
      </c>
    </row>
    <row r="56" spans="1:27" ht="63.75" customHeight="1" x14ac:dyDescent="0.25">
      <c r="A56" s="103" t="s">
        <v>9</v>
      </c>
      <c r="B56" s="103"/>
      <c r="C56" s="103"/>
      <c r="D56" s="3" t="s">
        <v>11</v>
      </c>
      <c r="E56" s="99">
        <v>857</v>
      </c>
      <c r="F56" s="3" t="s">
        <v>11</v>
      </c>
      <c r="G56" s="3" t="s">
        <v>135</v>
      </c>
      <c r="H56" s="4" t="s">
        <v>201</v>
      </c>
      <c r="I56" s="3" t="s">
        <v>24</v>
      </c>
      <c r="J56" s="27">
        <f>'2.ВС'!J376</f>
        <v>18000</v>
      </c>
      <c r="K56" s="27">
        <f>'2.ВС'!K376</f>
        <v>0</v>
      </c>
      <c r="L56" s="27">
        <f>'2.ВС'!L376</f>
        <v>0</v>
      </c>
      <c r="M56" s="27">
        <f>'2.ВС'!M376</f>
        <v>18000</v>
      </c>
      <c r="N56" s="136">
        <f>'2.ВС'!N376</f>
        <v>0</v>
      </c>
      <c r="O56" s="27">
        <f>'2.ВС'!O376</f>
        <v>0</v>
      </c>
      <c r="P56" s="27">
        <f>'2.ВС'!P376</f>
        <v>0</v>
      </c>
      <c r="Q56" s="27">
        <f>'2.ВС'!Q376</f>
        <v>0</v>
      </c>
      <c r="R56" s="27">
        <f>'2.ВС'!R376</f>
        <v>18000</v>
      </c>
      <c r="S56" s="27">
        <f>'2.ВС'!S376</f>
        <v>0</v>
      </c>
      <c r="T56" s="27">
        <f>'2.ВС'!T376</f>
        <v>0</v>
      </c>
      <c r="U56" s="27">
        <f>'2.ВС'!U376</f>
        <v>18000</v>
      </c>
      <c r="V56" s="27">
        <f>'2.ВС'!V376</f>
        <v>18000</v>
      </c>
      <c r="W56" s="27">
        <f>'2.ВС'!W376</f>
        <v>0</v>
      </c>
      <c r="X56" s="174">
        <f t="shared" si="7"/>
        <v>0</v>
      </c>
      <c r="Y56" s="194" t="e">
        <f>'2.ВС'!#REF!</f>
        <v>#REF!</v>
      </c>
      <c r="Z56" s="194" t="e">
        <f>'2.ВС'!#REF!</f>
        <v>#REF!</v>
      </c>
      <c r="AA56" s="194" t="e">
        <f>'2.ВС'!#REF!</f>
        <v>#REF!</v>
      </c>
    </row>
    <row r="57" spans="1:27" s="29" customFormat="1" x14ac:dyDescent="0.25">
      <c r="A57" s="23" t="s">
        <v>182</v>
      </c>
      <c r="B57" s="69"/>
      <c r="C57" s="69"/>
      <c r="D57" s="69"/>
      <c r="E57" s="5">
        <v>853</v>
      </c>
      <c r="F57" s="24" t="s">
        <v>11</v>
      </c>
      <c r="G57" s="24" t="s">
        <v>139</v>
      </c>
      <c r="H57" s="30"/>
      <c r="I57" s="24"/>
      <c r="J57" s="28">
        <f t="shared" ref="J57:Z59" si="75">J58</f>
        <v>200000</v>
      </c>
      <c r="K57" s="28">
        <f t="shared" si="75"/>
        <v>0</v>
      </c>
      <c r="L57" s="28">
        <f t="shared" si="75"/>
        <v>200000</v>
      </c>
      <c r="M57" s="28">
        <f t="shared" si="75"/>
        <v>0</v>
      </c>
      <c r="N57" s="135">
        <f t="shared" si="75"/>
        <v>275000</v>
      </c>
      <c r="O57" s="28">
        <f t="shared" si="75"/>
        <v>0</v>
      </c>
      <c r="P57" s="28">
        <f t="shared" si="75"/>
        <v>275000</v>
      </c>
      <c r="Q57" s="28">
        <f t="shared" si="75"/>
        <v>0</v>
      </c>
      <c r="R57" s="28">
        <f t="shared" si="75"/>
        <v>475000</v>
      </c>
      <c r="S57" s="28">
        <f t="shared" si="75"/>
        <v>0</v>
      </c>
      <c r="T57" s="28">
        <f t="shared" si="75"/>
        <v>475000</v>
      </c>
      <c r="U57" s="28">
        <f t="shared" si="75"/>
        <v>0</v>
      </c>
      <c r="V57" s="28">
        <f t="shared" si="75"/>
        <v>390000</v>
      </c>
      <c r="W57" s="28">
        <f t="shared" si="75"/>
        <v>0</v>
      </c>
      <c r="X57" s="174">
        <f t="shared" si="7"/>
        <v>0</v>
      </c>
      <c r="Y57" s="193" t="e">
        <f t="shared" si="75"/>
        <v>#REF!</v>
      </c>
      <c r="Z57" s="193" t="e">
        <f t="shared" si="75"/>
        <v>#REF!</v>
      </c>
      <c r="AA57" s="193" t="e">
        <f t="shared" ref="Y57:AA59" si="76">AA58</f>
        <v>#REF!</v>
      </c>
    </row>
    <row r="58" spans="1:27" ht="30" x14ac:dyDescent="0.25">
      <c r="A58" s="20" t="s">
        <v>131</v>
      </c>
      <c r="B58" s="103"/>
      <c r="C58" s="103"/>
      <c r="D58" s="103"/>
      <c r="E58" s="5">
        <v>853</v>
      </c>
      <c r="F58" s="3" t="s">
        <v>11</v>
      </c>
      <c r="G58" s="3" t="s">
        <v>139</v>
      </c>
      <c r="H58" s="4" t="s">
        <v>299</v>
      </c>
      <c r="I58" s="3"/>
      <c r="J58" s="27">
        <f t="shared" si="75"/>
        <v>200000</v>
      </c>
      <c r="K58" s="27">
        <f t="shared" si="75"/>
        <v>0</v>
      </c>
      <c r="L58" s="27">
        <f t="shared" si="75"/>
        <v>200000</v>
      </c>
      <c r="M58" s="27">
        <f t="shared" si="75"/>
        <v>0</v>
      </c>
      <c r="N58" s="136">
        <f t="shared" si="75"/>
        <v>275000</v>
      </c>
      <c r="O58" s="27">
        <f t="shared" si="75"/>
        <v>0</v>
      </c>
      <c r="P58" s="27">
        <f t="shared" si="75"/>
        <v>275000</v>
      </c>
      <c r="Q58" s="27">
        <f t="shared" si="75"/>
        <v>0</v>
      </c>
      <c r="R58" s="27">
        <f t="shared" si="75"/>
        <v>475000</v>
      </c>
      <c r="S58" s="27">
        <f t="shared" si="75"/>
        <v>0</v>
      </c>
      <c r="T58" s="27">
        <f t="shared" si="75"/>
        <v>475000</v>
      </c>
      <c r="U58" s="27">
        <f t="shared" si="75"/>
        <v>0</v>
      </c>
      <c r="V58" s="27">
        <f t="shared" si="75"/>
        <v>390000</v>
      </c>
      <c r="W58" s="27">
        <f t="shared" si="75"/>
        <v>0</v>
      </c>
      <c r="X58" s="174">
        <f t="shared" si="7"/>
        <v>0</v>
      </c>
      <c r="Y58" s="194" t="e">
        <f t="shared" si="76"/>
        <v>#REF!</v>
      </c>
      <c r="Z58" s="194" t="e">
        <f t="shared" si="76"/>
        <v>#REF!</v>
      </c>
      <c r="AA58" s="194" t="e">
        <f t="shared" si="76"/>
        <v>#REF!</v>
      </c>
    </row>
    <row r="59" spans="1:27" ht="19.5" customHeight="1" x14ac:dyDescent="0.25">
      <c r="A59" s="103" t="s">
        <v>25</v>
      </c>
      <c r="B59" s="103"/>
      <c r="C59" s="103"/>
      <c r="D59" s="103"/>
      <c r="E59" s="5">
        <v>853</v>
      </c>
      <c r="F59" s="3" t="s">
        <v>11</v>
      </c>
      <c r="G59" s="3" t="s">
        <v>139</v>
      </c>
      <c r="H59" s="4" t="s">
        <v>299</v>
      </c>
      <c r="I59" s="3" t="s">
        <v>26</v>
      </c>
      <c r="J59" s="27">
        <f t="shared" si="75"/>
        <v>200000</v>
      </c>
      <c r="K59" s="27">
        <f t="shared" si="75"/>
        <v>0</v>
      </c>
      <c r="L59" s="27">
        <f t="shared" si="75"/>
        <v>200000</v>
      </c>
      <c r="M59" s="27">
        <f t="shared" si="75"/>
        <v>0</v>
      </c>
      <c r="N59" s="136">
        <f t="shared" si="75"/>
        <v>275000</v>
      </c>
      <c r="O59" s="27">
        <f t="shared" si="75"/>
        <v>0</v>
      </c>
      <c r="P59" s="27">
        <f t="shared" si="75"/>
        <v>275000</v>
      </c>
      <c r="Q59" s="27">
        <f t="shared" si="75"/>
        <v>0</v>
      </c>
      <c r="R59" s="27">
        <f t="shared" si="75"/>
        <v>475000</v>
      </c>
      <c r="S59" s="27">
        <f t="shared" si="75"/>
        <v>0</v>
      </c>
      <c r="T59" s="27">
        <f t="shared" si="75"/>
        <v>475000</v>
      </c>
      <c r="U59" s="27">
        <f t="shared" si="75"/>
        <v>0</v>
      </c>
      <c r="V59" s="27">
        <f t="shared" si="75"/>
        <v>390000</v>
      </c>
      <c r="W59" s="27">
        <f t="shared" si="75"/>
        <v>0</v>
      </c>
      <c r="X59" s="174">
        <f t="shared" si="7"/>
        <v>0</v>
      </c>
      <c r="Y59" s="194" t="e">
        <f t="shared" si="76"/>
        <v>#REF!</v>
      </c>
      <c r="Z59" s="194" t="e">
        <f t="shared" si="76"/>
        <v>#REF!</v>
      </c>
      <c r="AA59" s="194" t="e">
        <f t="shared" si="76"/>
        <v>#REF!</v>
      </c>
    </row>
    <row r="60" spans="1:27" x14ac:dyDescent="0.25">
      <c r="A60" s="101" t="s">
        <v>183</v>
      </c>
      <c r="B60" s="101"/>
      <c r="C60" s="101"/>
      <c r="D60" s="101"/>
      <c r="E60" s="5">
        <v>853</v>
      </c>
      <c r="F60" s="3" t="s">
        <v>11</v>
      </c>
      <c r="G60" s="3" t="s">
        <v>139</v>
      </c>
      <c r="H60" s="4" t="s">
        <v>299</v>
      </c>
      <c r="I60" s="3" t="s">
        <v>184</v>
      </c>
      <c r="J60" s="27">
        <f>'2.ВС'!J347</f>
        <v>200000</v>
      </c>
      <c r="K60" s="27">
        <f>'2.ВС'!K347</f>
        <v>0</v>
      </c>
      <c r="L60" s="27">
        <f>'2.ВС'!L347</f>
        <v>200000</v>
      </c>
      <c r="M60" s="27">
        <f>'2.ВС'!M347</f>
        <v>0</v>
      </c>
      <c r="N60" s="136">
        <f>'2.ВС'!N347</f>
        <v>275000</v>
      </c>
      <c r="O60" s="27">
        <f>'2.ВС'!O347</f>
        <v>0</v>
      </c>
      <c r="P60" s="27">
        <f>'2.ВС'!P347</f>
        <v>275000</v>
      </c>
      <c r="Q60" s="27">
        <f>'2.ВС'!Q347</f>
        <v>0</v>
      </c>
      <c r="R60" s="27">
        <f>'2.ВС'!R347</f>
        <v>475000</v>
      </c>
      <c r="S60" s="27">
        <f>'2.ВС'!S347</f>
        <v>0</v>
      </c>
      <c r="T60" s="27">
        <f>'2.ВС'!T347</f>
        <v>475000</v>
      </c>
      <c r="U60" s="27">
        <f>'2.ВС'!U347</f>
        <v>0</v>
      </c>
      <c r="V60" s="27">
        <f>'2.ВС'!V347</f>
        <v>390000</v>
      </c>
      <c r="W60" s="27">
        <f>'2.ВС'!W347</f>
        <v>0</v>
      </c>
      <c r="X60" s="174">
        <f t="shared" si="7"/>
        <v>0</v>
      </c>
      <c r="Y60" s="194" t="e">
        <f>'2.ВС'!#REF!</f>
        <v>#REF!</v>
      </c>
      <c r="Z60" s="194" t="e">
        <f>'2.ВС'!#REF!</f>
        <v>#REF!</v>
      </c>
      <c r="AA60" s="194" t="e">
        <f>'2.ВС'!#REF!</f>
        <v>#REF!</v>
      </c>
    </row>
    <row r="61" spans="1:27" s="29" customFormat="1" ht="32.25" customHeight="1" x14ac:dyDescent="0.25">
      <c r="A61" s="23" t="s">
        <v>38</v>
      </c>
      <c r="B61" s="69"/>
      <c r="C61" s="69"/>
      <c r="D61" s="69"/>
      <c r="E61" s="99">
        <v>851</v>
      </c>
      <c r="F61" s="24" t="s">
        <v>11</v>
      </c>
      <c r="G61" s="24" t="s">
        <v>39</v>
      </c>
      <c r="H61" s="30"/>
      <c r="I61" s="24"/>
      <c r="J61" s="28">
        <f>J62+J69+J72+J75+J78+J84</f>
        <v>3548552</v>
      </c>
      <c r="K61" s="28">
        <f t="shared" ref="K61:Q61" si="77">K62+K69+K72+K75+K78+K84</f>
        <v>434252</v>
      </c>
      <c r="L61" s="28">
        <f t="shared" si="77"/>
        <v>3114300</v>
      </c>
      <c r="M61" s="28">
        <f t="shared" si="77"/>
        <v>0</v>
      </c>
      <c r="N61" s="28">
        <f t="shared" si="77"/>
        <v>544984</v>
      </c>
      <c r="O61" s="28">
        <f t="shared" si="77"/>
        <v>0</v>
      </c>
      <c r="P61" s="28">
        <f t="shared" si="77"/>
        <v>544984</v>
      </c>
      <c r="Q61" s="28">
        <f t="shared" si="77"/>
        <v>0</v>
      </c>
      <c r="R61" s="28">
        <f>R62+R69+R72+R75+R78+R81+R84+R87</f>
        <v>4093536</v>
      </c>
      <c r="S61" s="28">
        <f t="shared" ref="S61:W61" si="78">S62+S69+S72+S75+S78+S81+S84+S87</f>
        <v>434252</v>
      </c>
      <c r="T61" s="28">
        <f t="shared" si="78"/>
        <v>3659284</v>
      </c>
      <c r="U61" s="28">
        <f t="shared" si="78"/>
        <v>0</v>
      </c>
      <c r="V61" s="28">
        <f t="shared" si="78"/>
        <v>4534810</v>
      </c>
      <c r="W61" s="28">
        <f t="shared" si="78"/>
        <v>1746978.24</v>
      </c>
      <c r="X61" s="174">
        <f t="shared" si="7"/>
        <v>38.523736165352027</v>
      </c>
      <c r="Y61" s="193" t="e">
        <f t="shared" ref="Y61" si="79">Y62+Y69+Y72+Y75+Y78+Y81+Y84+Y87</f>
        <v>#REF!</v>
      </c>
      <c r="Z61" s="193" t="e">
        <f t="shared" ref="Z61" si="80">Z62+Z69+Z72+Z75+Z78+Z81+Z84+Z87</f>
        <v>#REF!</v>
      </c>
      <c r="AA61" s="193" t="e">
        <f t="shared" ref="AA61" si="81">AA62+AA69+AA72+AA75+AA78+AA81+AA84+AA87</f>
        <v>#REF!</v>
      </c>
    </row>
    <row r="62" spans="1:27" ht="183.75" customHeight="1" x14ac:dyDescent="0.25">
      <c r="A62" s="20" t="s">
        <v>40</v>
      </c>
      <c r="B62" s="99"/>
      <c r="C62" s="99"/>
      <c r="D62" s="99"/>
      <c r="E62" s="99">
        <v>851</v>
      </c>
      <c r="F62" s="3" t="s">
        <v>11</v>
      </c>
      <c r="G62" s="3" t="s">
        <v>39</v>
      </c>
      <c r="H62" s="4" t="s">
        <v>41</v>
      </c>
      <c r="I62" s="3"/>
      <c r="J62" s="27">
        <f t="shared" ref="J62" si="82">J63+J65+J67</f>
        <v>434252</v>
      </c>
      <c r="K62" s="27">
        <f t="shared" ref="K62:N62" si="83">K63+K65+K67</f>
        <v>434252</v>
      </c>
      <c r="L62" s="27">
        <f t="shared" si="83"/>
        <v>0</v>
      </c>
      <c r="M62" s="27">
        <f t="shared" si="83"/>
        <v>0</v>
      </c>
      <c r="N62" s="136">
        <f t="shared" si="83"/>
        <v>0</v>
      </c>
      <c r="O62" s="27">
        <f t="shared" ref="O62:U62" si="84">O63+O65+O67</f>
        <v>0</v>
      </c>
      <c r="P62" s="27">
        <f t="shared" si="84"/>
        <v>0</v>
      </c>
      <c r="Q62" s="27">
        <f t="shared" si="84"/>
        <v>0</v>
      </c>
      <c r="R62" s="27">
        <f t="shared" si="84"/>
        <v>434252</v>
      </c>
      <c r="S62" s="27">
        <f t="shared" si="84"/>
        <v>434252</v>
      </c>
      <c r="T62" s="27">
        <f t="shared" si="84"/>
        <v>0</v>
      </c>
      <c r="U62" s="27">
        <f t="shared" si="84"/>
        <v>0</v>
      </c>
      <c r="V62" s="27">
        <f t="shared" ref="V62:W62" si="85">V63+V65+V67</f>
        <v>434252</v>
      </c>
      <c r="W62" s="27">
        <f t="shared" si="85"/>
        <v>118608.14000000001</v>
      </c>
      <c r="X62" s="174">
        <f t="shared" si="7"/>
        <v>27.313205235669614</v>
      </c>
      <c r="Y62" s="194" t="e">
        <f t="shared" ref="Y62:AA62" si="86">Y63+Y65+Y67</f>
        <v>#REF!</v>
      </c>
      <c r="Z62" s="194" t="e">
        <f t="shared" si="86"/>
        <v>#REF!</v>
      </c>
      <c r="AA62" s="194" t="e">
        <f t="shared" si="86"/>
        <v>#REF!</v>
      </c>
    </row>
    <row r="63" spans="1:27" ht="135" x14ac:dyDescent="0.25">
      <c r="A63" s="101" t="s">
        <v>16</v>
      </c>
      <c r="B63" s="99"/>
      <c r="C63" s="99"/>
      <c r="D63" s="99"/>
      <c r="E63" s="99">
        <v>851</v>
      </c>
      <c r="F63" s="3" t="s">
        <v>11</v>
      </c>
      <c r="G63" s="3" t="s">
        <v>39</v>
      </c>
      <c r="H63" s="4" t="s">
        <v>41</v>
      </c>
      <c r="I63" s="3" t="s">
        <v>18</v>
      </c>
      <c r="J63" s="27">
        <f t="shared" ref="J63:AA63" si="87">J64</f>
        <v>275900</v>
      </c>
      <c r="K63" s="27">
        <f t="shared" si="87"/>
        <v>275900</v>
      </c>
      <c r="L63" s="27">
        <f t="shared" si="87"/>
        <v>0</v>
      </c>
      <c r="M63" s="27">
        <f t="shared" si="87"/>
        <v>0</v>
      </c>
      <c r="N63" s="136">
        <f t="shared" si="87"/>
        <v>0</v>
      </c>
      <c r="O63" s="27">
        <f t="shared" si="87"/>
        <v>0</v>
      </c>
      <c r="P63" s="27">
        <f t="shared" si="87"/>
        <v>0</v>
      </c>
      <c r="Q63" s="27">
        <f t="shared" si="87"/>
        <v>0</v>
      </c>
      <c r="R63" s="27">
        <f t="shared" si="87"/>
        <v>275900</v>
      </c>
      <c r="S63" s="27">
        <f t="shared" si="87"/>
        <v>275900</v>
      </c>
      <c r="T63" s="27">
        <f t="shared" si="87"/>
        <v>0</v>
      </c>
      <c r="U63" s="27">
        <f t="shared" si="87"/>
        <v>0</v>
      </c>
      <c r="V63" s="27">
        <f t="shared" si="87"/>
        <v>275900</v>
      </c>
      <c r="W63" s="27">
        <f t="shared" si="87"/>
        <v>114728.51000000001</v>
      </c>
      <c r="X63" s="174">
        <f t="shared" si="7"/>
        <v>41.583367162015229</v>
      </c>
      <c r="Y63" s="194" t="e">
        <f t="shared" si="87"/>
        <v>#REF!</v>
      </c>
      <c r="Z63" s="194" t="e">
        <f t="shared" si="87"/>
        <v>#REF!</v>
      </c>
      <c r="AA63" s="194" t="e">
        <f t="shared" si="87"/>
        <v>#REF!</v>
      </c>
    </row>
    <row r="64" spans="1:27" ht="45" x14ac:dyDescent="0.25">
      <c r="A64" s="101" t="s">
        <v>8</v>
      </c>
      <c r="B64" s="99"/>
      <c r="C64" s="99"/>
      <c r="D64" s="99"/>
      <c r="E64" s="99">
        <v>851</v>
      </c>
      <c r="F64" s="3" t="s">
        <v>11</v>
      </c>
      <c r="G64" s="3" t="s">
        <v>39</v>
      </c>
      <c r="H64" s="4" t="s">
        <v>41</v>
      </c>
      <c r="I64" s="3" t="s">
        <v>19</v>
      </c>
      <c r="J64" s="27">
        <f>'2.ВС'!J35</f>
        <v>275900</v>
      </c>
      <c r="K64" s="27">
        <f>'2.ВС'!K35</f>
        <v>275900</v>
      </c>
      <c r="L64" s="27">
        <f>'2.ВС'!L35</f>
        <v>0</v>
      </c>
      <c r="M64" s="27">
        <f>'2.ВС'!M35</f>
        <v>0</v>
      </c>
      <c r="N64" s="136">
        <f>'2.ВС'!N35</f>
        <v>0</v>
      </c>
      <c r="O64" s="27">
        <f>'2.ВС'!O35</f>
        <v>0</v>
      </c>
      <c r="P64" s="27">
        <f>'2.ВС'!P35</f>
        <v>0</v>
      </c>
      <c r="Q64" s="27">
        <f>'2.ВС'!Q35</f>
        <v>0</v>
      </c>
      <c r="R64" s="27">
        <f>'2.ВС'!R35</f>
        <v>275900</v>
      </c>
      <c r="S64" s="27">
        <f>'2.ВС'!S35</f>
        <v>275900</v>
      </c>
      <c r="T64" s="27">
        <f>'2.ВС'!T35</f>
        <v>0</v>
      </c>
      <c r="U64" s="27">
        <f>'2.ВС'!U35</f>
        <v>0</v>
      </c>
      <c r="V64" s="27">
        <f>'2.ВС'!V35</f>
        <v>275900</v>
      </c>
      <c r="W64" s="27">
        <f>'2.ВС'!W35</f>
        <v>114728.51000000001</v>
      </c>
      <c r="X64" s="174">
        <f t="shared" si="7"/>
        <v>41.583367162015229</v>
      </c>
      <c r="Y64" s="194" t="e">
        <f>'2.ВС'!#REF!</f>
        <v>#REF!</v>
      </c>
      <c r="Z64" s="194" t="e">
        <f>'2.ВС'!#REF!</f>
        <v>#REF!</v>
      </c>
      <c r="AA64" s="194" t="e">
        <f>'2.ВС'!#REF!</f>
        <v>#REF!</v>
      </c>
    </row>
    <row r="65" spans="1:27" ht="60" x14ac:dyDescent="0.25">
      <c r="A65" s="103" t="s">
        <v>22</v>
      </c>
      <c r="B65" s="99"/>
      <c r="C65" s="99"/>
      <c r="D65" s="99"/>
      <c r="E65" s="99">
        <v>851</v>
      </c>
      <c r="F65" s="3" t="s">
        <v>11</v>
      </c>
      <c r="G65" s="3" t="s">
        <v>39</v>
      </c>
      <c r="H65" s="4" t="s">
        <v>41</v>
      </c>
      <c r="I65" s="3" t="s">
        <v>23</v>
      </c>
      <c r="J65" s="27">
        <f t="shared" ref="J65:AA65" si="88">J66</f>
        <v>158152</v>
      </c>
      <c r="K65" s="27">
        <f t="shared" si="88"/>
        <v>158152</v>
      </c>
      <c r="L65" s="27">
        <f t="shared" si="88"/>
        <v>0</v>
      </c>
      <c r="M65" s="27">
        <f t="shared" si="88"/>
        <v>0</v>
      </c>
      <c r="N65" s="136">
        <f t="shared" si="88"/>
        <v>0</v>
      </c>
      <c r="O65" s="27">
        <f t="shared" si="88"/>
        <v>0</v>
      </c>
      <c r="P65" s="27">
        <f t="shared" si="88"/>
        <v>0</v>
      </c>
      <c r="Q65" s="27">
        <f t="shared" si="88"/>
        <v>0</v>
      </c>
      <c r="R65" s="27">
        <f t="shared" si="88"/>
        <v>158152</v>
      </c>
      <c r="S65" s="27">
        <f t="shared" si="88"/>
        <v>158152</v>
      </c>
      <c r="T65" s="27">
        <f t="shared" si="88"/>
        <v>0</v>
      </c>
      <c r="U65" s="27">
        <f t="shared" si="88"/>
        <v>0</v>
      </c>
      <c r="V65" s="27">
        <f t="shared" si="88"/>
        <v>158152</v>
      </c>
      <c r="W65" s="27">
        <f t="shared" si="88"/>
        <v>3879.63</v>
      </c>
      <c r="X65" s="174">
        <f t="shared" si="7"/>
        <v>2.4531020790125955</v>
      </c>
      <c r="Y65" s="194" t="e">
        <f t="shared" si="88"/>
        <v>#REF!</v>
      </c>
      <c r="Z65" s="194" t="e">
        <f t="shared" si="88"/>
        <v>#REF!</v>
      </c>
      <c r="AA65" s="194" t="e">
        <f t="shared" si="88"/>
        <v>#REF!</v>
      </c>
    </row>
    <row r="66" spans="1:27" ht="60" x14ac:dyDescent="0.25">
      <c r="A66" s="103" t="s">
        <v>9</v>
      </c>
      <c r="B66" s="99"/>
      <c r="C66" s="99"/>
      <c r="D66" s="99"/>
      <c r="E66" s="99">
        <v>851</v>
      </c>
      <c r="F66" s="3" t="s">
        <v>11</v>
      </c>
      <c r="G66" s="3" t="s">
        <v>39</v>
      </c>
      <c r="H66" s="4" t="s">
        <v>41</v>
      </c>
      <c r="I66" s="3" t="s">
        <v>24</v>
      </c>
      <c r="J66" s="27">
        <f>'2.ВС'!J37</f>
        <v>158152</v>
      </c>
      <c r="K66" s="27">
        <f>'2.ВС'!K37</f>
        <v>158152</v>
      </c>
      <c r="L66" s="27">
        <f>'2.ВС'!L37</f>
        <v>0</v>
      </c>
      <c r="M66" s="27">
        <f>'2.ВС'!M37</f>
        <v>0</v>
      </c>
      <c r="N66" s="136">
        <f>'2.ВС'!N37</f>
        <v>0</v>
      </c>
      <c r="O66" s="27">
        <f>'2.ВС'!O37</f>
        <v>0</v>
      </c>
      <c r="P66" s="27">
        <f>'2.ВС'!P37</f>
        <v>0</v>
      </c>
      <c r="Q66" s="27">
        <f>'2.ВС'!Q37</f>
        <v>0</v>
      </c>
      <c r="R66" s="27">
        <f>'2.ВС'!R37</f>
        <v>158152</v>
      </c>
      <c r="S66" s="27">
        <f>'2.ВС'!S37</f>
        <v>158152</v>
      </c>
      <c r="T66" s="27">
        <f>'2.ВС'!T37</f>
        <v>0</v>
      </c>
      <c r="U66" s="27">
        <f>'2.ВС'!U37</f>
        <v>0</v>
      </c>
      <c r="V66" s="27">
        <f>'2.ВС'!V37</f>
        <v>158152</v>
      </c>
      <c r="W66" s="27">
        <f>'2.ВС'!W37</f>
        <v>3879.63</v>
      </c>
      <c r="X66" s="174">
        <f t="shared" si="7"/>
        <v>2.4531020790125955</v>
      </c>
      <c r="Y66" s="194" t="e">
        <f>'2.ВС'!#REF!</f>
        <v>#REF!</v>
      </c>
      <c r="Z66" s="194" t="e">
        <f>'2.ВС'!#REF!</f>
        <v>#REF!</v>
      </c>
      <c r="AA66" s="194" t="e">
        <f>'2.ВС'!#REF!</f>
        <v>#REF!</v>
      </c>
    </row>
    <row r="67" spans="1:27" ht="18.75" customHeight="1" x14ac:dyDescent="0.25">
      <c r="A67" s="101" t="s">
        <v>42</v>
      </c>
      <c r="B67" s="101"/>
      <c r="C67" s="101"/>
      <c r="D67" s="101"/>
      <c r="E67" s="99">
        <v>851</v>
      </c>
      <c r="F67" s="3" t="s">
        <v>11</v>
      </c>
      <c r="G67" s="4" t="s">
        <v>39</v>
      </c>
      <c r="H67" s="4" t="s">
        <v>41</v>
      </c>
      <c r="I67" s="3" t="s">
        <v>43</v>
      </c>
      <c r="J67" s="27">
        <f t="shared" ref="J67:AA67" si="89">J68</f>
        <v>200</v>
      </c>
      <c r="K67" s="27">
        <f t="shared" si="89"/>
        <v>200</v>
      </c>
      <c r="L67" s="27">
        <f t="shared" si="89"/>
        <v>0</v>
      </c>
      <c r="M67" s="27">
        <f t="shared" si="89"/>
        <v>0</v>
      </c>
      <c r="N67" s="136">
        <f t="shared" si="89"/>
        <v>0</v>
      </c>
      <c r="O67" s="27">
        <f t="shared" si="89"/>
        <v>0</v>
      </c>
      <c r="P67" s="27">
        <f t="shared" si="89"/>
        <v>0</v>
      </c>
      <c r="Q67" s="27">
        <f t="shared" si="89"/>
        <v>0</v>
      </c>
      <c r="R67" s="27">
        <f t="shared" si="89"/>
        <v>200</v>
      </c>
      <c r="S67" s="27">
        <f t="shared" si="89"/>
        <v>200</v>
      </c>
      <c r="T67" s="27">
        <f t="shared" si="89"/>
        <v>0</v>
      </c>
      <c r="U67" s="27">
        <f t="shared" si="89"/>
        <v>0</v>
      </c>
      <c r="V67" s="27">
        <f t="shared" si="89"/>
        <v>200</v>
      </c>
      <c r="W67" s="27">
        <f t="shared" si="89"/>
        <v>0</v>
      </c>
      <c r="X67" s="174">
        <f t="shared" si="7"/>
        <v>0</v>
      </c>
      <c r="Y67" s="194" t="e">
        <f t="shared" si="89"/>
        <v>#REF!</v>
      </c>
      <c r="Z67" s="194" t="e">
        <f t="shared" si="89"/>
        <v>#REF!</v>
      </c>
      <c r="AA67" s="194" t="e">
        <f t="shared" si="89"/>
        <v>#REF!</v>
      </c>
    </row>
    <row r="68" spans="1:27" x14ac:dyDescent="0.25">
      <c r="A68" s="101" t="s">
        <v>44</v>
      </c>
      <c r="B68" s="101"/>
      <c r="C68" s="101"/>
      <c r="D68" s="101"/>
      <c r="E68" s="99">
        <v>851</v>
      </c>
      <c r="F68" s="3" t="s">
        <v>11</v>
      </c>
      <c r="G68" s="4" t="s">
        <v>39</v>
      </c>
      <c r="H68" s="4" t="s">
        <v>41</v>
      </c>
      <c r="I68" s="3" t="s">
        <v>45</v>
      </c>
      <c r="J68" s="27">
        <f>'2.ВС'!J39</f>
        <v>200</v>
      </c>
      <c r="K68" s="27">
        <f>'2.ВС'!K39</f>
        <v>200</v>
      </c>
      <c r="L68" s="27">
        <f>'2.ВС'!L39</f>
        <v>0</v>
      </c>
      <c r="M68" s="27">
        <f>'2.ВС'!M39</f>
        <v>0</v>
      </c>
      <c r="N68" s="136">
        <f>'2.ВС'!N39</f>
        <v>0</v>
      </c>
      <c r="O68" s="27">
        <f>'2.ВС'!O39</f>
        <v>0</v>
      </c>
      <c r="P68" s="27">
        <f>'2.ВС'!P39</f>
        <v>0</v>
      </c>
      <c r="Q68" s="27">
        <f>'2.ВС'!Q39</f>
        <v>0</v>
      </c>
      <c r="R68" s="27">
        <f>'2.ВС'!R39</f>
        <v>200</v>
      </c>
      <c r="S68" s="27">
        <f>'2.ВС'!S39</f>
        <v>200</v>
      </c>
      <c r="T68" s="27">
        <f>'2.ВС'!T39</f>
        <v>0</v>
      </c>
      <c r="U68" s="27">
        <f>'2.ВС'!U39</f>
        <v>0</v>
      </c>
      <c r="V68" s="27">
        <f>'2.ВС'!V39</f>
        <v>200</v>
      </c>
      <c r="W68" s="27">
        <f>'2.ВС'!W39</f>
        <v>0</v>
      </c>
      <c r="X68" s="174">
        <f t="shared" si="7"/>
        <v>0</v>
      </c>
      <c r="Y68" s="194" t="e">
        <f>'2.ВС'!#REF!</f>
        <v>#REF!</v>
      </c>
      <c r="Z68" s="194" t="e">
        <f>'2.ВС'!#REF!</f>
        <v>#REF!</v>
      </c>
      <c r="AA68" s="194" t="e">
        <f>'2.ВС'!#REF!</f>
        <v>#REF!</v>
      </c>
    </row>
    <row r="69" spans="1:27" ht="65.25" customHeight="1" x14ac:dyDescent="0.25">
      <c r="A69" s="20" t="s">
        <v>46</v>
      </c>
      <c r="B69" s="103"/>
      <c r="C69" s="103"/>
      <c r="D69" s="103"/>
      <c r="E69" s="99">
        <v>851</v>
      </c>
      <c r="F69" s="3" t="s">
        <v>17</v>
      </c>
      <c r="G69" s="4" t="s">
        <v>39</v>
      </c>
      <c r="H69" s="4" t="s">
        <v>47</v>
      </c>
      <c r="I69" s="3"/>
      <c r="J69" s="27">
        <f t="shared" ref="J69:Z70" si="90">J70</f>
        <v>87500</v>
      </c>
      <c r="K69" s="27">
        <f t="shared" si="90"/>
        <v>0</v>
      </c>
      <c r="L69" s="27">
        <f t="shared" si="90"/>
        <v>87500</v>
      </c>
      <c r="M69" s="27">
        <f t="shared" si="90"/>
        <v>0</v>
      </c>
      <c r="N69" s="136">
        <f t="shared" si="90"/>
        <v>423000</v>
      </c>
      <c r="O69" s="27">
        <f t="shared" si="90"/>
        <v>0</v>
      </c>
      <c r="P69" s="27">
        <f t="shared" si="90"/>
        <v>423000</v>
      </c>
      <c r="Q69" s="27">
        <f t="shared" si="90"/>
        <v>0</v>
      </c>
      <c r="R69" s="27">
        <f t="shared" si="90"/>
        <v>510500</v>
      </c>
      <c r="S69" s="27">
        <f t="shared" si="90"/>
        <v>0</v>
      </c>
      <c r="T69" s="27">
        <f t="shared" si="90"/>
        <v>510500</v>
      </c>
      <c r="U69" s="27">
        <f t="shared" si="90"/>
        <v>0</v>
      </c>
      <c r="V69" s="27">
        <f t="shared" si="90"/>
        <v>510500</v>
      </c>
      <c r="W69" s="27">
        <f t="shared" si="90"/>
        <v>28500</v>
      </c>
      <c r="X69" s="174">
        <f t="shared" si="7"/>
        <v>5.5827619980411356</v>
      </c>
      <c r="Y69" s="194" t="e">
        <f t="shared" si="90"/>
        <v>#REF!</v>
      </c>
      <c r="Z69" s="194" t="e">
        <f t="shared" si="90"/>
        <v>#REF!</v>
      </c>
      <c r="AA69" s="194" t="e">
        <f t="shared" ref="Y69:AA70" si="91">AA70</f>
        <v>#REF!</v>
      </c>
    </row>
    <row r="70" spans="1:27" ht="60" x14ac:dyDescent="0.25">
      <c r="A70" s="103" t="s">
        <v>22</v>
      </c>
      <c r="B70" s="101"/>
      <c r="C70" s="101"/>
      <c r="D70" s="101"/>
      <c r="E70" s="99">
        <v>851</v>
      </c>
      <c r="F70" s="3" t="s">
        <v>11</v>
      </c>
      <c r="G70" s="3" t="s">
        <v>39</v>
      </c>
      <c r="H70" s="4" t="s">
        <v>47</v>
      </c>
      <c r="I70" s="3" t="s">
        <v>23</v>
      </c>
      <c r="J70" s="27">
        <f t="shared" si="90"/>
        <v>87500</v>
      </c>
      <c r="K70" s="27">
        <f t="shared" si="90"/>
        <v>0</v>
      </c>
      <c r="L70" s="27">
        <f t="shared" si="90"/>
        <v>87500</v>
      </c>
      <c r="M70" s="27">
        <f t="shared" si="90"/>
        <v>0</v>
      </c>
      <c r="N70" s="136">
        <f t="shared" si="90"/>
        <v>423000</v>
      </c>
      <c r="O70" s="27">
        <f t="shared" si="90"/>
        <v>0</v>
      </c>
      <c r="P70" s="27">
        <f t="shared" si="90"/>
        <v>423000</v>
      </c>
      <c r="Q70" s="27">
        <f t="shared" si="90"/>
        <v>0</v>
      </c>
      <c r="R70" s="27">
        <f t="shared" si="90"/>
        <v>510500</v>
      </c>
      <c r="S70" s="27">
        <f t="shared" si="90"/>
        <v>0</v>
      </c>
      <c r="T70" s="27">
        <f t="shared" si="90"/>
        <v>510500</v>
      </c>
      <c r="U70" s="27">
        <f t="shared" si="90"/>
        <v>0</v>
      </c>
      <c r="V70" s="27">
        <f t="shared" si="90"/>
        <v>510500</v>
      </c>
      <c r="W70" s="27">
        <f t="shared" si="90"/>
        <v>28500</v>
      </c>
      <c r="X70" s="174">
        <f t="shared" si="7"/>
        <v>5.5827619980411356</v>
      </c>
      <c r="Y70" s="194" t="e">
        <f t="shared" si="91"/>
        <v>#REF!</v>
      </c>
      <c r="Z70" s="194" t="e">
        <f t="shared" si="91"/>
        <v>#REF!</v>
      </c>
      <c r="AA70" s="194" t="e">
        <f t="shared" si="91"/>
        <v>#REF!</v>
      </c>
    </row>
    <row r="71" spans="1:27" ht="60" x14ac:dyDescent="0.25">
      <c r="A71" s="103" t="s">
        <v>9</v>
      </c>
      <c r="B71" s="103"/>
      <c r="C71" s="103"/>
      <c r="D71" s="103"/>
      <c r="E71" s="99">
        <v>851</v>
      </c>
      <c r="F71" s="3" t="s">
        <v>11</v>
      </c>
      <c r="G71" s="3" t="s">
        <v>39</v>
      </c>
      <c r="H71" s="4" t="s">
        <v>47</v>
      </c>
      <c r="I71" s="3" t="s">
        <v>24</v>
      </c>
      <c r="J71" s="27">
        <f>'2.ВС'!J42</f>
        <v>87500</v>
      </c>
      <c r="K71" s="27">
        <f>'2.ВС'!K42</f>
        <v>0</v>
      </c>
      <c r="L71" s="27">
        <f>'2.ВС'!L42</f>
        <v>87500</v>
      </c>
      <c r="M71" s="27">
        <f>'2.ВС'!M42</f>
        <v>0</v>
      </c>
      <c r="N71" s="136">
        <f>'2.ВС'!N42</f>
        <v>423000</v>
      </c>
      <c r="O71" s="27">
        <f>'2.ВС'!O42</f>
        <v>0</v>
      </c>
      <c r="P71" s="27">
        <f>'2.ВС'!P42</f>
        <v>423000</v>
      </c>
      <c r="Q71" s="27">
        <f>'2.ВС'!Q42</f>
        <v>0</v>
      </c>
      <c r="R71" s="27">
        <f>'2.ВС'!R42</f>
        <v>510500</v>
      </c>
      <c r="S71" s="27">
        <f>'2.ВС'!S42</f>
        <v>0</v>
      </c>
      <c r="T71" s="27">
        <f>'2.ВС'!T42</f>
        <v>510500</v>
      </c>
      <c r="U71" s="27">
        <f>'2.ВС'!U42</f>
        <v>0</v>
      </c>
      <c r="V71" s="27">
        <f>'2.ВС'!V42</f>
        <v>510500</v>
      </c>
      <c r="W71" s="27">
        <f>'2.ВС'!W42</f>
        <v>28500</v>
      </c>
      <c r="X71" s="174">
        <f t="shared" si="7"/>
        <v>5.5827619980411356</v>
      </c>
      <c r="Y71" s="194" t="e">
        <f>'2.ВС'!#REF!</f>
        <v>#REF!</v>
      </c>
      <c r="Z71" s="194" t="e">
        <f>'2.ВС'!#REF!</f>
        <v>#REF!</v>
      </c>
      <c r="AA71" s="194" t="e">
        <f>'2.ВС'!#REF!</f>
        <v>#REF!</v>
      </c>
    </row>
    <row r="72" spans="1:27" ht="45" x14ac:dyDescent="0.25">
      <c r="A72" s="20" t="s">
        <v>48</v>
      </c>
      <c r="B72" s="103"/>
      <c r="C72" s="103"/>
      <c r="D72" s="103"/>
      <c r="E72" s="99">
        <v>851</v>
      </c>
      <c r="F72" s="3" t="s">
        <v>11</v>
      </c>
      <c r="G72" s="3" t="s">
        <v>39</v>
      </c>
      <c r="H72" s="4" t="s">
        <v>49</v>
      </c>
      <c r="I72" s="3"/>
      <c r="J72" s="27">
        <f t="shared" ref="J72:AA72" si="92">J73</f>
        <v>70300</v>
      </c>
      <c r="K72" s="27">
        <f t="shared" si="92"/>
        <v>0</v>
      </c>
      <c r="L72" s="27">
        <f t="shared" si="92"/>
        <v>70300</v>
      </c>
      <c r="M72" s="27">
        <f t="shared" si="92"/>
        <v>0</v>
      </c>
      <c r="N72" s="136">
        <f t="shared" si="92"/>
        <v>0</v>
      </c>
      <c r="O72" s="27">
        <f t="shared" si="92"/>
        <v>0</v>
      </c>
      <c r="P72" s="27">
        <f t="shared" si="92"/>
        <v>0</v>
      </c>
      <c r="Q72" s="27">
        <f t="shared" si="92"/>
        <v>0</v>
      </c>
      <c r="R72" s="27">
        <f t="shared" si="92"/>
        <v>70300</v>
      </c>
      <c r="S72" s="27">
        <f t="shared" si="92"/>
        <v>0</v>
      </c>
      <c r="T72" s="27">
        <f t="shared" si="92"/>
        <v>70300</v>
      </c>
      <c r="U72" s="27">
        <f t="shared" si="92"/>
        <v>0</v>
      </c>
      <c r="V72" s="27">
        <f t="shared" si="92"/>
        <v>70300</v>
      </c>
      <c r="W72" s="27">
        <f t="shared" si="92"/>
        <v>35009.94</v>
      </c>
      <c r="X72" s="174">
        <f t="shared" ref="X72:X135" si="93">W72/V72*100</f>
        <v>49.800768136557615</v>
      </c>
      <c r="Y72" s="194" t="e">
        <f t="shared" si="92"/>
        <v>#REF!</v>
      </c>
      <c r="Z72" s="194" t="e">
        <f t="shared" si="92"/>
        <v>#REF!</v>
      </c>
      <c r="AA72" s="194" t="e">
        <f t="shared" si="92"/>
        <v>#REF!</v>
      </c>
    </row>
    <row r="73" spans="1:27" ht="60" x14ac:dyDescent="0.25">
      <c r="A73" s="103" t="s">
        <v>22</v>
      </c>
      <c r="B73" s="101"/>
      <c r="C73" s="101"/>
      <c r="D73" s="101"/>
      <c r="E73" s="99">
        <v>851</v>
      </c>
      <c r="F73" s="3" t="s">
        <v>11</v>
      </c>
      <c r="G73" s="3" t="s">
        <v>39</v>
      </c>
      <c r="H73" s="4" t="s">
        <v>49</v>
      </c>
      <c r="I73" s="3" t="s">
        <v>23</v>
      </c>
      <c r="J73" s="27">
        <f t="shared" ref="J73:AA73" si="94">J74</f>
        <v>70300</v>
      </c>
      <c r="K73" s="27">
        <f t="shared" si="94"/>
        <v>0</v>
      </c>
      <c r="L73" s="27">
        <f t="shared" si="94"/>
        <v>70300</v>
      </c>
      <c r="M73" s="27">
        <f t="shared" si="94"/>
        <v>0</v>
      </c>
      <c r="N73" s="136">
        <f t="shared" si="94"/>
        <v>0</v>
      </c>
      <c r="O73" s="27">
        <f t="shared" si="94"/>
        <v>0</v>
      </c>
      <c r="P73" s="27">
        <f t="shared" si="94"/>
        <v>0</v>
      </c>
      <c r="Q73" s="27">
        <f t="shared" si="94"/>
        <v>0</v>
      </c>
      <c r="R73" s="27">
        <f t="shared" si="94"/>
        <v>70300</v>
      </c>
      <c r="S73" s="27">
        <f t="shared" si="94"/>
        <v>0</v>
      </c>
      <c r="T73" s="27">
        <f t="shared" si="94"/>
        <v>70300</v>
      </c>
      <c r="U73" s="27">
        <f t="shared" si="94"/>
        <v>0</v>
      </c>
      <c r="V73" s="27">
        <f t="shared" si="94"/>
        <v>70300</v>
      </c>
      <c r="W73" s="27">
        <f t="shared" si="94"/>
        <v>35009.94</v>
      </c>
      <c r="X73" s="174">
        <f t="shared" si="93"/>
        <v>49.800768136557615</v>
      </c>
      <c r="Y73" s="194" t="e">
        <f t="shared" si="94"/>
        <v>#REF!</v>
      </c>
      <c r="Z73" s="194" t="e">
        <f t="shared" si="94"/>
        <v>#REF!</v>
      </c>
      <c r="AA73" s="194" t="e">
        <f t="shared" si="94"/>
        <v>#REF!</v>
      </c>
    </row>
    <row r="74" spans="1:27" ht="60" x14ac:dyDescent="0.25">
      <c r="A74" s="103" t="s">
        <v>9</v>
      </c>
      <c r="B74" s="103"/>
      <c r="C74" s="103"/>
      <c r="D74" s="103"/>
      <c r="E74" s="99">
        <v>851</v>
      </c>
      <c r="F74" s="3" t="s">
        <v>11</v>
      </c>
      <c r="G74" s="3" t="s">
        <v>39</v>
      </c>
      <c r="H74" s="4" t="s">
        <v>49</v>
      </c>
      <c r="I74" s="3" t="s">
        <v>24</v>
      </c>
      <c r="J74" s="27">
        <f>'2.ВС'!J45</f>
        <v>70300</v>
      </c>
      <c r="K74" s="27">
        <f>'2.ВС'!K45</f>
        <v>0</v>
      </c>
      <c r="L74" s="27">
        <f>'2.ВС'!L45</f>
        <v>70300</v>
      </c>
      <c r="M74" s="27">
        <f>'2.ВС'!M45</f>
        <v>0</v>
      </c>
      <c r="N74" s="136">
        <f>'2.ВС'!N45</f>
        <v>0</v>
      </c>
      <c r="O74" s="27">
        <f>'2.ВС'!O45</f>
        <v>0</v>
      </c>
      <c r="P74" s="27">
        <f>'2.ВС'!P45</f>
        <v>0</v>
      </c>
      <c r="Q74" s="27">
        <f>'2.ВС'!Q45</f>
        <v>0</v>
      </c>
      <c r="R74" s="27">
        <f>'2.ВС'!R45</f>
        <v>70300</v>
      </c>
      <c r="S74" s="27">
        <f>'2.ВС'!S45</f>
        <v>0</v>
      </c>
      <c r="T74" s="27">
        <f>'2.ВС'!T45</f>
        <v>70300</v>
      </c>
      <c r="U74" s="27">
        <f>'2.ВС'!U45</f>
        <v>0</v>
      </c>
      <c r="V74" s="27">
        <f>'2.ВС'!V45</f>
        <v>70300</v>
      </c>
      <c r="W74" s="27">
        <f>'2.ВС'!W45</f>
        <v>35009.94</v>
      </c>
      <c r="X74" s="174">
        <f t="shared" si="93"/>
        <v>49.800768136557615</v>
      </c>
      <c r="Y74" s="194" t="e">
        <f>'2.ВС'!#REF!</f>
        <v>#REF!</v>
      </c>
      <c r="Z74" s="194" t="e">
        <f>'2.ВС'!#REF!</f>
        <v>#REF!</v>
      </c>
      <c r="AA74" s="194" t="e">
        <f>'2.ВС'!#REF!</f>
        <v>#REF!</v>
      </c>
    </row>
    <row r="75" spans="1:27" ht="90" hidden="1" x14ac:dyDescent="0.25">
      <c r="A75" s="9" t="s">
        <v>336</v>
      </c>
      <c r="B75" s="103"/>
      <c r="C75" s="103"/>
      <c r="D75" s="103"/>
      <c r="E75" s="99"/>
      <c r="F75" s="3" t="s">
        <v>11</v>
      </c>
      <c r="G75" s="3" t="s">
        <v>39</v>
      </c>
      <c r="H75" s="4" t="s">
        <v>337</v>
      </c>
      <c r="I75" s="3"/>
      <c r="J75" s="27">
        <f t="shared" ref="J75:Z76" si="95">J76</f>
        <v>0</v>
      </c>
      <c r="K75" s="27">
        <f t="shared" si="95"/>
        <v>0</v>
      </c>
      <c r="L75" s="27">
        <f t="shared" si="95"/>
        <v>0</v>
      </c>
      <c r="M75" s="27">
        <f t="shared" si="95"/>
        <v>0</v>
      </c>
      <c r="N75" s="136">
        <f t="shared" si="95"/>
        <v>121984</v>
      </c>
      <c r="O75" s="27">
        <f t="shared" si="95"/>
        <v>0</v>
      </c>
      <c r="P75" s="27">
        <f t="shared" si="95"/>
        <v>121984</v>
      </c>
      <c r="Q75" s="27">
        <f t="shared" si="95"/>
        <v>0</v>
      </c>
      <c r="R75" s="27">
        <f t="shared" si="95"/>
        <v>121984</v>
      </c>
      <c r="S75" s="27">
        <f t="shared" si="95"/>
        <v>0</v>
      </c>
      <c r="T75" s="27">
        <f t="shared" si="95"/>
        <v>121984</v>
      </c>
      <c r="U75" s="27">
        <f t="shared" si="95"/>
        <v>0</v>
      </c>
      <c r="V75" s="27">
        <f t="shared" si="95"/>
        <v>121984</v>
      </c>
      <c r="W75" s="27">
        <f t="shared" si="95"/>
        <v>84960.16</v>
      </c>
      <c r="X75" s="174">
        <f t="shared" si="93"/>
        <v>69.648609653725075</v>
      </c>
      <c r="Y75" s="194" t="e">
        <f t="shared" si="95"/>
        <v>#REF!</v>
      </c>
      <c r="Z75" s="194" t="e">
        <f t="shared" si="95"/>
        <v>#REF!</v>
      </c>
      <c r="AA75" s="194" t="e">
        <f t="shared" ref="Y75:AA76" si="96">AA76</f>
        <v>#REF!</v>
      </c>
    </row>
    <row r="76" spans="1:27" ht="60" hidden="1" x14ac:dyDescent="0.25">
      <c r="A76" s="103" t="s">
        <v>22</v>
      </c>
      <c r="B76" s="103"/>
      <c r="C76" s="103"/>
      <c r="D76" s="103"/>
      <c r="E76" s="99"/>
      <c r="F76" s="3" t="s">
        <v>11</v>
      </c>
      <c r="G76" s="3" t="s">
        <v>39</v>
      </c>
      <c r="H76" s="4" t="s">
        <v>337</v>
      </c>
      <c r="I76" s="3" t="s">
        <v>23</v>
      </c>
      <c r="J76" s="27">
        <f t="shared" si="95"/>
        <v>0</v>
      </c>
      <c r="K76" s="27">
        <f t="shared" si="95"/>
        <v>0</v>
      </c>
      <c r="L76" s="27">
        <f t="shared" si="95"/>
        <v>0</v>
      </c>
      <c r="M76" s="27">
        <f t="shared" si="95"/>
        <v>0</v>
      </c>
      <c r="N76" s="136">
        <f t="shared" si="95"/>
        <v>121984</v>
      </c>
      <c r="O76" s="27">
        <f t="shared" si="95"/>
        <v>0</v>
      </c>
      <c r="P76" s="27">
        <f t="shared" si="95"/>
        <v>121984</v>
      </c>
      <c r="Q76" s="27">
        <f t="shared" si="95"/>
        <v>0</v>
      </c>
      <c r="R76" s="27">
        <f t="shared" si="95"/>
        <v>121984</v>
      </c>
      <c r="S76" s="27">
        <f t="shared" si="95"/>
        <v>0</v>
      </c>
      <c r="T76" s="27">
        <f t="shared" si="95"/>
        <v>121984</v>
      </c>
      <c r="U76" s="27">
        <f t="shared" si="95"/>
        <v>0</v>
      </c>
      <c r="V76" s="27">
        <f t="shared" si="95"/>
        <v>121984</v>
      </c>
      <c r="W76" s="27">
        <f t="shared" si="95"/>
        <v>84960.16</v>
      </c>
      <c r="X76" s="174">
        <f t="shared" si="93"/>
        <v>69.648609653725075</v>
      </c>
      <c r="Y76" s="194" t="e">
        <f t="shared" si="96"/>
        <v>#REF!</v>
      </c>
      <c r="Z76" s="194" t="e">
        <f t="shared" si="96"/>
        <v>#REF!</v>
      </c>
      <c r="AA76" s="194" t="e">
        <f t="shared" si="96"/>
        <v>#REF!</v>
      </c>
    </row>
    <row r="77" spans="1:27" ht="60" hidden="1" x14ac:dyDescent="0.25">
      <c r="A77" s="103" t="s">
        <v>9</v>
      </c>
      <c r="B77" s="103"/>
      <c r="C77" s="103"/>
      <c r="D77" s="103"/>
      <c r="E77" s="99"/>
      <c r="F77" s="3" t="s">
        <v>11</v>
      </c>
      <c r="G77" s="3" t="s">
        <v>39</v>
      </c>
      <c r="H77" s="4" t="s">
        <v>337</v>
      </c>
      <c r="I77" s="3" t="s">
        <v>24</v>
      </c>
      <c r="J77" s="27">
        <f>'2.ВС'!J48</f>
        <v>0</v>
      </c>
      <c r="K77" s="27">
        <f>'2.ВС'!K48</f>
        <v>0</v>
      </c>
      <c r="L77" s="27">
        <f>'2.ВС'!L48</f>
        <v>0</v>
      </c>
      <c r="M77" s="27">
        <f>'2.ВС'!M48</f>
        <v>0</v>
      </c>
      <c r="N77" s="136">
        <f>'2.ВС'!N48</f>
        <v>121984</v>
      </c>
      <c r="O77" s="27">
        <f>'2.ВС'!O48</f>
        <v>0</v>
      </c>
      <c r="P77" s="27">
        <f>'2.ВС'!P48</f>
        <v>121984</v>
      </c>
      <c r="Q77" s="27">
        <f>'2.ВС'!Q48</f>
        <v>0</v>
      </c>
      <c r="R77" s="27">
        <f>'2.ВС'!R48</f>
        <v>121984</v>
      </c>
      <c r="S77" s="27">
        <f>'2.ВС'!S48</f>
        <v>0</v>
      </c>
      <c r="T77" s="27">
        <f>'2.ВС'!T48</f>
        <v>121984</v>
      </c>
      <c r="U77" s="27">
        <f>'2.ВС'!U48</f>
        <v>0</v>
      </c>
      <c r="V77" s="27">
        <f>'2.ВС'!V48</f>
        <v>121984</v>
      </c>
      <c r="W77" s="27">
        <f>'2.ВС'!W48</f>
        <v>84960.16</v>
      </c>
      <c r="X77" s="174">
        <f t="shared" si="93"/>
        <v>69.648609653725075</v>
      </c>
      <c r="Y77" s="194" t="e">
        <f>'2.ВС'!#REF!</f>
        <v>#REF!</v>
      </c>
      <c r="Z77" s="194" t="e">
        <f>'2.ВС'!#REF!</f>
        <v>#REF!</v>
      </c>
      <c r="AA77" s="194" t="e">
        <f>'2.ВС'!#REF!</f>
        <v>#REF!</v>
      </c>
    </row>
    <row r="78" spans="1:27" ht="46.5" customHeight="1" x14ac:dyDescent="0.25">
      <c r="A78" s="20" t="s">
        <v>334</v>
      </c>
      <c r="B78" s="103"/>
      <c r="C78" s="103"/>
      <c r="D78" s="103"/>
      <c r="E78" s="99">
        <v>851</v>
      </c>
      <c r="F78" s="3" t="s">
        <v>11</v>
      </c>
      <c r="G78" s="4" t="s">
        <v>39</v>
      </c>
      <c r="H78" s="115" t="s">
        <v>50</v>
      </c>
      <c r="I78" s="3"/>
      <c r="J78" s="27">
        <f t="shared" ref="J78:Z82" si="97">J79</f>
        <v>35500</v>
      </c>
      <c r="K78" s="27">
        <f t="shared" si="97"/>
        <v>0</v>
      </c>
      <c r="L78" s="27">
        <f t="shared" si="97"/>
        <v>35500</v>
      </c>
      <c r="M78" s="27">
        <f t="shared" si="97"/>
        <v>0</v>
      </c>
      <c r="N78" s="136">
        <f t="shared" si="97"/>
        <v>0</v>
      </c>
      <c r="O78" s="27">
        <f t="shared" si="97"/>
        <v>0</v>
      </c>
      <c r="P78" s="27">
        <f t="shared" si="97"/>
        <v>0</v>
      </c>
      <c r="Q78" s="27">
        <f t="shared" si="97"/>
        <v>0</v>
      </c>
      <c r="R78" s="27">
        <f t="shared" si="97"/>
        <v>35500</v>
      </c>
      <c r="S78" s="27">
        <f t="shared" si="97"/>
        <v>0</v>
      </c>
      <c r="T78" s="27">
        <f t="shared" si="97"/>
        <v>35500</v>
      </c>
      <c r="U78" s="27">
        <f t="shared" si="97"/>
        <v>0</v>
      </c>
      <c r="V78" s="27">
        <f t="shared" si="97"/>
        <v>35500</v>
      </c>
      <c r="W78" s="27">
        <f t="shared" si="97"/>
        <v>0</v>
      </c>
      <c r="X78" s="174">
        <f t="shared" si="93"/>
        <v>0</v>
      </c>
      <c r="Y78" s="194" t="e">
        <f t="shared" si="97"/>
        <v>#REF!</v>
      </c>
      <c r="Z78" s="194" t="e">
        <f t="shared" si="97"/>
        <v>#REF!</v>
      </c>
      <c r="AA78" s="194" t="e">
        <f t="shared" ref="Y78:AA82" si="98">AA79</f>
        <v>#REF!</v>
      </c>
    </row>
    <row r="79" spans="1:27" ht="60" x14ac:dyDescent="0.25">
      <c r="A79" s="103" t="s">
        <v>22</v>
      </c>
      <c r="B79" s="101"/>
      <c r="C79" s="101"/>
      <c r="D79" s="101"/>
      <c r="E79" s="99">
        <v>851</v>
      </c>
      <c r="F79" s="3" t="s">
        <v>11</v>
      </c>
      <c r="G79" s="4" t="s">
        <v>39</v>
      </c>
      <c r="H79" s="115" t="s">
        <v>50</v>
      </c>
      <c r="I79" s="3" t="s">
        <v>23</v>
      </c>
      <c r="J79" s="27">
        <f t="shared" si="97"/>
        <v>35500</v>
      </c>
      <c r="K79" s="27">
        <f t="shared" si="97"/>
        <v>0</v>
      </c>
      <c r="L79" s="27">
        <f t="shared" si="97"/>
        <v>35500</v>
      </c>
      <c r="M79" s="27">
        <f t="shared" si="97"/>
        <v>0</v>
      </c>
      <c r="N79" s="136">
        <f t="shared" si="97"/>
        <v>0</v>
      </c>
      <c r="O79" s="27">
        <f t="shared" si="97"/>
        <v>0</v>
      </c>
      <c r="P79" s="27">
        <f t="shared" si="97"/>
        <v>0</v>
      </c>
      <c r="Q79" s="27">
        <f t="shared" si="97"/>
        <v>0</v>
      </c>
      <c r="R79" s="27">
        <f t="shared" si="97"/>
        <v>35500</v>
      </c>
      <c r="S79" s="27">
        <f t="shared" si="97"/>
        <v>0</v>
      </c>
      <c r="T79" s="27">
        <f t="shared" si="97"/>
        <v>35500</v>
      </c>
      <c r="U79" s="27">
        <f t="shared" si="97"/>
        <v>0</v>
      </c>
      <c r="V79" s="27">
        <f t="shared" si="97"/>
        <v>35500</v>
      </c>
      <c r="W79" s="27">
        <f t="shared" si="97"/>
        <v>0</v>
      </c>
      <c r="X79" s="174">
        <f t="shared" si="93"/>
        <v>0</v>
      </c>
      <c r="Y79" s="194" t="e">
        <f t="shared" si="98"/>
        <v>#REF!</v>
      </c>
      <c r="Z79" s="194" t="e">
        <f t="shared" si="98"/>
        <v>#REF!</v>
      </c>
      <c r="AA79" s="194" t="e">
        <f t="shared" si="98"/>
        <v>#REF!</v>
      </c>
    </row>
    <row r="80" spans="1:27" ht="60" x14ac:dyDescent="0.25">
      <c r="A80" s="103" t="s">
        <v>9</v>
      </c>
      <c r="B80" s="103"/>
      <c r="C80" s="103"/>
      <c r="D80" s="103"/>
      <c r="E80" s="99">
        <v>851</v>
      </c>
      <c r="F80" s="3" t="s">
        <v>11</v>
      </c>
      <c r="G80" s="4" t="s">
        <v>39</v>
      </c>
      <c r="H80" s="115" t="s">
        <v>50</v>
      </c>
      <c r="I80" s="3" t="s">
        <v>24</v>
      </c>
      <c r="J80" s="27">
        <f>'2.ВС'!J51</f>
        <v>35500</v>
      </c>
      <c r="K80" s="27">
        <f>'2.ВС'!K51</f>
        <v>0</v>
      </c>
      <c r="L80" s="27">
        <f>'2.ВС'!L51</f>
        <v>35500</v>
      </c>
      <c r="M80" s="27">
        <f>'2.ВС'!M51</f>
        <v>0</v>
      </c>
      <c r="N80" s="136">
        <f>'2.ВС'!N51</f>
        <v>0</v>
      </c>
      <c r="O80" s="27">
        <f>'2.ВС'!O51</f>
        <v>0</v>
      </c>
      <c r="P80" s="27">
        <f>'2.ВС'!P51</f>
        <v>0</v>
      </c>
      <c r="Q80" s="27">
        <f>'2.ВС'!Q51</f>
        <v>0</v>
      </c>
      <c r="R80" s="27">
        <f>'2.ВС'!R51</f>
        <v>35500</v>
      </c>
      <c r="S80" s="27">
        <f>'2.ВС'!S51</f>
        <v>0</v>
      </c>
      <c r="T80" s="27">
        <f>'2.ВС'!T51</f>
        <v>35500</v>
      </c>
      <c r="U80" s="27">
        <f>'2.ВС'!U51</f>
        <v>0</v>
      </c>
      <c r="V80" s="27">
        <f>'2.ВС'!V51</f>
        <v>35500</v>
      </c>
      <c r="W80" s="27">
        <f>'2.ВС'!W51</f>
        <v>0</v>
      </c>
      <c r="X80" s="174">
        <f t="shared" si="93"/>
        <v>0</v>
      </c>
      <c r="Y80" s="194" t="e">
        <f>'2.ВС'!#REF!</f>
        <v>#REF!</v>
      </c>
      <c r="Z80" s="194" t="e">
        <f>'2.ВС'!#REF!</f>
        <v>#REF!</v>
      </c>
      <c r="AA80" s="194" t="e">
        <f>'2.ВС'!#REF!</f>
        <v>#REF!</v>
      </c>
    </row>
    <row r="81" spans="1:27" ht="45" x14ac:dyDescent="0.25">
      <c r="A81" s="77" t="s">
        <v>726</v>
      </c>
      <c r="B81" s="166"/>
      <c r="C81" s="166"/>
      <c r="D81" s="166"/>
      <c r="E81" s="163">
        <v>851</v>
      </c>
      <c r="F81" s="3" t="s">
        <v>11</v>
      </c>
      <c r="G81" s="3" t="s">
        <v>39</v>
      </c>
      <c r="H81" s="171">
        <v>5101154690</v>
      </c>
      <c r="I81" s="5"/>
      <c r="J81" s="27"/>
      <c r="K81" s="27"/>
      <c r="L81" s="27"/>
      <c r="M81" s="27"/>
      <c r="N81" s="136"/>
      <c r="O81" s="27"/>
      <c r="P81" s="27"/>
      <c r="Q81" s="27"/>
      <c r="R81" s="27">
        <f t="shared" si="97"/>
        <v>0</v>
      </c>
      <c r="S81" s="27">
        <f t="shared" si="97"/>
        <v>0</v>
      </c>
      <c r="T81" s="27">
        <f t="shared" si="97"/>
        <v>0</v>
      </c>
      <c r="U81" s="27">
        <f t="shared" si="97"/>
        <v>0</v>
      </c>
      <c r="V81" s="27">
        <f t="shared" si="97"/>
        <v>271654</v>
      </c>
      <c r="W81" s="27">
        <f t="shared" si="97"/>
        <v>0</v>
      </c>
      <c r="X81" s="174">
        <f t="shared" si="93"/>
        <v>0</v>
      </c>
      <c r="Y81" s="194" t="e">
        <f t="shared" si="98"/>
        <v>#REF!</v>
      </c>
      <c r="Z81" s="194" t="e">
        <f t="shared" si="98"/>
        <v>#REF!</v>
      </c>
      <c r="AA81" s="194" t="e">
        <f t="shared" si="98"/>
        <v>#REF!</v>
      </c>
    </row>
    <row r="82" spans="1:27" ht="60" x14ac:dyDescent="0.25">
      <c r="A82" s="166" t="s">
        <v>22</v>
      </c>
      <c r="B82" s="166"/>
      <c r="C82" s="166"/>
      <c r="D82" s="166"/>
      <c r="E82" s="163">
        <v>851</v>
      </c>
      <c r="F82" s="3" t="s">
        <v>11</v>
      </c>
      <c r="G82" s="3" t="s">
        <v>39</v>
      </c>
      <c r="H82" s="171">
        <v>5101154690</v>
      </c>
      <c r="I82" s="5">
        <v>200</v>
      </c>
      <c r="J82" s="27"/>
      <c r="K82" s="27"/>
      <c r="L82" s="27"/>
      <c r="M82" s="27"/>
      <c r="N82" s="136"/>
      <c r="O82" s="27"/>
      <c r="P82" s="27"/>
      <c r="Q82" s="27"/>
      <c r="R82" s="27">
        <f t="shared" si="97"/>
        <v>0</v>
      </c>
      <c r="S82" s="27">
        <f t="shared" si="97"/>
        <v>0</v>
      </c>
      <c r="T82" s="27">
        <f t="shared" si="97"/>
        <v>0</v>
      </c>
      <c r="U82" s="27">
        <f t="shared" si="97"/>
        <v>0</v>
      </c>
      <c r="V82" s="27">
        <f t="shared" si="97"/>
        <v>271654</v>
      </c>
      <c r="W82" s="27">
        <f t="shared" si="97"/>
        <v>0</v>
      </c>
      <c r="X82" s="174">
        <f t="shared" si="93"/>
        <v>0</v>
      </c>
      <c r="Y82" s="194" t="e">
        <f t="shared" si="98"/>
        <v>#REF!</v>
      </c>
      <c r="Z82" s="194" t="e">
        <f t="shared" si="98"/>
        <v>#REF!</v>
      </c>
      <c r="AA82" s="194" t="e">
        <f t="shared" si="98"/>
        <v>#REF!</v>
      </c>
    </row>
    <row r="83" spans="1:27" ht="60" x14ac:dyDescent="0.25">
      <c r="A83" s="166" t="s">
        <v>9</v>
      </c>
      <c r="B83" s="166"/>
      <c r="C83" s="166"/>
      <c r="D83" s="166"/>
      <c r="E83" s="163">
        <v>851</v>
      </c>
      <c r="F83" s="3" t="s">
        <v>11</v>
      </c>
      <c r="G83" s="3" t="s">
        <v>39</v>
      </c>
      <c r="H83" s="171">
        <v>5101154690</v>
      </c>
      <c r="I83" s="5">
        <v>240</v>
      </c>
      <c r="J83" s="27"/>
      <c r="K83" s="27"/>
      <c r="L83" s="27"/>
      <c r="M83" s="27"/>
      <c r="N83" s="136"/>
      <c r="O83" s="27"/>
      <c r="P83" s="27"/>
      <c r="Q83" s="27"/>
      <c r="R83" s="27">
        <f>'2.ВС'!R57</f>
        <v>0</v>
      </c>
      <c r="S83" s="27">
        <f>'2.ВС'!S57</f>
        <v>0</v>
      </c>
      <c r="T83" s="27">
        <f>'2.ВС'!T57</f>
        <v>0</v>
      </c>
      <c r="U83" s="27">
        <f>'2.ВС'!U57</f>
        <v>0</v>
      </c>
      <c r="V83" s="27">
        <f>'2.ВС'!V57</f>
        <v>271654</v>
      </c>
      <c r="W83" s="27">
        <f>'2.ВС'!W57</f>
        <v>0</v>
      </c>
      <c r="X83" s="174">
        <f t="shared" si="93"/>
        <v>0</v>
      </c>
      <c r="Y83" s="194" t="e">
        <f>'2.ВС'!#REF!</f>
        <v>#REF!</v>
      </c>
      <c r="Z83" s="194" t="e">
        <f>'2.ВС'!#REF!</f>
        <v>#REF!</v>
      </c>
      <c r="AA83" s="194" t="e">
        <f>'2.ВС'!#REF!</f>
        <v>#REF!</v>
      </c>
    </row>
    <row r="84" spans="1:27" s="2" customFormat="1" ht="60" x14ac:dyDescent="0.25">
      <c r="A84" s="20" t="s">
        <v>51</v>
      </c>
      <c r="B84" s="99"/>
      <c r="C84" s="99"/>
      <c r="D84" s="99"/>
      <c r="E84" s="99">
        <v>851</v>
      </c>
      <c r="F84" s="4" t="s">
        <v>11</v>
      </c>
      <c r="G84" s="4" t="s">
        <v>39</v>
      </c>
      <c r="H84" s="4" t="s">
        <v>52</v>
      </c>
      <c r="I84" s="4"/>
      <c r="J84" s="27">
        <f t="shared" ref="J84:Z85" si="99">J85</f>
        <v>2921000</v>
      </c>
      <c r="K84" s="27">
        <f t="shared" si="99"/>
        <v>0</v>
      </c>
      <c r="L84" s="27">
        <f t="shared" si="99"/>
        <v>2921000</v>
      </c>
      <c r="M84" s="27">
        <f t="shared" si="99"/>
        <v>0</v>
      </c>
      <c r="N84" s="136">
        <f t="shared" si="99"/>
        <v>0</v>
      </c>
      <c r="O84" s="27">
        <f t="shared" si="99"/>
        <v>0</v>
      </c>
      <c r="P84" s="27">
        <f t="shared" si="99"/>
        <v>0</v>
      </c>
      <c r="Q84" s="27">
        <f t="shared" si="99"/>
        <v>0</v>
      </c>
      <c r="R84" s="27">
        <f t="shared" si="99"/>
        <v>2921000</v>
      </c>
      <c r="S84" s="27">
        <f t="shared" si="99"/>
        <v>0</v>
      </c>
      <c r="T84" s="27">
        <f t="shared" si="99"/>
        <v>2921000</v>
      </c>
      <c r="U84" s="27">
        <f t="shared" si="99"/>
        <v>0</v>
      </c>
      <c r="V84" s="27">
        <f t="shared" si="99"/>
        <v>2921000</v>
      </c>
      <c r="W84" s="27">
        <f t="shared" si="99"/>
        <v>1479900</v>
      </c>
      <c r="X84" s="174">
        <f t="shared" si="93"/>
        <v>50.664156110920921</v>
      </c>
      <c r="Y84" s="194" t="e">
        <f t="shared" si="99"/>
        <v>#REF!</v>
      </c>
      <c r="Z84" s="194" t="e">
        <f t="shared" si="99"/>
        <v>#REF!</v>
      </c>
      <c r="AA84" s="194" t="e">
        <f t="shared" ref="Y84:AA85" si="100">AA85</f>
        <v>#REF!</v>
      </c>
    </row>
    <row r="85" spans="1:27" ht="63" customHeight="1" x14ac:dyDescent="0.25">
      <c r="A85" s="103" t="s">
        <v>53</v>
      </c>
      <c r="B85" s="103"/>
      <c r="C85" s="103"/>
      <c r="D85" s="103"/>
      <c r="E85" s="99">
        <v>851</v>
      </c>
      <c r="F85" s="3" t="s">
        <v>11</v>
      </c>
      <c r="G85" s="3" t="s">
        <v>39</v>
      </c>
      <c r="H85" s="4" t="s">
        <v>52</v>
      </c>
      <c r="I85" s="5">
        <v>600</v>
      </c>
      <c r="J85" s="27">
        <f t="shared" si="99"/>
        <v>2921000</v>
      </c>
      <c r="K85" s="27">
        <f t="shared" si="99"/>
        <v>0</v>
      </c>
      <c r="L85" s="27">
        <f t="shared" si="99"/>
        <v>2921000</v>
      </c>
      <c r="M85" s="27">
        <f t="shared" si="99"/>
        <v>0</v>
      </c>
      <c r="N85" s="136">
        <f t="shared" si="99"/>
        <v>0</v>
      </c>
      <c r="O85" s="27">
        <f t="shared" si="99"/>
        <v>0</v>
      </c>
      <c r="P85" s="27">
        <f t="shared" si="99"/>
        <v>0</v>
      </c>
      <c r="Q85" s="27">
        <f t="shared" si="99"/>
        <v>0</v>
      </c>
      <c r="R85" s="27">
        <f t="shared" si="99"/>
        <v>2921000</v>
      </c>
      <c r="S85" s="27">
        <f t="shared" si="99"/>
        <v>0</v>
      </c>
      <c r="T85" s="27">
        <f t="shared" si="99"/>
        <v>2921000</v>
      </c>
      <c r="U85" s="27">
        <f t="shared" si="99"/>
        <v>0</v>
      </c>
      <c r="V85" s="27">
        <f t="shared" si="99"/>
        <v>2921000</v>
      </c>
      <c r="W85" s="27">
        <f t="shared" si="99"/>
        <v>1479900</v>
      </c>
      <c r="X85" s="174">
        <f t="shared" si="93"/>
        <v>50.664156110920921</v>
      </c>
      <c r="Y85" s="194" t="e">
        <f t="shared" si="100"/>
        <v>#REF!</v>
      </c>
      <c r="Z85" s="194" t="e">
        <f t="shared" si="100"/>
        <v>#REF!</v>
      </c>
      <c r="AA85" s="194" t="e">
        <f t="shared" si="100"/>
        <v>#REF!</v>
      </c>
    </row>
    <row r="86" spans="1:27" ht="30" x14ac:dyDescent="0.25">
      <c r="A86" s="103" t="s">
        <v>54</v>
      </c>
      <c r="B86" s="103"/>
      <c r="C86" s="103"/>
      <c r="D86" s="103"/>
      <c r="E86" s="99">
        <v>851</v>
      </c>
      <c r="F86" s="3" t="s">
        <v>11</v>
      </c>
      <c r="G86" s="3" t="s">
        <v>39</v>
      </c>
      <c r="H86" s="4" t="s">
        <v>52</v>
      </c>
      <c r="I86" s="5">
        <v>610</v>
      </c>
      <c r="J86" s="27">
        <f>'2.ВС'!J54</f>
        <v>2921000</v>
      </c>
      <c r="K86" s="27">
        <f>'2.ВС'!K54</f>
        <v>0</v>
      </c>
      <c r="L86" s="27">
        <f>'2.ВС'!L54</f>
        <v>2921000</v>
      </c>
      <c r="M86" s="27">
        <f>'2.ВС'!M54</f>
        <v>0</v>
      </c>
      <c r="N86" s="136">
        <f>'2.ВС'!N54</f>
        <v>0</v>
      </c>
      <c r="O86" s="27">
        <f>'2.ВС'!O54</f>
        <v>0</v>
      </c>
      <c r="P86" s="27">
        <f>'2.ВС'!P54</f>
        <v>0</v>
      </c>
      <c r="Q86" s="27">
        <f>'2.ВС'!Q54</f>
        <v>0</v>
      </c>
      <c r="R86" s="27">
        <f>'2.ВС'!R54</f>
        <v>2921000</v>
      </c>
      <c r="S86" s="27">
        <f>'2.ВС'!S54</f>
        <v>0</v>
      </c>
      <c r="T86" s="27">
        <f>'2.ВС'!T54</f>
        <v>2921000</v>
      </c>
      <c r="U86" s="27">
        <f>'2.ВС'!U54</f>
        <v>0</v>
      </c>
      <c r="V86" s="27">
        <f>'2.ВС'!V54</f>
        <v>2921000</v>
      </c>
      <c r="W86" s="27">
        <f>'2.ВС'!W54</f>
        <v>1479900</v>
      </c>
      <c r="X86" s="174">
        <f t="shared" si="93"/>
        <v>50.664156110920921</v>
      </c>
      <c r="Y86" s="194" t="e">
        <f>'2.ВС'!#REF!</f>
        <v>#REF!</v>
      </c>
      <c r="Z86" s="194" t="e">
        <f>'2.ВС'!#REF!</f>
        <v>#REF!</v>
      </c>
      <c r="AA86" s="194" t="e">
        <f>'2.ВС'!#REF!</f>
        <v>#REF!</v>
      </c>
    </row>
    <row r="87" spans="1:27" ht="210" x14ac:dyDescent="0.25">
      <c r="A87" s="206" t="s">
        <v>765</v>
      </c>
      <c r="B87" s="206"/>
      <c r="C87" s="206"/>
      <c r="D87" s="206"/>
      <c r="E87" s="163">
        <v>851</v>
      </c>
      <c r="F87" s="3" t="s">
        <v>11</v>
      </c>
      <c r="G87" s="3" t="s">
        <v>39</v>
      </c>
      <c r="H87" s="210" t="s">
        <v>764</v>
      </c>
      <c r="I87" s="5"/>
      <c r="J87" s="27"/>
      <c r="K87" s="27"/>
      <c r="L87" s="27"/>
      <c r="M87" s="27"/>
      <c r="N87" s="27"/>
      <c r="O87" s="27"/>
      <c r="P87" s="27"/>
      <c r="Q87" s="27"/>
      <c r="R87" s="27">
        <f>R88</f>
        <v>0</v>
      </c>
      <c r="S87" s="27">
        <f t="shared" ref="S87:W88" si="101">S88</f>
        <v>0</v>
      </c>
      <c r="T87" s="27">
        <f t="shared" si="101"/>
        <v>0</v>
      </c>
      <c r="U87" s="27">
        <f t="shared" si="101"/>
        <v>0</v>
      </c>
      <c r="V87" s="27">
        <f t="shared" si="101"/>
        <v>169620</v>
      </c>
      <c r="W87" s="27">
        <f t="shared" si="101"/>
        <v>0</v>
      </c>
      <c r="X87" s="174">
        <f t="shared" si="93"/>
        <v>0</v>
      </c>
      <c r="Y87" s="194" t="e">
        <f t="shared" ref="Y87:Y88" si="102">Y88</f>
        <v>#REF!</v>
      </c>
      <c r="Z87" s="194" t="e">
        <f t="shared" ref="Z87:Z88" si="103">Z88</f>
        <v>#REF!</v>
      </c>
      <c r="AA87" s="194" t="e">
        <f t="shared" ref="AA87:AA88" si="104">AA88</f>
        <v>#REF!</v>
      </c>
    </row>
    <row r="88" spans="1:27" ht="60" x14ac:dyDescent="0.25">
      <c r="A88" s="206" t="s">
        <v>22</v>
      </c>
      <c r="B88" s="206"/>
      <c r="C88" s="206"/>
      <c r="D88" s="206"/>
      <c r="E88" s="163">
        <v>851</v>
      </c>
      <c r="F88" s="3" t="s">
        <v>11</v>
      </c>
      <c r="G88" s="3" t="s">
        <v>39</v>
      </c>
      <c r="H88" s="210" t="s">
        <v>764</v>
      </c>
      <c r="I88" s="5">
        <v>200</v>
      </c>
      <c r="J88" s="27"/>
      <c r="K88" s="27"/>
      <c r="L88" s="27"/>
      <c r="M88" s="27"/>
      <c r="N88" s="27"/>
      <c r="O88" s="27"/>
      <c r="P88" s="27"/>
      <c r="Q88" s="27"/>
      <c r="R88" s="27">
        <f>R89</f>
        <v>0</v>
      </c>
      <c r="S88" s="27">
        <f t="shared" si="101"/>
        <v>0</v>
      </c>
      <c r="T88" s="27">
        <f t="shared" si="101"/>
        <v>0</v>
      </c>
      <c r="U88" s="27">
        <f t="shared" si="101"/>
        <v>0</v>
      </c>
      <c r="V88" s="27">
        <f t="shared" si="101"/>
        <v>169620</v>
      </c>
      <c r="W88" s="27">
        <f t="shared" si="101"/>
        <v>0</v>
      </c>
      <c r="X88" s="174">
        <f t="shared" si="93"/>
        <v>0</v>
      </c>
      <c r="Y88" s="194" t="e">
        <f t="shared" si="102"/>
        <v>#REF!</v>
      </c>
      <c r="Z88" s="194" t="e">
        <f t="shared" si="103"/>
        <v>#REF!</v>
      </c>
      <c r="AA88" s="194" t="e">
        <f t="shared" si="104"/>
        <v>#REF!</v>
      </c>
    </row>
    <row r="89" spans="1:27" ht="60" x14ac:dyDescent="0.25">
      <c r="A89" s="206" t="s">
        <v>9</v>
      </c>
      <c r="B89" s="206"/>
      <c r="C89" s="206"/>
      <c r="D89" s="206"/>
      <c r="E89" s="163">
        <v>851</v>
      </c>
      <c r="F89" s="3" t="s">
        <v>11</v>
      </c>
      <c r="G89" s="3" t="s">
        <v>39</v>
      </c>
      <c r="H89" s="210" t="s">
        <v>764</v>
      </c>
      <c r="I89" s="5">
        <v>240</v>
      </c>
      <c r="J89" s="27"/>
      <c r="K89" s="27"/>
      <c r="L89" s="27"/>
      <c r="M89" s="27"/>
      <c r="N89" s="27"/>
      <c r="O89" s="27"/>
      <c r="P89" s="27"/>
      <c r="Q89" s="27"/>
      <c r="R89" s="27">
        <f>'2.ВС'!R60</f>
        <v>0</v>
      </c>
      <c r="S89" s="27">
        <f>'2.ВС'!S60</f>
        <v>0</v>
      </c>
      <c r="T89" s="27">
        <f>'2.ВС'!T60</f>
        <v>0</v>
      </c>
      <c r="U89" s="27">
        <f>'2.ВС'!U60</f>
        <v>0</v>
      </c>
      <c r="V89" s="27">
        <f>'2.ВС'!V60</f>
        <v>169620</v>
      </c>
      <c r="W89" s="27">
        <f>'2.ВС'!W60</f>
        <v>0</v>
      </c>
      <c r="X89" s="174">
        <f t="shared" si="93"/>
        <v>0</v>
      </c>
      <c r="Y89" s="194" t="e">
        <f>'2.ВС'!#REF!</f>
        <v>#REF!</v>
      </c>
      <c r="Z89" s="194" t="e">
        <f>'2.ВС'!#REF!</f>
        <v>#REF!</v>
      </c>
      <c r="AA89" s="194" t="e">
        <f>'2.ВС'!#REF!</f>
        <v>#REF!</v>
      </c>
    </row>
    <row r="90" spans="1:27" s="39" customFormat="1" x14ac:dyDescent="0.25">
      <c r="A90" s="21" t="s">
        <v>55</v>
      </c>
      <c r="B90" s="40"/>
      <c r="C90" s="40"/>
      <c r="D90" s="40"/>
      <c r="E90" s="5">
        <v>851</v>
      </c>
      <c r="F90" s="22" t="s">
        <v>56</v>
      </c>
      <c r="G90" s="22"/>
      <c r="H90" s="34"/>
      <c r="I90" s="22"/>
      <c r="J90" s="32">
        <f t="shared" ref="J90:Z91" si="105">J91</f>
        <v>1617579</v>
      </c>
      <c r="K90" s="32">
        <f t="shared" si="105"/>
        <v>1010987</v>
      </c>
      <c r="L90" s="32">
        <f t="shared" si="105"/>
        <v>0</v>
      </c>
      <c r="M90" s="32">
        <f t="shared" si="105"/>
        <v>606592</v>
      </c>
      <c r="N90" s="134">
        <f t="shared" si="105"/>
        <v>0</v>
      </c>
      <c r="O90" s="32">
        <f t="shared" si="105"/>
        <v>0</v>
      </c>
      <c r="P90" s="32">
        <f t="shared" si="105"/>
        <v>0</v>
      </c>
      <c r="Q90" s="32">
        <f t="shared" si="105"/>
        <v>0</v>
      </c>
      <c r="R90" s="32">
        <f t="shared" si="105"/>
        <v>1617579</v>
      </c>
      <c r="S90" s="32">
        <f t="shared" si="105"/>
        <v>1010987</v>
      </c>
      <c r="T90" s="32">
        <f t="shared" si="105"/>
        <v>0</v>
      </c>
      <c r="U90" s="32">
        <f t="shared" si="105"/>
        <v>606592</v>
      </c>
      <c r="V90" s="32">
        <f t="shared" si="105"/>
        <v>1617579</v>
      </c>
      <c r="W90" s="32">
        <f t="shared" si="105"/>
        <v>800117.40999999992</v>
      </c>
      <c r="X90" s="174">
        <f t="shared" si="93"/>
        <v>49.463884607799677</v>
      </c>
      <c r="Y90" s="192" t="e">
        <f t="shared" si="105"/>
        <v>#REF!</v>
      </c>
      <c r="Z90" s="192" t="e">
        <f t="shared" si="105"/>
        <v>#REF!</v>
      </c>
      <c r="AA90" s="192" t="e">
        <f t="shared" ref="Y90:AA91" si="106">AA91</f>
        <v>#REF!</v>
      </c>
    </row>
    <row r="91" spans="1:27" s="42" customFormat="1" ht="28.5" x14ac:dyDescent="0.25">
      <c r="A91" s="23" t="s">
        <v>57</v>
      </c>
      <c r="B91" s="6"/>
      <c r="C91" s="6"/>
      <c r="D91" s="6"/>
      <c r="E91" s="5">
        <v>851</v>
      </c>
      <c r="F91" s="24" t="s">
        <v>56</v>
      </c>
      <c r="G91" s="24" t="s">
        <v>58</v>
      </c>
      <c r="H91" s="30"/>
      <c r="I91" s="24"/>
      <c r="J91" s="28">
        <f t="shared" si="105"/>
        <v>1617579</v>
      </c>
      <c r="K91" s="28">
        <f t="shared" si="105"/>
        <v>1010987</v>
      </c>
      <c r="L91" s="28">
        <f t="shared" si="105"/>
        <v>0</v>
      </c>
      <c r="M91" s="28">
        <f t="shared" si="105"/>
        <v>606592</v>
      </c>
      <c r="N91" s="135">
        <f t="shared" si="105"/>
        <v>0</v>
      </c>
      <c r="O91" s="28">
        <f t="shared" si="105"/>
        <v>0</v>
      </c>
      <c r="P91" s="28">
        <f t="shared" si="105"/>
        <v>0</v>
      </c>
      <c r="Q91" s="28">
        <f t="shared" si="105"/>
        <v>0</v>
      </c>
      <c r="R91" s="28">
        <f t="shared" si="105"/>
        <v>1617579</v>
      </c>
      <c r="S91" s="28">
        <f t="shared" si="105"/>
        <v>1010987</v>
      </c>
      <c r="T91" s="28">
        <f t="shared" si="105"/>
        <v>0</v>
      </c>
      <c r="U91" s="28">
        <f t="shared" si="105"/>
        <v>606592</v>
      </c>
      <c r="V91" s="28">
        <f t="shared" si="105"/>
        <v>1617579</v>
      </c>
      <c r="W91" s="28">
        <f t="shared" si="105"/>
        <v>800117.40999999992</v>
      </c>
      <c r="X91" s="174">
        <f t="shared" si="93"/>
        <v>49.463884607799677</v>
      </c>
      <c r="Y91" s="193" t="e">
        <f t="shared" si="106"/>
        <v>#REF!</v>
      </c>
      <c r="Z91" s="193" t="e">
        <f t="shared" si="106"/>
        <v>#REF!</v>
      </c>
      <c r="AA91" s="193" t="e">
        <f t="shared" si="106"/>
        <v>#REF!</v>
      </c>
    </row>
    <row r="92" spans="1:27" s="2" customFormat="1" ht="63.75" customHeight="1" x14ac:dyDescent="0.25">
      <c r="A92" s="20" t="s">
        <v>59</v>
      </c>
      <c r="B92" s="101"/>
      <c r="C92" s="101"/>
      <c r="D92" s="101"/>
      <c r="E92" s="5">
        <v>851</v>
      </c>
      <c r="F92" s="99" t="s">
        <v>56</v>
      </c>
      <c r="G92" s="99" t="s">
        <v>58</v>
      </c>
      <c r="H92" s="115" t="s">
        <v>60</v>
      </c>
      <c r="I92" s="99" t="s">
        <v>61</v>
      </c>
      <c r="J92" s="27">
        <f t="shared" ref="J92" si="107">J93+J95+J97</f>
        <v>1617579</v>
      </c>
      <c r="K92" s="27">
        <f t="shared" ref="K92:N92" si="108">K93+K95+K97</f>
        <v>1010987</v>
      </c>
      <c r="L92" s="27">
        <f t="shared" si="108"/>
        <v>0</v>
      </c>
      <c r="M92" s="27">
        <f t="shared" si="108"/>
        <v>606592</v>
      </c>
      <c r="N92" s="136">
        <f t="shared" si="108"/>
        <v>0</v>
      </c>
      <c r="O92" s="27">
        <f t="shared" ref="O92:U92" si="109">O93+O95+O97</f>
        <v>0</v>
      </c>
      <c r="P92" s="27">
        <f t="shared" si="109"/>
        <v>0</v>
      </c>
      <c r="Q92" s="27">
        <f t="shared" si="109"/>
        <v>0</v>
      </c>
      <c r="R92" s="27">
        <f t="shared" si="109"/>
        <v>1617579</v>
      </c>
      <c r="S92" s="27">
        <f t="shared" si="109"/>
        <v>1010987</v>
      </c>
      <c r="T92" s="27">
        <f t="shared" si="109"/>
        <v>0</v>
      </c>
      <c r="U92" s="27">
        <f t="shared" si="109"/>
        <v>606592</v>
      </c>
      <c r="V92" s="27">
        <f t="shared" ref="V92:W92" si="110">V93+V95+V97</f>
        <v>1617579</v>
      </c>
      <c r="W92" s="27">
        <f t="shared" si="110"/>
        <v>800117.40999999992</v>
      </c>
      <c r="X92" s="174">
        <f t="shared" si="93"/>
        <v>49.463884607799677</v>
      </c>
      <c r="Y92" s="194" t="e">
        <f t="shared" ref="Y92:AA92" si="111">Y93+Y95+Y97</f>
        <v>#REF!</v>
      </c>
      <c r="Z92" s="194" t="e">
        <f t="shared" si="111"/>
        <v>#REF!</v>
      </c>
      <c r="AA92" s="194" t="e">
        <f t="shared" si="111"/>
        <v>#REF!</v>
      </c>
    </row>
    <row r="93" spans="1:27" ht="135" x14ac:dyDescent="0.25">
      <c r="A93" s="101" t="s">
        <v>16</v>
      </c>
      <c r="B93" s="99"/>
      <c r="C93" s="99"/>
      <c r="D93" s="99"/>
      <c r="E93" s="99">
        <v>851</v>
      </c>
      <c r="F93" s="3" t="s">
        <v>56</v>
      </c>
      <c r="G93" s="3" t="s">
        <v>58</v>
      </c>
      <c r="H93" s="115" t="s">
        <v>60</v>
      </c>
      <c r="I93" s="3" t="s">
        <v>18</v>
      </c>
      <c r="J93" s="27">
        <f t="shared" ref="J93:AA93" si="112">J94</f>
        <v>572900</v>
      </c>
      <c r="K93" s="27">
        <f t="shared" si="112"/>
        <v>0</v>
      </c>
      <c r="L93" s="27">
        <f t="shared" si="112"/>
        <v>0</v>
      </c>
      <c r="M93" s="27">
        <f t="shared" si="112"/>
        <v>572900</v>
      </c>
      <c r="N93" s="136">
        <f t="shared" si="112"/>
        <v>0</v>
      </c>
      <c r="O93" s="27">
        <f t="shared" si="112"/>
        <v>0</v>
      </c>
      <c r="P93" s="27">
        <f t="shared" si="112"/>
        <v>0</v>
      </c>
      <c r="Q93" s="27">
        <f t="shared" si="112"/>
        <v>0</v>
      </c>
      <c r="R93" s="27">
        <f t="shared" si="112"/>
        <v>572900</v>
      </c>
      <c r="S93" s="27">
        <f t="shared" si="112"/>
        <v>0</v>
      </c>
      <c r="T93" s="27">
        <f t="shared" si="112"/>
        <v>0</v>
      </c>
      <c r="U93" s="27">
        <f t="shared" si="112"/>
        <v>572900</v>
      </c>
      <c r="V93" s="27">
        <f t="shared" si="112"/>
        <v>572900</v>
      </c>
      <c r="W93" s="27">
        <f t="shared" si="112"/>
        <v>286903.8</v>
      </c>
      <c r="X93" s="174">
        <f t="shared" si="93"/>
        <v>50.079211031593637</v>
      </c>
      <c r="Y93" s="194" t="e">
        <f t="shared" si="112"/>
        <v>#REF!</v>
      </c>
      <c r="Z93" s="194" t="e">
        <f t="shared" si="112"/>
        <v>#REF!</v>
      </c>
      <c r="AA93" s="194" t="e">
        <f t="shared" si="112"/>
        <v>#REF!</v>
      </c>
    </row>
    <row r="94" spans="1:27" ht="45" x14ac:dyDescent="0.25">
      <c r="A94" s="101" t="s">
        <v>8</v>
      </c>
      <c r="B94" s="99"/>
      <c r="C94" s="99"/>
      <c r="D94" s="99"/>
      <c r="E94" s="99">
        <v>851</v>
      </c>
      <c r="F94" s="3" t="s">
        <v>56</v>
      </c>
      <c r="G94" s="3" t="s">
        <v>58</v>
      </c>
      <c r="H94" s="115" t="s">
        <v>60</v>
      </c>
      <c r="I94" s="3" t="s">
        <v>19</v>
      </c>
      <c r="J94" s="27">
        <f>'2.ВС'!J65</f>
        <v>572900</v>
      </c>
      <c r="K94" s="27">
        <f>'2.ВС'!K65</f>
        <v>0</v>
      </c>
      <c r="L94" s="27">
        <f>'2.ВС'!L65</f>
        <v>0</v>
      </c>
      <c r="M94" s="27">
        <f>'2.ВС'!M65</f>
        <v>572900</v>
      </c>
      <c r="N94" s="136">
        <f>'2.ВС'!N65</f>
        <v>0</v>
      </c>
      <c r="O94" s="27">
        <f>'2.ВС'!O65</f>
        <v>0</v>
      </c>
      <c r="P94" s="27">
        <f>'2.ВС'!P65</f>
        <v>0</v>
      </c>
      <c r="Q94" s="27">
        <f>'2.ВС'!Q65</f>
        <v>0</v>
      </c>
      <c r="R94" s="27">
        <f>'2.ВС'!R65</f>
        <v>572900</v>
      </c>
      <c r="S94" s="27">
        <f>'2.ВС'!S65</f>
        <v>0</v>
      </c>
      <c r="T94" s="27">
        <f>'2.ВС'!T65</f>
        <v>0</v>
      </c>
      <c r="U94" s="27">
        <f>'2.ВС'!U65</f>
        <v>572900</v>
      </c>
      <c r="V94" s="27">
        <f>'2.ВС'!V65</f>
        <v>572900</v>
      </c>
      <c r="W94" s="27">
        <f>'2.ВС'!W65</f>
        <v>286903.8</v>
      </c>
      <c r="X94" s="174">
        <f t="shared" si="93"/>
        <v>50.079211031593637</v>
      </c>
      <c r="Y94" s="194" t="e">
        <f>'2.ВС'!#REF!</f>
        <v>#REF!</v>
      </c>
      <c r="Z94" s="194" t="e">
        <f>'2.ВС'!#REF!</f>
        <v>#REF!</v>
      </c>
      <c r="AA94" s="194" t="e">
        <f>'2.ВС'!#REF!</f>
        <v>#REF!</v>
      </c>
    </row>
    <row r="95" spans="1:27" ht="60" x14ac:dyDescent="0.25">
      <c r="A95" s="103" t="s">
        <v>22</v>
      </c>
      <c r="B95" s="99"/>
      <c r="C95" s="99"/>
      <c r="D95" s="99"/>
      <c r="E95" s="99">
        <v>851</v>
      </c>
      <c r="F95" s="3" t="s">
        <v>56</v>
      </c>
      <c r="G95" s="3" t="s">
        <v>58</v>
      </c>
      <c r="H95" s="115" t="s">
        <v>60</v>
      </c>
      <c r="I95" s="3" t="s">
        <v>23</v>
      </c>
      <c r="J95" s="27">
        <f t="shared" ref="J95:AA95" si="113">J96</f>
        <v>33692</v>
      </c>
      <c r="K95" s="27">
        <f t="shared" si="113"/>
        <v>0</v>
      </c>
      <c r="L95" s="27">
        <f t="shared" si="113"/>
        <v>0</v>
      </c>
      <c r="M95" s="27">
        <f t="shared" si="113"/>
        <v>33692</v>
      </c>
      <c r="N95" s="136">
        <f t="shared" si="113"/>
        <v>0</v>
      </c>
      <c r="O95" s="27">
        <f t="shared" si="113"/>
        <v>0</v>
      </c>
      <c r="P95" s="27">
        <f t="shared" si="113"/>
        <v>0</v>
      </c>
      <c r="Q95" s="27">
        <f t="shared" si="113"/>
        <v>0</v>
      </c>
      <c r="R95" s="27">
        <f t="shared" si="113"/>
        <v>33692</v>
      </c>
      <c r="S95" s="27">
        <f t="shared" si="113"/>
        <v>0</v>
      </c>
      <c r="T95" s="27">
        <f t="shared" si="113"/>
        <v>0</v>
      </c>
      <c r="U95" s="27">
        <f t="shared" si="113"/>
        <v>33692</v>
      </c>
      <c r="V95" s="27">
        <f t="shared" si="113"/>
        <v>33692</v>
      </c>
      <c r="W95" s="27">
        <f t="shared" si="113"/>
        <v>7720.11</v>
      </c>
      <c r="X95" s="174">
        <f t="shared" si="93"/>
        <v>22.913777751394989</v>
      </c>
      <c r="Y95" s="194" t="e">
        <f t="shared" si="113"/>
        <v>#REF!</v>
      </c>
      <c r="Z95" s="194" t="e">
        <f t="shared" si="113"/>
        <v>#REF!</v>
      </c>
      <c r="AA95" s="194" t="e">
        <f t="shared" si="113"/>
        <v>#REF!</v>
      </c>
    </row>
    <row r="96" spans="1:27" ht="60" x14ac:dyDescent="0.25">
      <c r="A96" s="103" t="s">
        <v>9</v>
      </c>
      <c r="B96" s="99"/>
      <c r="C96" s="99"/>
      <c r="D96" s="99"/>
      <c r="E96" s="99">
        <v>851</v>
      </c>
      <c r="F96" s="3" t="s">
        <v>56</v>
      </c>
      <c r="G96" s="3" t="s">
        <v>58</v>
      </c>
      <c r="H96" s="115" t="s">
        <v>60</v>
      </c>
      <c r="I96" s="3" t="s">
        <v>24</v>
      </c>
      <c r="J96" s="27">
        <f>'2.ВС'!J67</f>
        <v>33692</v>
      </c>
      <c r="K96" s="27">
        <f>'2.ВС'!K67</f>
        <v>0</v>
      </c>
      <c r="L96" s="27">
        <f>'2.ВС'!L67</f>
        <v>0</v>
      </c>
      <c r="M96" s="27">
        <f>'2.ВС'!M67</f>
        <v>33692</v>
      </c>
      <c r="N96" s="136">
        <f>'2.ВС'!N67</f>
        <v>0</v>
      </c>
      <c r="O96" s="27">
        <f>'2.ВС'!O67</f>
        <v>0</v>
      </c>
      <c r="P96" s="27">
        <f>'2.ВС'!P67</f>
        <v>0</v>
      </c>
      <c r="Q96" s="27">
        <f>'2.ВС'!Q67</f>
        <v>0</v>
      </c>
      <c r="R96" s="27">
        <f>'2.ВС'!R67</f>
        <v>33692</v>
      </c>
      <c r="S96" s="27">
        <f>'2.ВС'!S67</f>
        <v>0</v>
      </c>
      <c r="T96" s="27">
        <f>'2.ВС'!T67</f>
        <v>0</v>
      </c>
      <c r="U96" s="27">
        <f>'2.ВС'!U67</f>
        <v>33692</v>
      </c>
      <c r="V96" s="27">
        <f>'2.ВС'!V67</f>
        <v>33692</v>
      </c>
      <c r="W96" s="27">
        <f>'2.ВС'!W67</f>
        <v>7720.11</v>
      </c>
      <c r="X96" s="174">
        <f t="shared" si="93"/>
        <v>22.913777751394989</v>
      </c>
      <c r="Y96" s="194" t="e">
        <f>'2.ВС'!#REF!</f>
        <v>#REF!</v>
      </c>
      <c r="Z96" s="194" t="e">
        <f>'2.ВС'!#REF!</f>
        <v>#REF!</v>
      </c>
      <c r="AA96" s="194" t="e">
        <f>'2.ВС'!#REF!</f>
        <v>#REF!</v>
      </c>
    </row>
    <row r="97" spans="1:27" ht="18.75" customHeight="1" x14ac:dyDescent="0.25">
      <c r="A97" s="103" t="s">
        <v>42</v>
      </c>
      <c r="B97" s="101"/>
      <c r="C97" s="101"/>
      <c r="D97" s="101"/>
      <c r="E97" s="99">
        <v>851</v>
      </c>
      <c r="F97" s="99" t="s">
        <v>56</v>
      </c>
      <c r="G97" s="99" t="s">
        <v>58</v>
      </c>
      <c r="H97" s="115" t="s">
        <v>60</v>
      </c>
      <c r="I97" s="99" t="s">
        <v>43</v>
      </c>
      <c r="J97" s="27">
        <f t="shared" ref="J97:AA97" si="114">J98</f>
        <v>1010987</v>
      </c>
      <c r="K97" s="27">
        <f t="shared" si="114"/>
        <v>1010987</v>
      </c>
      <c r="L97" s="27">
        <f t="shared" si="114"/>
        <v>0</v>
      </c>
      <c r="M97" s="27">
        <f t="shared" si="114"/>
        <v>0</v>
      </c>
      <c r="N97" s="136">
        <f t="shared" si="114"/>
        <v>0</v>
      </c>
      <c r="O97" s="27">
        <f t="shared" si="114"/>
        <v>0</v>
      </c>
      <c r="P97" s="27">
        <f t="shared" si="114"/>
        <v>0</v>
      </c>
      <c r="Q97" s="27">
        <f t="shared" si="114"/>
        <v>0</v>
      </c>
      <c r="R97" s="27">
        <f t="shared" si="114"/>
        <v>1010987</v>
      </c>
      <c r="S97" s="27">
        <f t="shared" si="114"/>
        <v>1010987</v>
      </c>
      <c r="T97" s="27">
        <f t="shared" si="114"/>
        <v>0</v>
      </c>
      <c r="U97" s="27">
        <f t="shared" si="114"/>
        <v>0</v>
      </c>
      <c r="V97" s="27">
        <f t="shared" si="114"/>
        <v>1010987</v>
      </c>
      <c r="W97" s="27">
        <f t="shared" si="114"/>
        <v>505493.5</v>
      </c>
      <c r="X97" s="174">
        <f t="shared" si="93"/>
        <v>50</v>
      </c>
      <c r="Y97" s="194" t="e">
        <f t="shared" si="114"/>
        <v>#REF!</v>
      </c>
      <c r="Z97" s="194" t="e">
        <f t="shared" si="114"/>
        <v>#REF!</v>
      </c>
      <c r="AA97" s="194" t="e">
        <f t="shared" si="114"/>
        <v>#REF!</v>
      </c>
    </row>
    <row r="98" spans="1:27" x14ac:dyDescent="0.25">
      <c r="A98" s="103" t="s">
        <v>44</v>
      </c>
      <c r="B98" s="101"/>
      <c r="C98" s="101"/>
      <c r="D98" s="101"/>
      <c r="E98" s="99">
        <v>851</v>
      </c>
      <c r="F98" s="99" t="s">
        <v>56</v>
      </c>
      <c r="G98" s="99" t="s">
        <v>58</v>
      </c>
      <c r="H98" s="115" t="s">
        <v>60</v>
      </c>
      <c r="I98" s="99" t="s">
        <v>45</v>
      </c>
      <c r="J98" s="27">
        <f>'2.ВС'!J69</f>
        <v>1010987</v>
      </c>
      <c r="K98" s="27">
        <f>'2.ВС'!K69</f>
        <v>1010987</v>
      </c>
      <c r="L98" s="27">
        <f>'2.ВС'!L69</f>
        <v>0</v>
      </c>
      <c r="M98" s="27">
        <f>'2.ВС'!M69</f>
        <v>0</v>
      </c>
      <c r="N98" s="136">
        <f>'2.ВС'!N69</f>
        <v>0</v>
      </c>
      <c r="O98" s="27">
        <f>'2.ВС'!O69</f>
        <v>0</v>
      </c>
      <c r="P98" s="27">
        <f>'2.ВС'!P69</f>
        <v>0</v>
      </c>
      <c r="Q98" s="27">
        <f>'2.ВС'!Q69</f>
        <v>0</v>
      </c>
      <c r="R98" s="27">
        <f>'2.ВС'!R69</f>
        <v>1010987</v>
      </c>
      <c r="S98" s="27">
        <f>'2.ВС'!S69</f>
        <v>1010987</v>
      </c>
      <c r="T98" s="27">
        <f>'2.ВС'!T69</f>
        <v>0</v>
      </c>
      <c r="U98" s="27">
        <f>'2.ВС'!U69</f>
        <v>0</v>
      </c>
      <c r="V98" s="27">
        <f>'2.ВС'!V69</f>
        <v>1010987</v>
      </c>
      <c r="W98" s="27">
        <f>'2.ВС'!W69</f>
        <v>505493.5</v>
      </c>
      <c r="X98" s="174">
        <f t="shared" si="93"/>
        <v>50</v>
      </c>
      <c r="Y98" s="194" t="e">
        <f>'2.ВС'!#REF!</f>
        <v>#REF!</v>
      </c>
      <c r="Z98" s="194" t="e">
        <f>'2.ВС'!#REF!</f>
        <v>#REF!</v>
      </c>
      <c r="AA98" s="194" t="e">
        <f>'2.ВС'!#REF!</f>
        <v>#REF!</v>
      </c>
    </row>
    <row r="99" spans="1:27" s="39" customFormat="1" ht="51" customHeight="1" x14ac:dyDescent="0.25">
      <c r="A99" s="21" t="s">
        <v>62</v>
      </c>
      <c r="B99" s="40"/>
      <c r="C99" s="40"/>
      <c r="D99" s="40"/>
      <c r="E99" s="99">
        <v>851</v>
      </c>
      <c r="F99" s="22" t="s">
        <v>58</v>
      </c>
      <c r="G99" s="22"/>
      <c r="H99" s="34"/>
      <c r="I99" s="22"/>
      <c r="J99" s="32">
        <f t="shared" ref="J99:AA99" si="115">J100</f>
        <v>3159400</v>
      </c>
      <c r="K99" s="32">
        <f t="shared" si="115"/>
        <v>0</v>
      </c>
      <c r="L99" s="32">
        <f t="shared" si="115"/>
        <v>3159400</v>
      </c>
      <c r="M99" s="32">
        <f t="shared" si="115"/>
        <v>0</v>
      </c>
      <c r="N99" s="134">
        <f t="shared" si="115"/>
        <v>192065</v>
      </c>
      <c r="O99" s="32">
        <f t="shared" si="115"/>
        <v>0</v>
      </c>
      <c r="P99" s="32">
        <f t="shared" si="115"/>
        <v>192065</v>
      </c>
      <c r="Q99" s="32">
        <f t="shared" si="115"/>
        <v>0</v>
      </c>
      <c r="R99" s="32">
        <f t="shared" si="115"/>
        <v>3351465</v>
      </c>
      <c r="S99" s="32">
        <f t="shared" si="115"/>
        <v>0</v>
      </c>
      <c r="T99" s="32">
        <f t="shared" si="115"/>
        <v>3351465</v>
      </c>
      <c r="U99" s="32">
        <f t="shared" si="115"/>
        <v>0</v>
      </c>
      <c r="V99" s="32">
        <f t="shared" si="115"/>
        <v>3351465</v>
      </c>
      <c r="W99" s="32">
        <f t="shared" si="115"/>
        <v>1413974.65</v>
      </c>
      <c r="X99" s="174">
        <f t="shared" si="93"/>
        <v>42.189748363775244</v>
      </c>
      <c r="Y99" s="192" t="e">
        <f t="shared" si="115"/>
        <v>#REF!</v>
      </c>
      <c r="Z99" s="192" t="e">
        <f t="shared" si="115"/>
        <v>#REF!</v>
      </c>
      <c r="AA99" s="192" t="e">
        <f t="shared" si="115"/>
        <v>#REF!</v>
      </c>
    </row>
    <row r="100" spans="1:27" s="29" customFormat="1" ht="77.25" customHeight="1" x14ac:dyDescent="0.25">
      <c r="A100" s="23" t="s">
        <v>63</v>
      </c>
      <c r="B100" s="69"/>
      <c r="C100" s="69"/>
      <c r="D100" s="69"/>
      <c r="E100" s="99">
        <v>851</v>
      </c>
      <c r="F100" s="24" t="s">
        <v>58</v>
      </c>
      <c r="G100" s="24" t="s">
        <v>64</v>
      </c>
      <c r="H100" s="30"/>
      <c r="I100" s="24"/>
      <c r="J100" s="28">
        <f>J101+J108</f>
        <v>3159400</v>
      </c>
      <c r="K100" s="28">
        <f t="shared" ref="K100:M100" si="116">K101+K108</f>
        <v>0</v>
      </c>
      <c r="L100" s="28">
        <f t="shared" si="116"/>
        <v>3159400</v>
      </c>
      <c r="M100" s="28">
        <f t="shared" si="116"/>
        <v>0</v>
      </c>
      <c r="N100" s="135">
        <f>N101+N108</f>
        <v>192065</v>
      </c>
      <c r="O100" s="28">
        <f t="shared" ref="O100" si="117">O101+O108</f>
        <v>0</v>
      </c>
      <c r="P100" s="28">
        <f t="shared" ref="P100" si="118">P101+P108</f>
        <v>192065</v>
      </c>
      <c r="Q100" s="28">
        <f t="shared" ref="Q100" si="119">Q101+Q108</f>
        <v>0</v>
      </c>
      <c r="R100" s="28">
        <f>R101+R108</f>
        <v>3351465</v>
      </c>
      <c r="S100" s="28">
        <f t="shared" ref="S100" si="120">S101+S108</f>
        <v>0</v>
      </c>
      <c r="T100" s="28">
        <f t="shared" ref="T100" si="121">T101+T108</f>
        <v>3351465</v>
      </c>
      <c r="U100" s="28">
        <f t="shared" ref="U100:W100" si="122">U101+U108</f>
        <v>0</v>
      </c>
      <c r="V100" s="28">
        <f t="shared" si="122"/>
        <v>3351465</v>
      </c>
      <c r="W100" s="28">
        <f t="shared" si="122"/>
        <v>1413974.65</v>
      </c>
      <c r="X100" s="174">
        <f t="shared" si="93"/>
        <v>42.189748363775244</v>
      </c>
      <c r="Y100" s="193" t="e">
        <f t="shared" ref="Y100:AA100" si="123">Y101+Y108</f>
        <v>#REF!</v>
      </c>
      <c r="Z100" s="193" t="e">
        <f t="shared" si="123"/>
        <v>#REF!</v>
      </c>
      <c r="AA100" s="193" t="e">
        <f t="shared" si="123"/>
        <v>#REF!</v>
      </c>
    </row>
    <row r="101" spans="1:27" ht="30" x14ac:dyDescent="0.25">
      <c r="A101" s="20" t="s">
        <v>65</v>
      </c>
      <c r="B101" s="103"/>
      <c r="C101" s="103"/>
      <c r="D101" s="103"/>
      <c r="E101" s="99">
        <v>851</v>
      </c>
      <c r="F101" s="3" t="s">
        <v>58</v>
      </c>
      <c r="G101" s="3" t="s">
        <v>64</v>
      </c>
      <c r="H101" s="4" t="s">
        <v>66</v>
      </c>
      <c r="I101" s="3"/>
      <c r="J101" s="27">
        <f t="shared" ref="J101" si="124">J102+J104+J106</f>
        <v>3040600</v>
      </c>
      <c r="K101" s="27">
        <f t="shared" ref="K101:N101" si="125">K102+K104+K106</f>
        <v>0</v>
      </c>
      <c r="L101" s="27">
        <f t="shared" si="125"/>
        <v>3040600</v>
      </c>
      <c r="M101" s="27">
        <f t="shared" si="125"/>
        <v>0</v>
      </c>
      <c r="N101" s="136">
        <f t="shared" si="125"/>
        <v>192065</v>
      </c>
      <c r="O101" s="27">
        <f t="shared" ref="O101:U101" si="126">O102+O104+O106</f>
        <v>0</v>
      </c>
      <c r="P101" s="27">
        <f t="shared" si="126"/>
        <v>192065</v>
      </c>
      <c r="Q101" s="27">
        <f t="shared" si="126"/>
        <v>0</v>
      </c>
      <c r="R101" s="27">
        <f t="shared" si="126"/>
        <v>3232665</v>
      </c>
      <c r="S101" s="27">
        <f t="shared" si="126"/>
        <v>0</v>
      </c>
      <c r="T101" s="27">
        <f t="shared" si="126"/>
        <v>3232665</v>
      </c>
      <c r="U101" s="27">
        <f t="shared" si="126"/>
        <v>0</v>
      </c>
      <c r="V101" s="27">
        <f t="shared" ref="V101:W101" si="127">V102+V104+V106</f>
        <v>3232665</v>
      </c>
      <c r="W101" s="27">
        <f t="shared" si="127"/>
        <v>1364474.65</v>
      </c>
      <c r="X101" s="174">
        <f t="shared" si="93"/>
        <v>42.208971545149275</v>
      </c>
      <c r="Y101" s="194" t="e">
        <f t="shared" ref="Y101:AA101" si="128">Y102+Y104+Y106</f>
        <v>#REF!</v>
      </c>
      <c r="Z101" s="194" t="e">
        <f t="shared" si="128"/>
        <v>#REF!</v>
      </c>
      <c r="AA101" s="194" t="e">
        <f t="shared" si="128"/>
        <v>#REF!</v>
      </c>
    </row>
    <row r="102" spans="1:27" ht="135" x14ac:dyDescent="0.25">
      <c r="A102" s="101" t="s">
        <v>16</v>
      </c>
      <c r="B102" s="103"/>
      <c r="C102" s="103"/>
      <c r="D102" s="103"/>
      <c r="E102" s="99">
        <v>851</v>
      </c>
      <c r="F102" s="3" t="s">
        <v>58</v>
      </c>
      <c r="G102" s="4" t="s">
        <v>64</v>
      </c>
      <c r="H102" s="4" t="s">
        <v>66</v>
      </c>
      <c r="I102" s="3" t="s">
        <v>18</v>
      </c>
      <c r="J102" s="27">
        <f t="shared" ref="J102:AA102" si="129">J103</f>
        <v>2112700</v>
      </c>
      <c r="K102" s="27">
        <f t="shared" si="129"/>
        <v>0</v>
      </c>
      <c r="L102" s="27">
        <f t="shared" si="129"/>
        <v>2112700</v>
      </c>
      <c r="M102" s="27">
        <f t="shared" si="129"/>
        <v>0</v>
      </c>
      <c r="N102" s="136">
        <f t="shared" si="129"/>
        <v>0</v>
      </c>
      <c r="O102" s="27">
        <f t="shared" si="129"/>
        <v>0</v>
      </c>
      <c r="P102" s="27">
        <f t="shared" si="129"/>
        <v>0</v>
      </c>
      <c r="Q102" s="27">
        <f t="shared" si="129"/>
        <v>0</v>
      </c>
      <c r="R102" s="27">
        <f t="shared" si="129"/>
        <v>2112700</v>
      </c>
      <c r="S102" s="27">
        <f t="shared" si="129"/>
        <v>0</v>
      </c>
      <c r="T102" s="27">
        <f t="shared" si="129"/>
        <v>2112700</v>
      </c>
      <c r="U102" s="27">
        <f t="shared" si="129"/>
        <v>0</v>
      </c>
      <c r="V102" s="27">
        <f t="shared" si="129"/>
        <v>2112700</v>
      </c>
      <c r="W102" s="27">
        <f t="shared" si="129"/>
        <v>975277.52</v>
      </c>
      <c r="X102" s="174">
        <f t="shared" si="93"/>
        <v>46.162612770388606</v>
      </c>
      <c r="Y102" s="194" t="e">
        <f t="shared" si="129"/>
        <v>#REF!</v>
      </c>
      <c r="Z102" s="194" t="e">
        <f t="shared" si="129"/>
        <v>#REF!</v>
      </c>
      <c r="AA102" s="194" t="e">
        <f t="shared" si="129"/>
        <v>#REF!</v>
      </c>
    </row>
    <row r="103" spans="1:27" ht="35.25" customHeight="1" x14ac:dyDescent="0.25">
      <c r="A103" s="103" t="s">
        <v>7</v>
      </c>
      <c r="B103" s="103"/>
      <c r="C103" s="103"/>
      <c r="D103" s="103"/>
      <c r="E103" s="99">
        <v>851</v>
      </c>
      <c r="F103" s="3" t="s">
        <v>58</v>
      </c>
      <c r="G103" s="4" t="s">
        <v>64</v>
      </c>
      <c r="H103" s="4" t="s">
        <v>66</v>
      </c>
      <c r="I103" s="3" t="s">
        <v>67</v>
      </c>
      <c r="J103" s="27">
        <f>'2.ВС'!J74</f>
        <v>2112700</v>
      </c>
      <c r="K103" s="27">
        <f>'2.ВС'!K74</f>
        <v>0</v>
      </c>
      <c r="L103" s="27">
        <f>'2.ВС'!L74</f>
        <v>2112700</v>
      </c>
      <c r="M103" s="27">
        <f>'2.ВС'!M74</f>
        <v>0</v>
      </c>
      <c r="N103" s="136">
        <f>'2.ВС'!N74</f>
        <v>0</v>
      </c>
      <c r="O103" s="27">
        <f>'2.ВС'!O74</f>
        <v>0</v>
      </c>
      <c r="P103" s="27">
        <f>'2.ВС'!P74</f>
        <v>0</v>
      </c>
      <c r="Q103" s="27">
        <f>'2.ВС'!Q74</f>
        <v>0</v>
      </c>
      <c r="R103" s="27">
        <f>'2.ВС'!R74</f>
        <v>2112700</v>
      </c>
      <c r="S103" s="27">
        <f>'2.ВС'!S74</f>
        <v>0</v>
      </c>
      <c r="T103" s="27">
        <f>'2.ВС'!T74</f>
        <v>2112700</v>
      </c>
      <c r="U103" s="27">
        <f>'2.ВС'!U74</f>
        <v>0</v>
      </c>
      <c r="V103" s="27">
        <f>'2.ВС'!V74</f>
        <v>2112700</v>
      </c>
      <c r="W103" s="27">
        <f>'2.ВС'!W74</f>
        <v>975277.52</v>
      </c>
      <c r="X103" s="174">
        <f t="shared" si="93"/>
        <v>46.162612770388606</v>
      </c>
      <c r="Y103" s="194" t="e">
        <f>'2.ВС'!#REF!</f>
        <v>#REF!</v>
      </c>
      <c r="Z103" s="194" t="e">
        <f>'2.ВС'!#REF!</f>
        <v>#REF!</v>
      </c>
      <c r="AA103" s="194" t="e">
        <f>'2.ВС'!#REF!</f>
        <v>#REF!</v>
      </c>
    </row>
    <row r="104" spans="1:27" ht="60" x14ac:dyDescent="0.25">
      <c r="A104" s="103" t="s">
        <v>22</v>
      </c>
      <c r="B104" s="101"/>
      <c r="C104" s="101"/>
      <c r="D104" s="101"/>
      <c r="E104" s="99">
        <v>851</v>
      </c>
      <c r="F104" s="3" t="s">
        <v>58</v>
      </c>
      <c r="G104" s="4" t="s">
        <v>64</v>
      </c>
      <c r="H104" s="4" t="s">
        <v>66</v>
      </c>
      <c r="I104" s="3" t="s">
        <v>23</v>
      </c>
      <c r="J104" s="27">
        <f t="shared" ref="J104:AA104" si="130">J105</f>
        <v>884900</v>
      </c>
      <c r="K104" s="27">
        <f t="shared" si="130"/>
        <v>0</v>
      </c>
      <c r="L104" s="27">
        <f t="shared" si="130"/>
        <v>884900</v>
      </c>
      <c r="M104" s="27">
        <f t="shared" si="130"/>
        <v>0</v>
      </c>
      <c r="N104" s="136">
        <f t="shared" si="130"/>
        <v>192065</v>
      </c>
      <c r="O104" s="27">
        <f t="shared" si="130"/>
        <v>0</v>
      </c>
      <c r="P104" s="27">
        <f t="shared" si="130"/>
        <v>192065</v>
      </c>
      <c r="Q104" s="27">
        <f t="shared" si="130"/>
        <v>0</v>
      </c>
      <c r="R104" s="27">
        <f t="shared" si="130"/>
        <v>1076965</v>
      </c>
      <c r="S104" s="27">
        <f t="shared" si="130"/>
        <v>0</v>
      </c>
      <c r="T104" s="27">
        <f t="shared" si="130"/>
        <v>1076965</v>
      </c>
      <c r="U104" s="27">
        <f t="shared" si="130"/>
        <v>0</v>
      </c>
      <c r="V104" s="27">
        <f t="shared" si="130"/>
        <v>1076965</v>
      </c>
      <c r="W104" s="27">
        <f t="shared" si="130"/>
        <v>372548.13</v>
      </c>
      <c r="X104" s="174">
        <f t="shared" si="93"/>
        <v>34.592408295534213</v>
      </c>
      <c r="Y104" s="194" t="e">
        <f t="shared" si="130"/>
        <v>#REF!</v>
      </c>
      <c r="Z104" s="194" t="e">
        <f t="shared" si="130"/>
        <v>#REF!</v>
      </c>
      <c r="AA104" s="194" t="e">
        <f t="shared" si="130"/>
        <v>#REF!</v>
      </c>
    </row>
    <row r="105" spans="1:27" ht="60" x14ac:dyDescent="0.25">
      <c r="A105" s="103" t="s">
        <v>9</v>
      </c>
      <c r="B105" s="103"/>
      <c r="C105" s="103"/>
      <c r="D105" s="103"/>
      <c r="E105" s="99">
        <v>851</v>
      </c>
      <c r="F105" s="3" t="s">
        <v>58</v>
      </c>
      <c r="G105" s="4" t="s">
        <v>64</v>
      </c>
      <c r="H105" s="4" t="s">
        <v>66</v>
      </c>
      <c r="I105" s="3" t="s">
        <v>24</v>
      </c>
      <c r="J105" s="27">
        <f>'2.ВС'!J76</f>
        <v>884900</v>
      </c>
      <c r="K105" s="27">
        <f>'2.ВС'!K76</f>
        <v>0</v>
      </c>
      <c r="L105" s="27">
        <f>'2.ВС'!L76</f>
        <v>884900</v>
      </c>
      <c r="M105" s="27">
        <f>'2.ВС'!M76</f>
        <v>0</v>
      </c>
      <c r="N105" s="136">
        <f>'2.ВС'!N76</f>
        <v>192065</v>
      </c>
      <c r="O105" s="27">
        <f>'2.ВС'!O76</f>
        <v>0</v>
      </c>
      <c r="P105" s="27">
        <f>'2.ВС'!P76</f>
        <v>192065</v>
      </c>
      <c r="Q105" s="27">
        <f>'2.ВС'!Q76</f>
        <v>0</v>
      </c>
      <c r="R105" s="27">
        <f>'2.ВС'!R76</f>
        <v>1076965</v>
      </c>
      <c r="S105" s="27">
        <f>'2.ВС'!S76</f>
        <v>0</v>
      </c>
      <c r="T105" s="27">
        <f>'2.ВС'!T76</f>
        <v>1076965</v>
      </c>
      <c r="U105" s="27">
        <f>'2.ВС'!U76</f>
        <v>0</v>
      </c>
      <c r="V105" s="27">
        <f>'2.ВС'!V76</f>
        <v>1076965</v>
      </c>
      <c r="W105" s="27">
        <f>'2.ВС'!W76</f>
        <v>372548.13</v>
      </c>
      <c r="X105" s="174">
        <f t="shared" si="93"/>
        <v>34.592408295534213</v>
      </c>
      <c r="Y105" s="194" t="e">
        <f>'2.ВС'!#REF!</f>
        <v>#REF!</v>
      </c>
      <c r="Z105" s="194" t="e">
        <f>'2.ВС'!#REF!</f>
        <v>#REF!</v>
      </c>
      <c r="AA105" s="194" t="e">
        <f>'2.ВС'!#REF!</f>
        <v>#REF!</v>
      </c>
    </row>
    <row r="106" spans="1:27" ht="19.5" customHeight="1" x14ac:dyDescent="0.25">
      <c r="A106" s="103" t="s">
        <v>25</v>
      </c>
      <c r="B106" s="103"/>
      <c r="C106" s="103"/>
      <c r="D106" s="103"/>
      <c r="E106" s="99">
        <v>851</v>
      </c>
      <c r="F106" s="3" t="s">
        <v>58</v>
      </c>
      <c r="G106" s="4" t="s">
        <v>64</v>
      </c>
      <c r="H106" s="4" t="s">
        <v>66</v>
      </c>
      <c r="I106" s="3" t="s">
        <v>26</v>
      </c>
      <c r="J106" s="27">
        <f t="shared" ref="J106:AA106" si="131">J107</f>
        <v>43000</v>
      </c>
      <c r="K106" s="27">
        <f t="shared" si="131"/>
        <v>0</v>
      </c>
      <c r="L106" s="27">
        <f t="shared" si="131"/>
        <v>43000</v>
      </c>
      <c r="M106" s="27">
        <f t="shared" si="131"/>
        <v>0</v>
      </c>
      <c r="N106" s="136">
        <f t="shared" si="131"/>
        <v>0</v>
      </c>
      <c r="O106" s="27">
        <f t="shared" si="131"/>
        <v>0</v>
      </c>
      <c r="P106" s="27">
        <f t="shared" si="131"/>
        <v>0</v>
      </c>
      <c r="Q106" s="27">
        <f t="shared" si="131"/>
        <v>0</v>
      </c>
      <c r="R106" s="27">
        <f t="shared" si="131"/>
        <v>43000</v>
      </c>
      <c r="S106" s="27">
        <f t="shared" si="131"/>
        <v>0</v>
      </c>
      <c r="T106" s="27">
        <f t="shared" si="131"/>
        <v>43000</v>
      </c>
      <c r="U106" s="27">
        <f t="shared" si="131"/>
        <v>0</v>
      </c>
      <c r="V106" s="27">
        <f t="shared" si="131"/>
        <v>43000</v>
      </c>
      <c r="W106" s="27">
        <f t="shared" si="131"/>
        <v>16649</v>
      </c>
      <c r="X106" s="174">
        <f t="shared" si="93"/>
        <v>38.718604651162792</v>
      </c>
      <c r="Y106" s="194" t="e">
        <f t="shared" si="131"/>
        <v>#REF!</v>
      </c>
      <c r="Z106" s="194" t="e">
        <f t="shared" si="131"/>
        <v>#REF!</v>
      </c>
      <c r="AA106" s="194" t="e">
        <f t="shared" si="131"/>
        <v>#REF!</v>
      </c>
    </row>
    <row r="107" spans="1:27" ht="30" x14ac:dyDescent="0.25">
      <c r="A107" s="103" t="s">
        <v>27</v>
      </c>
      <c r="B107" s="103"/>
      <c r="C107" s="103"/>
      <c r="D107" s="103"/>
      <c r="E107" s="99">
        <v>851</v>
      </c>
      <c r="F107" s="3" t="s">
        <v>58</v>
      </c>
      <c r="G107" s="4" t="s">
        <v>64</v>
      </c>
      <c r="H107" s="4" t="s">
        <v>66</v>
      </c>
      <c r="I107" s="3" t="s">
        <v>28</v>
      </c>
      <c r="J107" s="27">
        <f>'2.ВС'!J78</f>
        <v>43000</v>
      </c>
      <c r="K107" s="27">
        <f>'2.ВС'!K78</f>
        <v>0</v>
      </c>
      <c r="L107" s="27">
        <f>'2.ВС'!L78</f>
        <v>43000</v>
      </c>
      <c r="M107" s="27">
        <f>'2.ВС'!M78</f>
        <v>0</v>
      </c>
      <c r="N107" s="136">
        <f>'2.ВС'!N78</f>
        <v>0</v>
      </c>
      <c r="O107" s="27">
        <f>'2.ВС'!O78</f>
        <v>0</v>
      </c>
      <c r="P107" s="27">
        <f>'2.ВС'!P78</f>
        <v>0</v>
      </c>
      <c r="Q107" s="27">
        <f>'2.ВС'!Q78</f>
        <v>0</v>
      </c>
      <c r="R107" s="27">
        <f>'2.ВС'!R78</f>
        <v>43000</v>
      </c>
      <c r="S107" s="27">
        <f>'2.ВС'!S78</f>
        <v>0</v>
      </c>
      <c r="T107" s="27">
        <f>'2.ВС'!T78</f>
        <v>43000</v>
      </c>
      <c r="U107" s="27">
        <f>'2.ВС'!U78</f>
        <v>0</v>
      </c>
      <c r="V107" s="27">
        <f>'2.ВС'!V78</f>
        <v>43000</v>
      </c>
      <c r="W107" s="27">
        <f>'2.ВС'!W78</f>
        <v>16649</v>
      </c>
      <c r="X107" s="174">
        <f t="shared" si="93"/>
        <v>38.718604651162792</v>
      </c>
      <c r="Y107" s="194" t="e">
        <f>'2.ВС'!#REF!</f>
        <v>#REF!</v>
      </c>
      <c r="Z107" s="194" t="e">
        <f>'2.ВС'!#REF!</f>
        <v>#REF!</v>
      </c>
      <c r="AA107" s="194" t="e">
        <f>'2.ВС'!#REF!</f>
        <v>#REF!</v>
      </c>
    </row>
    <row r="108" spans="1:27" ht="75" x14ac:dyDescent="0.25">
      <c r="A108" s="20" t="s">
        <v>369</v>
      </c>
      <c r="B108" s="103"/>
      <c r="C108" s="103"/>
      <c r="D108" s="103"/>
      <c r="E108" s="99"/>
      <c r="F108" s="3" t="s">
        <v>58</v>
      </c>
      <c r="G108" s="4" t="s">
        <v>64</v>
      </c>
      <c r="H108" s="4" t="s">
        <v>370</v>
      </c>
      <c r="I108" s="3"/>
      <c r="J108" s="27">
        <f t="shared" ref="J108:Z109" si="132">J109</f>
        <v>118800</v>
      </c>
      <c r="K108" s="27">
        <f t="shared" si="132"/>
        <v>0</v>
      </c>
      <c r="L108" s="27">
        <f t="shared" si="132"/>
        <v>118800</v>
      </c>
      <c r="M108" s="27">
        <f t="shared" si="132"/>
        <v>0</v>
      </c>
      <c r="N108" s="136">
        <f t="shared" si="132"/>
        <v>0</v>
      </c>
      <c r="O108" s="27">
        <f t="shared" si="132"/>
        <v>0</v>
      </c>
      <c r="P108" s="27">
        <f t="shared" si="132"/>
        <v>0</v>
      </c>
      <c r="Q108" s="27">
        <f t="shared" si="132"/>
        <v>0</v>
      </c>
      <c r="R108" s="27">
        <f t="shared" si="132"/>
        <v>118800</v>
      </c>
      <c r="S108" s="27">
        <f t="shared" si="132"/>
        <v>0</v>
      </c>
      <c r="T108" s="27">
        <f t="shared" si="132"/>
        <v>118800</v>
      </c>
      <c r="U108" s="27">
        <f t="shared" si="132"/>
        <v>0</v>
      </c>
      <c r="V108" s="27">
        <f t="shared" si="132"/>
        <v>118800</v>
      </c>
      <c r="W108" s="27">
        <f t="shared" si="132"/>
        <v>49500</v>
      </c>
      <c r="X108" s="174">
        <f t="shared" si="93"/>
        <v>41.666666666666671</v>
      </c>
      <c r="Y108" s="194" t="e">
        <f t="shared" si="132"/>
        <v>#REF!</v>
      </c>
      <c r="Z108" s="194" t="e">
        <f t="shared" si="132"/>
        <v>#REF!</v>
      </c>
      <c r="AA108" s="194" t="e">
        <f t="shared" ref="Y108:AA109" si="133">AA109</f>
        <v>#REF!</v>
      </c>
    </row>
    <row r="109" spans="1:27" ht="60" x14ac:dyDescent="0.25">
      <c r="A109" s="103" t="s">
        <v>22</v>
      </c>
      <c r="B109" s="103"/>
      <c r="C109" s="103"/>
      <c r="D109" s="103"/>
      <c r="E109" s="99"/>
      <c r="F109" s="3" t="s">
        <v>58</v>
      </c>
      <c r="G109" s="4" t="s">
        <v>64</v>
      </c>
      <c r="H109" s="4" t="s">
        <v>370</v>
      </c>
      <c r="I109" s="3" t="s">
        <v>23</v>
      </c>
      <c r="J109" s="27">
        <f t="shared" si="132"/>
        <v>118800</v>
      </c>
      <c r="K109" s="27">
        <f t="shared" si="132"/>
        <v>0</v>
      </c>
      <c r="L109" s="27">
        <f t="shared" si="132"/>
        <v>118800</v>
      </c>
      <c r="M109" s="27">
        <f t="shared" si="132"/>
        <v>0</v>
      </c>
      <c r="N109" s="136">
        <f t="shared" si="132"/>
        <v>0</v>
      </c>
      <c r="O109" s="27">
        <f t="shared" si="132"/>
        <v>0</v>
      </c>
      <c r="P109" s="27">
        <f t="shared" si="132"/>
        <v>0</v>
      </c>
      <c r="Q109" s="27">
        <f t="shared" si="132"/>
        <v>0</v>
      </c>
      <c r="R109" s="27">
        <f t="shared" si="132"/>
        <v>118800</v>
      </c>
      <c r="S109" s="27">
        <f t="shared" si="132"/>
        <v>0</v>
      </c>
      <c r="T109" s="27">
        <f t="shared" si="132"/>
        <v>118800</v>
      </c>
      <c r="U109" s="27">
        <f t="shared" si="132"/>
        <v>0</v>
      </c>
      <c r="V109" s="27">
        <f t="shared" si="132"/>
        <v>118800</v>
      </c>
      <c r="W109" s="27">
        <f t="shared" si="132"/>
        <v>49500</v>
      </c>
      <c r="X109" s="174">
        <f t="shared" si="93"/>
        <v>41.666666666666671</v>
      </c>
      <c r="Y109" s="194" t="e">
        <f t="shared" si="133"/>
        <v>#REF!</v>
      </c>
      <c r="Z109" s="194" t="e">
        <f t="shared" si="133"/>
        <v>#REF!</v>
      </c>
      <c r="AA109" s="194" t="e">
        <f t="shared" si="133"/>
        <v>#REF!</v>
      </c>
    </row>
    <row r="110" spans="1:27" ht="60" x14ac:dyDescent="0.25">
      <c r="A110" s="103" t="s">
        <v>9</v>
      </c>
      <c r="B110" s="103"/>
      <c r="C110" s="103"/>
      <c r="D110" s="103"/>
      <c r="E110" s="99"/>
      <c r="F110" s="3" t="s">
        <v>58</v>
      </c>
      <c r="G110" s="4" t="s">
        <v>64</v>
      </c>
      <c r="H110" s="4" t="s">
        <v>370</v>
      </c>
      <c r="I110" s="3" t="s">
        <v>24</v>
      </c>
      <c r="J110" s="27">
        <f>'2.ВС'!J81</f>
        <v>118800</v>
      </c>
      <c r="K110" s="27">
        <f>'2.ВС'!K81</f>
        <v>0</v>
      </c>
      <c r="L110" s="27">
        <f>'2.ВС'!L81</f>
        <v>118800</v>
      </c>
      <c r="M110" s="27">
        <f>'2.ВС'!M81</f>
        <v>0</v>
      </c>
      <c r="N110" s="136">
        <f>'2.ВС'!N81</f>
        <v>0</v>
      </c>
      <c r="O110" s="27">
        <f>'2.ВС'!O81</f>
        <v>0</v>
      </c>
      <c r="P110" s="27">
        <f>'2.ВС'!P81</f>
        <v>0</v>
      </c>
      <c r="Q110" s="27">
        <f>'2.ВС'!Q81</f>
        <v>0</v>
      </c>
      <c r="R110" s="27">
        <f>'2.ВС'!R81</f>
        <v>118800</v>
      </c>
      <c r="S110" s="27">
        <f>'2.ВС'!S81</f>
        <v>0</v>
      </c>
      <c r="T110" s="27">
        <f>'2.ВС'!T81</f>
        <v>118800</v>
      </c>
      <c r="U110" s="27">
        <f>'2.ВС'!U81</f>
        <v>0</v>
      </c>
      <c r="V110" s="27">
        <f>'2.ВС'!V81</f>
        <v>118800</v>
      </c>
      <c r="W110" s="27">
        <f>'2.ВС'!W81</f>
        <v>49500</v>
      </c>
      <c r="X110" s="174">
        <f t="shared" si="93"/>
        <v>41.666666666666671</v>
      </c>
      <c r="Y110" s="194" t="e">
        <f>'2.ВС'!#REF!</f>
        <v>#REF!</v>
      </c>
      <c r="Z110" s="194" t="e">
        <f>'2.ВС'!#REF!</f>
        <v>#REF!</v>
      </c>
      <c r="AA110" s="194" t="e">
        <f>'2.ВС'!#REF!</f>
        <v>#REF!</v>
      </c>
    </row>
    <row r="111" spans="1:27" s="39" customFormat="1" x14ac:dyDescent="0.25">
      <c r="A111" s="21" t="s">
        <v>68</v>
      </c>
      <c r="B111" s="40"/>
      <c r="C111" s="40"/>
      <c r="D111" s="40"/>
      <c r="E111" s="99">
        <v>851</v>
      </c>
      <c r="F111" s="22" t="s">
        <v>13</v>
      </c>
      <c r="G111" s="22"/>
      <c r="H111" s="34"/>
      <c r="I111" s="22"/>
      <c r="J111" s="32">
        <f>J112+J116+J123+J127</f>
        <v>9178070.1999999993</v>
      </c>
      <c r="K111" s="32">
        <f t="shared" ref="K111:M111" si="134">K112+K116+K123+K127</f>
        <v>269296.2</v>
      </c>
      <c r="L111" s="32">
        <f t="shared" si="134"/>
        <v>8908774</v>
      </c>
      <c r="M111" s="32">
        <f t="shared" si="134"/>
        <v>0</v>
      </c>
      <c r="N111" s="134">
        <f>N112+N116+N123+N127</f>
        <v>2148389.83</v>
      </c>
      <c r="O111" s="32">
        <f t="shared" ref="O111" si="135">O112+O116+O123+O127</f>
        <v>0</v>
      </c>
      <c r="P111" s="32">
        <f t="shared" ref="P111" si="136">P112+P116+P123+P127</f>
        <v>2148389.83</v>
      </c>
      <c r="Q111" s="32">
        <f t="shared" ref="Q111" si="137">Q112+Q116+Q123+Q127</f>
        <v>0</v>
      </c>
      <c r="R111" s="32">
        <f>R112+R116+R123+R127</f>
        <v>11326460.030000001</v>
      </c>
      <c r="S111" s="32">
        <f t="shared" ref="S111" si="138">S112+S116+S123+S127</f>
        <v>269296.2</v>
      </c>
      <c r="T111" s="32">
        <f t="shared" ref="T111" si="139">T112+T116+T123+T127</f>
        <v>11057163.83</v>
      </c>
      <c r="U111" s="32">
        <f t="shared" ref="U111:W111" si="140">U112+U116+U123+U127</f>
        <v>0</v>
      </c>
      <c r="V111" s="32">
        <f t="shared" si="140"/>
        <v>11326460.030000001</v>
      </c>
      <c r="W111" s="32">
        <f t="shared" si="140"/>
        <v>1179299.93</v>
      </c>
      <c r="X111" s="174">
        <f t="shared" si="93"/>
        <v>10.411902102478878</v>
      </c>
      <c r="Y111" s="192" t="e">
        <f t="shared" ref="Y111:AA111" si="141">Y112+Y116+Y123+Y127</f>
        <v>#REF!</v>
      </c>
      <c r="Z111" s="192" t="e">
        <f t="shared" si="141"/>
        <v>#REF!</v>
      </c>
      <c r="AA111" s="192" t="e">
        <f t="shared" si="141"/>
        <v>#REF!</v>
      </c>
    </row>
    <row r="112" spans="1:27" s="29" customFormat="1" ht="33" customHeight="1" x14ac:dyDescent="0.25">
      <c r="A112" s="23" t="s">
        <v>69</v>
      </c>
      <c r="B112" s="69"/>
      <c r="C112" s="69"/>
      <c r="D112" s="69"/>
      <c r="E112" s="99">
        <v>851</v>
      </c>
      <c r="F112" s="24" t="s">
        <v>13</v>
      </c>
      <c r="G112" s="24" t="s">
        <v>35</v>
      </c>
      <c r="H112" s="30"/>
      <c r="I112" s="24"/>
      <c r="J112" s="28">
        <f t="shared" ref="J112:AA114" si="142">J113</f>
        <v>52370.2</v>
      </c>
      <c r="K112" s="28">
        <f t="shared" si="142"/>
        <v>52370.2</v>
      </c>
      <c r="L112" s="28">
        <f t="shared" si="142"/>
        <v>0</v>
      </c>
      <c r="M112" s="28">
        <f t="shared" si="142"/>
        <v>0</v>
      </c>
      <c r="N112" s="135">
        <f t="shared" si="142"/>
        <v>0</v>
      </c>
      <c r="O112" s="28">
        <f t="shared" si="142"/>
        <v>0</v>
      </c>
      <c r="P112" s="28">
        <f t="shared" si="142"/>
        <v>0</v>
      </c>
      <c r="Q112" s="28">
        <f t="shared" si="142"/>
        <v>0</v>
      </c>
      <c r="R112" s="28">
        <f t="shared" si="142"/>
        <v>52370.2</v>
      </c>
      <c r="S112" s="28">
        <f t="shared" si="142"/>
        <v>52370.2</v>
      </c>
      <c r="T112" s="28">
        <f t="shared" si="142"/>
        <v>0</v>
      </c>
      <c r="U112" s="28">
        <f t="shared" si="142"/>
        <v>0</v>
      </c>
      <c r="V112" s="28">
        <f t="shared" si="142"/>
        <v>52370.2</v>
      </c>
      <c r="W112" s="28">
        <f t="shared" si="142"/>
        <v>52370.2</v>
      </c>
      <c r="X112" s="174">
        <f t="shared" si="93"/>
        <v>100</v>
      </c>
      <c r="Y112" s="193" t="e">
        <f t="shared" si="142"/>
        <v>#REF!</v>
      </c>
      <c r="Z112" s="193" t="e">
        <f t="shared" si="142"/>
        <v>#REF!</v>
      </c>
      <c r="AA112" s="193" t="e">
        <f t="shared" si="142"/>
        <v>#REF!</v>
      </c>
    </row>
    <row r="113" spans="1:27" s="29" customFormat="1" ht="222.75" customHeight="1" x14ac:dyDescent="0.25">
      <c r="A113" s="20" t="s">
        <v>70</v>
      </c>
      <c r="B113" s="69"/>
      <c r="C113" s="69"/>
      <c r="D113" s="69"/>
      <c r="E113" s="99">
        <v>851</v>
      </c>
      <c r="F113" s="3" t="s">
        <v>13</v>
      </c>
      <c r="G113" s="3" t="s">
        <v>35</v>
      </c>
      <c r="H113" s="4" t="s">
        <v>71</v>
      </c>
      <c r="I113" s="3"/>
      <c r="J113" s="27">
        <f t="shared" ref="J113:Z114" si="143">J114</f>
        <v>52370.2</v>
      </c>
      <c r="K113" s="27">
        <f t="shared" si="143"/>
        <v>52370.2</v>
      </c>
      <c r="L113" s="27">
        <f t="shared" si="143"/>
        <v>0</v>
      </c>
      <c r="M113" s="27">
        <f t="shared" si="143"/>
        <v>0</v>
      </c>
      <c r="N113" s="136">
        <f t="shared" si="143"/>
        <v>0</v>
      </c>
      <c r="O113" s="27">
        <f t="shared" si="143"/>
        <v>0</v>
      </c>
      <c r="P113" s="27">
        <f t="shared" si="143"/>
        <v>0</v>
      </c>
      <c r="Q113" s="27">
        <f t="shared" si="143"/>
        <v>0</v>
      </c>
      <c r="R113" s="27">
        <f t="shared" si="143"/>
        <v>52370.2</v>
      </c>
      <c r="S113" s="27">
        <f t="shared" si="143"/>
        <v>52370.2</v>
      </c>
      <c r="T113" s="27">
        <f t="shared" si="143"/>
        <v>0</v>
      </c>
      <c r="U113" s="27">
        <f t="shared" si="143"/>
        <v>0</v>
      </c>
      <c r="V113" s="27">
        <f t="shared" si="143"/>
        <v>52370.2</v>
      </c>
      <c r="W113" s="27">
        <f t="shared" si="143"/>
        <v>52370.2</v>
      </c>
      <c r="X113" s="174">
        <f t="shared" si="93"/>
        <v>100</v>
      </c>
      <c r="Y113" s="194" t="e">
        <f t="shared" si="143"/>
        <v>#REF!</v>
      </c>
      <c r="Z113" s="194" t="e">
        <f t="shared" si="143"/>
        <v>#REF!</v>
      </c>
      <c r="AA113" s="194" t="e">
        <f t="shared" si="142"/>
        <v>#REF!</v>
      </c>
    </row>
    <row r="114" spans="1:27" s="29" customFormat="1" ht="60" x14ac:dyDescent="0.25">
      <c r="A114" s="103" t="s">
        <v>22</v>
      </c>
      <c r="B114" s="101"/>
      <c r="C114" s="101"/>
      <c r="D114" s="101"/>
      <c r="E114" s="99">
        <v>851</v>
      </c>
      <c r="F114" s="3" t="s">
        <v>13</v>
      </c>
      <c r="G114" s="3" t="s">
        <v>35</v>
      </c>
      <c r="H114" s="4" t="s">
        <v>71</v>
      </c>
      <c r="I114" s="3" t="s">
        <v>23</v>
      </c>
      <c r="J114" s="27">
        <f t="shared" si="143"/>
        <v>52370.2</v>
      </c>
      <c r="K114" s="27">
        <f t="shared" si="143"/>
        <v>52370.2</v>
      </c>
      <c r="L114" s="27">
        <f t="shared" si="143"/>
        <v>0</v>
      </c>
      <c r="M114" s="27">
        <f t="shared" si="143"/>
        <v>0</v>
      </c>
      <c r="N114" s="136">
        <f t="shared" si="143"/>
        <v>0</v>
      </c>
      <c r="O114" s="27">
        <f t="shared" si="143"/>
        <v>0</v>
      </c>
      <c r="P114" s="27">
        <f t="shared" si="143"/>
        <v>0</v>
      </c>
      <c r="Q114" s="27">
        <f t="shared" si="143"/>
        <v>0</v>
      </c>
      <c r="R114" s="27">
        <f t="shared" si="143"/>
        <v>52370.2</v>
      </c>
      <c r="S114" s="27">
        <f t="shared" si="143"/>
        <v>52370.2</v>
      </c>
      <c r="T114" s="27">
        <f t="shared" si="143"/>
        <v>0</v>
      </c>
      <c r="U114" s="27">
        <f t="shared" si="143"/>
        <v>0</v>
      </c>
      <c r="V114" s="27">
        <f t="shared" si="143"/>
        <v>52370.2</v>
      </c>
      <c r="W114" s="27">
        <f t="shared" si="143"/>
        <v>52370.2</v>
      </c>
      <c r="X114" s="174">
        <f t="shared" si="93"/>
        <v>100</v>
      </c>
      <c r="Y114" s="194" t="e">
        <f t="shared" si="142"/>
        <v>#REF!</v>
      </c>
      <c r="Z114" s="194" t="e">
        <f t="shared" si="142"/>
        <v>#REF!</v>
      </c>
      <c r="AA114" s="194" t="e">
        <f t="shared" si="142"/>
        <v>#REF!</v>
      </c>
    </row>
    <row r="115" spans="1:27" s="29" customFormat="1" ht="60" x14ac:dyDescent="0.25">
      <c r="A115" s="103" t="s">
        <v>9</v>
      </c>
      <c r="B115" s="103"/>
      <c r="C115" s="103"/>
      <c r="D115" s="103"/>
      <c r="E115" s="99">
        <v>851</v>
      </c>
      <c r="F115" s="3" t="s">
        <v>13</v>
      </c>
      <c r="G115" s="3" t="s">
        <v>35</v>
      </c>
      <c r="H115" s="4" t="s">
        <v>71</v>
      </c>
      <c r="I115" s="3" t="s">
        <v>24</v>
      </c>
      <c r="J115" s="27">
        <f>'2.ВС'!J86</f>
        <v>52370.2</v>
      </c>
      <c r="K115" s="27">
        <f>'2.ВС'!K86</f>
        <v>52370.2</v>
      </c>
      <c r="L115" s="27">
        <f>'2.ВС'!L86</f>
        <v>0</v>
      </c>
      <c r="M115" s="27">
        <f>'2.ВС'!M86</f>
        <v>0</v>
      </c>
      <c r="N115" s="136">
        <f>'2.ВС'!N86</f>
        <v>0</v>
      </c>
      <c r="O115" s="27">
        <f>'2.ВС'!O86</f>
        <v>0</v>
      </c>
      <c r="P115" s="27">
        <f>'2.ВС'!P86</f>
        <v>0</v>
      </c>
      <c r="Q115" s="27">
        <f>'2.ВС'!Q86</f>
        <v>0</v>
      </c>
      <c r="R115" s="27">
        <f>'2.ВС'!R86</f>
        <v>52370.2</v>
      </c>
      <c r="S115" s="27">
        <f>'2.ВС'!S86</f>
        <v>52370.2</v>
      </c>
      <c r="T115" s="27">
        <f>'2.ВС'!T86</f>
        <v>0</v>
      </c>
      <c r="U115" s="27">
        <f>'2.ВС'!U86</f>
        <v>0</v>
      </c>
      <c r="V115" s="27">
        <f>'2.ВС'!V86</f>
        <v>52370.2</v>
      </c>
      <c r="W115" s="27">
        <f>'2.ВС'!W86</f>
        <v>52370.2</v>
      </c>
      <c r="X115" s="174">
        <f t="shared" si="93"/>
        <v>100</v>
      </c>
      <c r="Y115" s="194" t="e">
        <f>'2.ВС'!#REF!</f>
        <v>#REF!</v>
      </c>
      <c r="Z115" s="194" t="e">
        <f>'2.ВС'!#REF!</f>
        <v>#REF!</v>
      </c>
      <c r="AA115" s="194" t="e">
        <f>'2.ВС'!#REF!</f>
        <v>#REF!</v>
      </c>
    </row>
    <row r="116" spans="1:27" s="29" customFormat="1" x14ac:dyDescent="0.25">
      <c r="A116" s="23" t="s">
        <v>74</v>
      </c>
      <c r="B116" s="69"/>
      <c r="C116" s="69"/>
      <c r="D116" s="69"/>
      <c r="E116" s="10">
        <v>851</v>
      </c>
      <c r="F116" s="24" t="s">
        <v>13</v>
      </c>
      <c r="G116" s="24" t="s">
        <v>75</v>
      </c>
      <c r="H116" s="30"/>
      <c r="I116" s="24"/>
      <c r="J116" s="28">
        <f>J117+J120</f>
        <v>1590974</v>
      </c>
      <c r="K116" s="28">
        <f t="shared" ref="K116:M116" si="144">K117+K120</f>
        <v>0</v>
      </c>
      <c r="L116" s="28">
        <f t="shared" si="144"/>
        <v>1590974</v>
      </c>
      <c r="M116" s="28">
        <f t="shared" si="144"/>
        <v>0</v>
      </c>
      <c r="N116" s="135">
        <f>N117+N120</f>
        <v>580416.75</v>
      </c>
      <c r="O116" s="28">
        <f t="shared" ref="O116" si="145">O117+O120</f>
        <v>0</v>
      </c>
      <c r="P116" s="28">
        <f t="shared" ref="P116" si="146">P117+P120</f>
        <v>580416.75</v>
      </c>
      <c r="Q116" s="28">
        <f t="shared" ref="Q116" si="147">Q117+Q120</f>
        <v>0</v>
      </c>
      <c r="R116" s="28">
        <f>R117+R120</f>
        <v>2171390.75</v>
      </c>
      <c r="S116" s="28">
        <f t="shared" ref="S116" si="148">S117+S120</f>
        <v>0</v>
      </c>
      <c r="T116" s="28">
        <f t="shared" ref="T116" si="149">T117+T120</f>
        <v>2171390.75</v>
      </c>
      <c r="U116" s="28">
        <f t="shared" ref="U116:W116" si="150">U117+U120</f>
        <v>0</v>
      </c>
      <c r="V116" s="28">
        <f t="shared" si="150"/>
        <v>2171390.75</v>
      </c>
      <c r="W116" s="28">
        <f t="shared" si="150"/>
        <v>932972.32</v>
      </c>
      <c r="X116" s="174">
        <f t="shared" si="93"/>
        <v>42.966578908010909</v>
      </c>
      <c r="Y116" s="193" t="e">
        <f t="shared" ref="Y116:AA116" si="151">Y117+Y120</f>
        <v>#REF!</v>
      </c>
      <c r="Z116" s="193" t="e">
        <f t="shared" si="151"/>
        <v>#REF!</v>
      </c>
      <c r="AA116" s="193" t="e">
        <f t="shared" si="151"/>
        <v>#REF!</v>
      </c>
    </row>
    <row r="117" spans="1:27" ht="150" x14ac:dyDescent="0.25">
      <c r="A117" s="20" t="s">
        <v>330</v>
      </c>
      <c r="B117" s="103"/>
      <c r="C117" s="103"/>
      <c r="D117" s="103"/>
      <c r="E117" s="99">
        <v>851</v>
      </c>
      <c r="F117" s="3" t="s">
        <v>13</v>
      </c>
      <c r="G117" s="3" t="s">
        <v>75</v>
      </c>
      <c r="H117" s="4" t="s">
        <v>76</v>
      </c>
      <c r="I117" s="3"/>
      <c r="J117" s="27">
        <f t="shared" ref="J117:Z118" si="152">J118</f>
        <v>1540814</v>
      </c>
      <c r="K117" s="27">
        <f t="shared" si="152"/>
        <v>0</v>
      </c>
      <c r="L117" s="27">
        <f t="shared" si="152"/>
        <v>1540814</v>
      </c>
      <c r="M117" s="27">
        <f t="shared" si="152"/>
        <v>0</v>
      </c>
      <c r="N117" s="136">
        <f t="shared" si="152"/>
        <v>580416.75</v>
      </c>
      <c r="O117" s="27">
        <f t="shared" si="152"/>
        <v>0</v>
      </c>
      <c r="P117" s="27">
        <f t="shared" si="152"/>
        <v>580416.75</v>
      </c>
      <c r="Q117" s="27">
        <f t="shared" si="152"/>
        <v>0</v>
      </c>
      <c r="R117" s="27">
        <f t="shared" si="152"/>
        <v>2121230.75</v>
      </c>
      <c r="S117" s="27">
        <f t="shared" si="152"/>
        <v>0</v>
      </c>
      <c r="T117" s="27">
        <f t="shared" si="152"/>
        <v>2121230.75</v>
      </c>
      <c r="U117" s="27">
        <f t="shared" si="152"/>
        <v>0</v>
      </c>
      <c r="V117" s="27">
        <f t="shared" si="152"/>
        <v>2121230.75</v>
      </c>
      <c r="W117" s="27">
        <f t="shared" si="152"/>
        <v>908956.32</v>
      </c>
      <c r="X117" s="174">
        <f t="shared" si="93"/>
        <v>42.850421624332945</v>
      </c>
      <c r="Y117" s="194" t="e">
        <f t="shared" si="152"/>
        <v>#REF!</v>
      </c>
      <c r="Z117" s="194" t="e">
        <f t="shared" si="152"/>
        <v>#REF!</v>
      </c>
      <c r="AA117" s="194" t="e">
        <f t="shared" ref="Y117:AA118" si="153">AA118</f>
        <v>#REF!</v>
      </c>
    </row>
    <row r="118" spans="1:27" ht="21.75" customHeight="1" x14ac:dyDescent="0.25">
      <c r="A118" s="103" t="s">
        <v>25</v>
      </c>
      <c r="B118" s="103"/>
      <c r="C118" s="103"/>
      <c r="D118" s="103"/>
      <c r="E118" s="99">
        <v>851</v>
      </c>
      <c r="F118" s="3" t="s">
        <v>13</v>
      </c>
      <c r="G118" s="3" t="s">
        <v>75</v>
      </c>
      <c r="H118" s="4" t="s">
        <v>76</v>
      </c>
      <c r="I118" s="3" t="s">
        <v>26</v>
      </c>
      <c r="J118" s="27">
        <f t="shared" si="152"/>
        <v>1540814</v>
      </c>
      <c r="K118" s="27">
        <f t="shared" si="152"/>
        <v>0</v>
      </c>
      <c r="L118" s="27">
        <f t="shared" si="152"/>
        <v>1540814</v>
      </c>
      <c r="M118" s="27">
        <f t="shared" si="152"/>
        <v>0</v>
      </c>
      <c r="N118" s="136">
        <f t="shared" si="152"/>
        <v>580416.75</v>
      </c>
      <c r="O118" s="27">
        <f t="shared" si="152"/>
        <v>0</v>
      </c>
      <c r="P118" s="27">
        <f t="shared" si="152"/>
        <v>580416.75</v>
      </c>
      <c r="Q118" s="27">
        <f t="shared" si="152"/>
        <v>0</v>
      </c>
      <c r="R118" s="27">
        <f t="shared" si="152"/>
        <v>2121230.75</v>
      </c>
      <c r="S118" s="27">
        <f t="shared" si="152"/>
        <v>0</v>
      </c>
      <c r="T118" s="27">
        <f t="shared" si="152"/>
        <v>2121230.75</v>
      </c>
      <c r="U118" s="27">
        <f t="shared" si="152"/>
        <v>0</v>
      </c>
      <c r="V118" s="27">
        <f t="shared" si="152"/>
        <v>2121230.75</v>
      </c>
      <c r="W118" s="27">
        <f t="shared" si="152"/>
        <v>908956.32</v>
      </c>
      <c r="X118" s="174">
        <f t="shared" si="93"/>
        <v>42.850421624332945</v>
      </c>
      <c r="Y118" s="194" t="e">
        <f t="shared" si="153"/>
        <v>#REF!</v>
      </c>
      <c r="Z118" s="194" t="e">
        <f t="shared" si="153"/>
        <v>#REF!</v>
      </c>
      <c r="AA118" s="194" t="e">
        <f t="shared" si="153"/>
        <v>#REF!</v>
      </c>
    </row>
    <row r="119" spans="1:27" ht="108" customHeight="1" x14ac:dyDescent="0.25">
      <c r="A119" s="103" t="s">
        <v>72</v>
      </c>
      <c r="B119" s="103"/>
      <c r="C119" s="103"/>
      <c r="D119" s="103"/>
      <c r="E119" s="99">
        <v>851</v>
      </c>
      <c r="F119" s="3" t="s">
        <v>13</v>
      </c>
      <c r="G119" s="3" t="s">
        <v>75</v>
      </c>
      <c r="H119" s="4" t="s">
        <v>76</v>
      </c>
      <c r="I119" s="3" t="s">
        <v>73</v>
      </c>
      <c r="J119" s="27">
        <f>'2.ВС'!J90</f>
        <v>1540814</v>
      </c>
      <c r="K119" s="27">
        <f>'2.ВС'!K90</f>
        <v>0</v>
      </c>
      <c r="L119" s="27">
        <f>'2.ВС'!L90</f>
        <v>1540814</v>
      </c>
      <c r="M119" s="27">
        <f>'2.ВС'!M90</f>
        <v>0</v>
      </c>
      <c r="N119" s="136">
        <f>'2.ВС'!N90</f>
        <v>580416.75</v>
      </c>
      <c r="O119" s="27">
        <f>'2.ВС'!O90</f>
        <v>0</v>
      </c>
      <c r="P119" s="27">
        <f>'2.ВС'!P90</f>
        <v>580416.75</v>
      </c>
      <c r="Q119" s="27">
        <f>'2.ВС'!Q90</f>
        <v>0</v>
      </c>
      <c r="R119" s="27">
        <f>'2.ВС'!R90</f>
        <v>2121230.75</v>
      </c>
      <c r="S119" s="27">
        <f>'2.ВС'!S90</f>
        <v>0</v>
      </c>
      <c r="T119" s="27">
        <f>'2.ВС'!T90</f>
        <v>2121230.75</v>
      </c>
      <c r="U119" s="27">
        <f>'2.ВС'!U90</f>
        <v>0</v>
      </c>
      <c r="V119" s="27">
        <f>'2.ВС'!V90</f>
        <v>2121230.75</v>
      </c>
      <c r="W119" s="27">
        <f>'2.ВС'!W90</f>
        <v>908956.32</v>
      </c>
      <c r="X119" s="174">
        <f t="shared" si="93"/>
        <v>42.850421624332945</v>
      </c>
      <c r="Y119" s="194" t="e">
        <f>'2.ВС'!#REF!</f>
        <v>#REF!</v>
      </c>
      <c r="Z119" s="194" t="e">
        <f>'2.ВС'!#REF!</f>
        <v>#REF!</v>
      </c>
      <c r="AA119" s="194" t="e">
        <f>'2.ВС'!#REF!</f>
        <v>#REF!</v>
      </c>
    </row>
    <row r="120" spans="1:27" ht="31.5" customHeight="1" x14ac:dyDescent="0.25">
      <c r="A120" s="20" t="s">
        <v>77</v>
      </c>
      <c r="B120" s="103"/>
      <c r="C120" s="103"/>
      <c r="D120" s="103"/>
      <c r="E120" s="99">
        <v>851</v>
      </c>
      <c r="F120" s="3" t="s">
        <v>13</v>
      </c>
      <c r="G120" s="3" t="s">
        <v>75</v>
      </c>
      <c r="H120" s="4" t="s">
        <v>268</v>
      </c>
      <c r="I120" s="3"/>
      <c r="J120" s="27">
        <f t="shared" ref="J120:Z121" si="154">J121</f>
        <v>50160</v>
      </c>
      <c r="K120" s="27">
        <f t="shared" si="154"/>
        <v>0</v>
      </c>
      <c r="L120" s="27">
        <f t="shared" si="154"/>
        <v>50160</v>
      </c>
      <c r="M120" s="27">
        <f t="shared" si="154"/>
        <v>0</v>
      </c>
      <c r="N120" s="136">
        <f t="shared" si="154"/>
        <v>0</v>
      </c>
      <c r="O120" s="27">
        <f t="shared" si="154"/>
        <v>0</v>
      </c>
      <c r="P120" s="27">
        <f t="shared" si="154"/>
        <v>0</v>
      </c>
      <c r="Q120" s="27">
        <f t="shared" si="154"/>
        <v>0</v>
      </c>
      <c r="R120" s="27">
        <f t="shared" si="154"/>
        <v>50160</v>
      </c>
      <c r="S120" s="27">
        <f t="shared" si="154"/>
        <v>0</v>
      </c>
      <c r="T120" s="27">
        <f t="shared" si="154"/>
        <v>50160</v>
      </c>
      <c r="U120" s="27">
        <f t="shared" si="154"/>
        <v>0</v>
      </c>
      <c r="V120" s="27">
        <f t="shared" si="154"/>
        <v>50160</v>
      </c>
      <c r="W120" s="27">
        <f t="shared" si="154"/>
        <v>24016</v>
      </c>
      <c r="X120" s="174">
        <f t="shared" si="93"/>
        <v>47.878787878787875</v>
      </c>
      <c r="Y120" s="194" t="e">
        <f t="shared" si="154"/>
        <v>#REF!</v>
      </c>
      <c r="Z120" s="194" t="e">
        <f t="shared" si="154"/>
        <v>#REF!</v>
      </c>
      <c r="AA120" s="194" t="e">
        <f t="shared" ref="Y120:AA121" si="155">AA121</f>
        <v>#REF!</v>
      </c>
    </row>
    <row r="121" spans="1:27" ht="15.75" customHeight="1" x14ac:dyDescent="0.25">
      <c r="A121" s="103" t="s">
        <v>25</v>
      </c>
      <c r="B121" s="103"/>
      <c r="C121" s="103"/>
      <c r="D121" s="103"/>
      <c r="E121" s="99">
        <v>851</v>
      </c>
      <c r="F121" s="3" t="s">
        <v>13</v>
      </c>
      <c r="G121" s="3" t="s">
        <v>75</v>
      </c>
      <c r="H121" s="4" t="s">
        <v>268</v>
      </c>
      <c r="I121" s="3" t="s">
        <v>26</v>
      </c>
      <c r="J121" s="27">
        <f t="shared" si="154"/>
        <v>50160</v>
      </c>
      <c r="K121" s="27">
        <f t="shared" si="154"/>
        <v>0</v>
      </c>
      <c r="L121" s="27">
        <f t="shared" si="154"/>
        <v>50160</v>
      </c>
      <c r="M121" s="27">
        <f t="shared" si="154"/>
        <v>0</v>
      </c>
      <c r="N121" s="136">
        <f t="shared" si="154"/>
        <v>0</v>
      </c>
      <c r="O121" s="27">
        <f t="shared" si="154"/>
        <v>0</v>
      </c>
      <c r="P121" s="27">
        <f t="shared" si="154"/>
        <v>0</v>
      </c>
      <c r="Q121" s="27">
        <f t="shared" si="154"/>
        <v>0</v>
      </c>
      <c r="R121" s="27">
        <f t="shared" si="154"/>
        <v>50160</v>
      </c>
      <c r="S121" s="27">
        <f t="shared" si="154"/>
        <v>0</v>
      </c>
      <c r="T121" s="27">
        <f t="shared" si="154"/>
        <v>50160</v>
      </c>
      <c r="U121" s="27">
        <f t="shared" si="154"/>
        <v>0</v>
      </c>
      <c r="V121" s="27">
        <f t="shared" si="154"/>
        <v>50160</v>
      </c>
      <c r="W121" s="27">
        <f t="shared" si="154"/>
        <v>24016</v>
      </c>
      <c r="X121" s="174">
        <f t="shared" si="93"/>
        <v>47.878787878787875</v>
      </c>
      <c r="Y121" s="194" t="e">
        <f t="shared" si="155"/>
        <v>#REF!</v>
      </c>
      <c r="Z121" s="194" t="e">
        <f t="shared" si="155"/>
        <v>#REF!</v>
      </c>
      <c r="AA121" s="194" t="e">
        <f t="shared" si="155"/>
        <v>#REF!</v>
      </c>
    </row>
    <row r="122" spans="1:27" ht="30" x14ac:dyDescent="0.25">
      <c r="A122" s="103" t="s">
        <v>27</v>
      </c>
      <c r="B122" s="103"/>
      <c r="C122" s="103"/>
      <c r="D122" s="103"/>
      <c r="E122" s="99">
        <v>851</v>
      </c>
      <c r="F122" s="3" t="s">
        <v>13</v>
      </c>
      <c r="G122" s="3" t="s">
        <v>75</v>
      </c>
      <c r="H122" s="4" t="s">
        <v>268</v>
      </c>
      <c r="I122" s="3" t="s">
        <v>28</v>
      </c>
      <c r="J122" s="27">
        <f>'2.ВС'!J93</f>
        <v>50160</v>
      </c>
      <c r="K122" s="27">
        <f>'2.ВС'!K93</f>
        <v>0</v>
      </c>
      <c r="L122" s="27">
        <f>'2.ВС'!L93</f>
        <v>50160</v>
      </c>
      <c r="M122" s="27">
        <f>'2.ВС'!M93</f>
        <v>0</v>
      </c>
      <c r="N122" s="136">
        <f>'2.ВС'!N93</f>
        <v>0</v>
      </c>
      <c r="O122" s="27">
        <f>'2.ВС'!O93</f>
        <v>0</v>
      </c>
      <c r="P122" s="27">
        <f>'2.ВС'!P93</f>
        <v>0</v>
      </c>
      <c r="Q122" s="27">
        <f>'2.ВС'!Q93</f>
        <v>0</v>
      </c>
      <c r="R122" s="27">
        <f>'2.ВС'!R93</f>
        <v>50160</v>
      </c>
      <c r="S122" s="27">
        <f>'2.ВС'!S93</f>
        <v>0</v>
      </c>
      <c r="T122" s="27">
        <f>'2.ВС'!T93</f>
        <v>50160</v>
      </c>
      <c r="U122" s="27">
        <f>'2.ВС'!U93</f>
        <v>0</v>
      </c>
      <c r="V122" s="27">
        <f>'2.ВС'!V93</f>
        <v>50160</v>
      </c>
      <c r="W122" s="27">
        <f>'2.ВС'!W93</f>
        <v>24016</v>
      </c>
      <c r="X122" s="174">
        <f t="shared" si="93"/>
        <v>47.878787878787875</v>
      </c>
      <c r="Y122" s="194" t="e">
        <f>'2.ВС'!#REF!</f>
        <v>#REF!</v>
      </c>
      <c r="Z122" s="194" t="e">
        <f>'2.ВС'!#REF!</f>
        <v>#REF!</v>
      </c>
      <c r="AA122" s="194" t="e">
        <f>'2.ВС'!#REF!</f>
        <v>#REF!</v>
      </c>
    </row>
    <row r="123" spans="1:27" s="29" customFormat="1" ht="28.5" x14ac:dyDescent="0.25">
      <c r="A123" s="23" t="s">
        <v>78</v>
      </c>
      <c r="B123" s="69"/>
      <c r="C123" s="69"/>
      <c r="D123" s="69"/>
      <c r="E123" s="10">
        <v>851</v>
      </c>
      <c r="F123" s="24" t="s">
        <v>13</v>
      </c>
      <c r="G123" s="24" t="s">
        <v>64</v>
      </c>
      <c r="H123" s="30"/>
      <c r="I123" s="24"/>
      <c r="J123" s="28">
        <f t="shared" ref="J123:AA125" si="156">J124</f>
        <v>7317800</v>
      </c>
      <c r="K123" s="28">
        <f t="shared" si="156"/>
        <v>0</v>
      </c>
      <c r="L123" s="28">
        <f t="shared" si="156"/>
        <v>7317800</v>
      </c>
      <c r="M123" s="28">
        <f t="shared" si="156"/>
        <v>0</v>
      </c>
      <c r="N123" s="135">
        <f t="shared" si="156"/>
        <v>1567973.08</v>
      </c>
      <c r="O123" s="28">
        <f t="shared" si="156"/>
        <v>0</v>
      </c>
      <c r="P123" s="28">
        <f t="shared" si="156"/>
        <v>1567973.08</v>
      </c>
      <c r="Q123" s="28">
        <f t="shared" si="156"/>
        <v>0</v>
      </c>
      <c r="R123" s="28">
        <f t="shared" si="156"/>
        <v>8885773.0800000001</v>
      </c>
      <c r="S123" s="28">
        <f t="shared" si="156"/>
        <v>0</v>
      </c>
      <c r="T123" s="28">
        <f t="shared" si="156"/>
        <v>8885773.0800000001</v>
      </c>
      <c r="U123" s="28">
        <f t="shared" si="156"/>
        <v>0</v>
      </c>
      <c r="V123" s="28">
        <f t="shared" si="156"/>
        <v>8885773.0800000001</v>
      </c>
      <c r="W123" s="28">
        <f t="shared" si="156"/>
        <v>127550</v>
      </c>
      <c r="X123" s="174">
        <f t="shared" si="93"/>
        <v>1.4354406628623921</v>
      </c>
      <c r="Y123" s="193" t="e">
        <f t="shared" si="156"/>
        <v>#REF!</v>
      </c>
      <c r="Z123" s="193" t="e">
        <f t="shared" si="156"/>
        <v>#REF!</v>
      </c>
      <c r="AA123" s="193" t="e">
        <f t="shared" si="156"/>
        <v>#REF!</v>
      </c>
    </row>
    <row r="124" spans="1:27" ht="382.5" customHeight="1" x14ac:dyDescent="0.25">
      <c r="A124" s="20" t="s">
        <v>271</v>
      </c>
      <c r="B124" s="103"/>
      <c r="C124" s="103"/>
      <c r="D124" s="103"/>
      <c r="E124" s="99">
        <v>851</v>
      </c>
      <c r="F124" s="4" t="s">
        <v>13</v>
      </c>
      <c r="G124" s="4" t="s">
        <v>64</v>
      </c>
      <c r="H124" s="4" t="s">
        <v>270</v>
      </c>
      <c r="I124" s="4"/>
      <c r="J124" s="27">
        <f t="shared" ref="J124:Z125" si="157">J125</f>
        <v>7317800</v>
      </c>
      <c r="K124" s="27">
        <f t="shared" si="157"/>
        <v>0</v>
      </c>
      <c r="L124" s="27">
        <f t="shared" si="157"/>
        <v>7317800</v>
      </c>
      <c r="M124" s="27">
        <f t="shared" si="157"/>
        <v>0</v>
      </c>
      <c r="N124" s="136">
        <f t="shared" si="157"/>
        <v>1567973.08</v>
      </c>
      <c r="O124" s="27">
        <f t="shared" si="157"/>
        <v>0</v>
      </c>
      <c r="P124" s="27">
        <f t="shared" si="157"/>
        <v>1567973.08</v>
      </c>
      <c r="Q124" s="27">
        <f t="shared" si="157"/>
        <v>0</v>
      </c>
      <c r="R124" s="27">
        <f t="shared" si="157"/>
        <v>8885773.0800000001</v>
      </c>
      <c r="S124" s="27">
        <f t="shared" si="157"/>
        <v>0</v>
      </c>
      <c r="T124" s="27">
        <f t="shared" si="157"/>
        <v>8885773.0800000001</v>
      </c>
      <c r="U124" s="27">
        <f t="shared" si="157"/>
        <v>0</v>
      </c>
      <c r="V124" s="27">
        <f t="shared" si="157"/>
        <v>8885773.0800000001</v>
      </c>
      <c r="W124" s="27">
        <f t="shared" si="157"/>
        <v>127550</v>
      </c>
      <c r="X124" s="174">
        <f t="shared" si="93"/>
        <v>1.4354406628623921</v>
      </c>
      <c r="Y124" s="194" t="e">
        <f t="shared" si="157"/>
        <v>#REF!</v>
      </c>
      <c r="Z124" s="194" t="e">
        <f t="shared" si="157"/>
        <v>#REF!</v>
      </c>
      <c r="AA124" s="194" t="e">
        <f t="shared" si="156"/>
        <v>#REF!</v>
      </c>
    </row>
    <row r="125" spans="1:27" ht="19.5" customHeight="1" x14ac:dyDescent="0.25">
      <c r="A125" s="101" t="s">
        <v>42</v>
      </c>
      <c r="B125" s="103"/>
      <c r="C125" s="103"/>
      <c r="D125" s="103"/>
      <c r="E125" s="99">
        <v>851</v>
      </c>
      <c r="F125" s="4" t="s">
        <v>13</v>
      </c>
      <c r="G125" s="4" t="s">
        <v>64</v>
      </c>
      <c r="H125" s="4" t="s">
        <v>270</v>
      </c>
      <c r="I125" s="3" t="s">
        <v>43</v>
      </c>
      <c r="J125" s="27">
        <f t="shared" si="157"/>
        <v>7317800</v>
      </c>
      <c r="K125" s="27">
        <f t="shared" si="157"/>
        <v>0</v>
      </c>
      <c r="L125" s="27">
        <f t="shared" si="157"/>
        <v>7317800</v>
      </c>
      <c r="M125" s="27">
        <f t="shared" si="157"/>
        <v>0</v>
      </c>
      <c r="N125" s="136">
        <f t="shared" si="157"/>
        <v>1567973.08</v>
      </c>
      <c r="O125" s="27">
        <f t="shared" si="157"/>
        <v>0</v>
      </c>
      <c r="P125" s="27">
        <f t="shared" si="157"/>
        <v>1567973.08</v>
      </c>
      <c r="Q125" s="27">
        <f t="shared" si="157"/>
        <v>0</v>
      </c>
      <c r="R125" s="27">
        <f t="shared" si="157"/>
        <v>8885773.0800000001</v>
      </c>
      <c r="S125" s="27">
        <f t="shared" si="157"/>
        <v>0</v>
      </c>
      <c r="T125" s="27">
        <f t="shared" si="157"/>
        <v>8885773.0800000001</v>
      </c>
      <c r="U125" s="27">
        <f t="shared" si="157"/>
        <v>0</v>
      </c>
      <c r="V125" s="27">
        <f t="shared" si="157"/>
        <v>8885773.0800000001</v>
      </c>
      <c r="W125" s="27">
        <f t="shared" si="157"/>
        <v>127550</v>
      </c>
      <c r="X125" s="174">
        <f t="shared" si="93"/>
        <v>1.4354406628623921</v>
      </c>
      <c r="Y125" s="194" t="e">
        <f t="shared" si="156"/>
        <v>#REF!</v>
      </c>
      <c r="Z125" s="194" t="e">
        <f t="shared" si="156"/>
        <v>#REF!</v>
      </c>
      <c r="AA125" s="194" t="e">
        <f t="shared" si="156"/>
        <v>#REF!</v>
      </c>
    </row>
    <row r="126" spans="1:27" ht="30" x14ac:dyDescent="0.25">
      <c r="A126" s="103" t="s">
        <v>79</v>
      </c>
      <c r="B126" s="103"/>
      <c r="C126" s="103"/>
      <c r="D126" s="103"/>
      <c r="E126" s="99">
        <v>851</v>
      </c>
      <c r="F126" s="4" t="s">
        <v>13</v>
      </c>
      <c r="G126" s="4" t="s">
        <v>64</v>
      </c>
      <c r="H126" s="4" t="s">
        <v>270</v>
      </c>
      <c r="I126" s="3" t="s">
        <v>80</v>
      </c>
      <c r="J126" s="27">
        <f>'2.ВС'!J97</f>
        <v>7317800</v>
      </c>
      <c r="K126" s="27">
        <f>'2.ВС'!K97</f>
        <v>0</v>
      </c>
      <c r="L126" s="27">
        <f>'2.ВС'!L97</f>
        <v>7317800</v>
      </c>
      <c r="M126" s="27">
        <f>'2.ВС'!M97</f>
        <v>0</v>
      </c>
      <c r="N126" s="136">
        <f>'2.ВС'!N97</f>
        <v>1567973.08</v>
      </c>
      <c r="O126" s="27">
        <f>'2.ВС'!O97</f>
        <v>0</v>
      </c>
      <c r="P126" s="27">
        <f>'2.ВС'!P97</f>
        <v>1567973.08</v>
      </c>
      <c r="Q126" s="27">
        <f>'2.ВС'!Q97</f>
        <v>0</v>
      </c>
      <c r="R126" s="27">
        <f>'2.ВС'!R97</f>
        <v>8885773.0800000001</v>
      </c>
      <c r="S126" s="27">
        <f>'2.ВС'!S97</f>
        <v>0</v>
      </c>
      <c r="T126" s="27">
        <f>'2.ВС'!T97</f>
        <v>8885773.0800000001</v>
      </c>
      <c r="U126" s="27">
        <f>'2.ВС'!U97</f>
        <v>0</v>
      </c>
      <c r="V126" s="27">
        <f>'2.ВС'!V97</f>
        <v>8885773.0800000001</v>
      </c>
      <c r="W126" s="27">
        <f>'2.ВС'!W97</f>
        <v>127550</v>
      </c>
      <c r="X126" s="174">
        <f t="shared" si="93"/>
        <v>1.4354406628623921</v>
      </c>
      <c r="Y126" s="194" t="e">
        <f>'2.ВС'!#REF!</f>
        <v>#REF!</v>
      </c>
      <c r="Z126" s="194" t="e">
        <f>'2.ВС'!#REF!</f>
        <v>#REF!</v>
      </c>
      <c r="AA126" s="194" t="e">
        <f>'2.ВС'!#REF!</f>
        <v>#REF!</v>
      </c>
    </row>
    <row r="127" spans="1:27" s="29" customFormat="1" ht="30.75" customHeight="1" x14ac:dyDescent="0.25">
      <c r="A127" s="23" t="s">
        <v>81</v>
      </c>
      <c r="B127" s="69"/>
      <c r="C127" s="69"/>
      <c r="D127" s="69"/>
      <c r="E127" s="99">
        <v>851</v>
      </c>
      <c r="F127" s="24" t="s">
        <v>13</v>
      </c>
      <c r="G127" s="24" t="s">
        <v>82</v>
      </c>
      <c r="H127" s="30"/>
      <c r="I127" s="24"/>
      <c r="J127" s="28">
        <f>J128</f>
        <v>216926</v>
      </c>
      <c r="K127" s="28">
        <f t="shared" ref="K127:M127" si="158">K128</f>
        <v>216926</v>
      </c>
      <c r="L127" s="28">
        <f t="shared" si="158"/>
        <v>0</v>
      </c>
      <c r="M127" s="28">
        <f t="shared" si="158"/>
        <v>0</v>
      </c>
      <c r="N127" s="135">
        <f>N128</f>
        <v>0</v>
      </c>
      <c r="O127" s="28">
        <f t="shared" ref="O127" si="159">O128</f>
        <v>0</v>
      </c>
      <c r="P127" s="28">
        <f t="shared" ref="P127" si="160">P128</f>
        <v>0</v>
      </c>
      <c r="Q127" s="28">
        <f t="shared" ref="Q127" si="161">Q128</f>
        <v>0</v>
      </c>
      <c r="R127" s="28">
        <f>R128</f>
        <v>216926</v>
      </c>
      <c r="S127" s="28">
        <f t="shared" ref="S127" si="162">S128</f>
        <v>216926</v>
      </c>
      <c r="T127" s="28">
        <f t="shared" ref="T127" si="163">T128</f>
        <v>0</v>
      </c>
      <c r="U127" s="28">
        <f t="shared" ref="U127:AA127" si="164">U128</f>
        <v>0</v>
      </c>
      <c r="V127" s="28">
        <f t="shared" si="164"/>
        <v>216926</v>
      </c>
      <c r="W127" s="28">
        <f t="shared" si="164"/>
        <v>66407.41</v>
      </c>
      <c r="X127" s="174">
        <f t="shared" si="93"/>
        <v>30.612932520767451</v>
      </c>
      <c r="Y127" s="193" t="e">
        <f t="shared" si="164"/>
        <v>#REF!</v>
      </c>
      <c r="Z127" s="193" t="e">
        <f t="shared" si="164"/>
        <v>#REF!</v>
      </c>
      <c r="AA127" s="193" t="e">
        <f t="shared" si="164"/>
        <v>#REF!</v>
      </c>
    </row>
    <row r="128" spans="1:27" ht="96.75" customHeight="1" x14ac:dyDescent="0.25">
      <c r="A128" s="20" t="s">
        <v>83</v>
      </c>
      <c r="B128" s="103"/>
      <c r="C128" s="103"/>
      <c r="D128" s="103"/>
      <c r="E128" s="99">
        <v>851</v>
      </c>
      <c r="F128" s="4" t="s">
        <v>13</v>
      </c>
      <c r="G128" s="4" t="s">
        <v>82</v>
      </c>
      <c r="H128" s="4" t="s">
        <v>84</v>
      </c>
      <c r="I128" s="4"/>
      <c r="J128" s="27">
        <f t="shared" ref="J128" si="165">J129+J131</f>
        <v>216926</v>
      </c>
      <c r="K128" s="27">
        <f t="shared" ref="K128:N128" si="166">K129+K131</f>
        <v>216926</v>
      </c>
      <c r="L128" s="27">
        <f t="shared" si="166"/>
        <v>0</v>
      </c>
      <c r="M128" s="27">
        <f t="shared" si="166"/>
        <v>0</v>
      </c>
      <c r="N128" s="136">
        <f t="shared" si="166"/>
        <v>0</v>
      </c>
      <c r="O128" s="27">
        <f t="shared" ref="O128:U128" si="167">O129+O131</f>
        <v>0</v>
      </c>
      <c r="P128" s="27">
        <f t="shared" si="167"/>
        <v>0</v>
      </c>
      <c r="Q128" s="27">
        <f t="shared" si="167"/>
        <v>0</v>
      </c>
      <c r="R128" s="27">
        <f t="shared" si="167"/>
        <v>216926</v>
      </c>
      <c r="S128" s="27">
        <f t="shared" si="167"/>
        <v>216926</v>
      </c>
      <c r="T128" s="27">
        <f t="shared" si="167"/>
        <v>0</v>
      </c>
      <c r="U128" s="27">
        <f t="shared" si="167"/>
        <v>0</v>
      </c>
      <c r="V128" s="27">
        <f t="shared" ref="V128:W128" si="168">V129+V131</f>
        <v>216926</v>
      </c>
      <c r="W128" s="27">
        <f t="shared" si="168"/>
        <v>66407.41</v>
      </c>
      <c r="X128" s="174">
        <f t="shared" si="93"/>
        <v>30.612932520767451</v>
      </c>
      <c r="Y128" s="194" t="e">
        <f t="shared" ref="Y128:AA128" si="169">Y129+Y131</f>
        <v>#REF!</v>
      </c>
      <c r="Z128" s="194" t="e">
        <f t="shared" si="169"/>
        <v>#REF!</v>
      </c>
      <c r="AA128" s="194" t="e">
        <f t="shared" si="169"/>
        <v>#REF!</v>
      </c>
    </row>
    <row r="129" spans="1:27" ht="135" x14ac:dyDescent="0.25">
      <c r="A129" s="101" t="s">
        <v>16</v>
      </c>
      <c r="B129" s="103"/>
      <c r="C129" s="103"/>
      <c r="D129" s="103"/>
      <c r="E129" s="99">
        <v>851</v>
      </c>
      <c r="F129" s="4" t="s">
        <v>13</v>
      </c>
      <c r="G129" s="4" t="s">
        <v>82</v>
      </c>
      <c r="H129" s="4" t="s">
        <v>84</v>
      </c>
      <c r="I129" s="3" t="s">
        <v>18</v>
      </c>
      <c r="J129" s="27">
        <f t="shared" ref="J129:AA129" si="170">J130</f>
        <v>138000</v>
      </c>
      <c r="K129" s="27">
        <f t="shared" si="170"/>
        <v>138000</v>
      </c>
      <c r="L129" s="27">
        <f t="shared" si="170"/>
        <v>0</v>
      </c>
      <c r="M129" s="27">
        <f t="shared" si="170"/>
        <v>0</v>
      </c>
      <c r="N129" s="136">
        <f t="shared" si="170"/>
        <v>0</v>
      </c>
      <c r="O129" s="27">
        <f t="shared" si="170"/>
        <v>0</v>
      </c>
      <c r="P129" s="27">
        <f t="shared" si="170"/>
        <v>0</v>
      </c>
      <c r="Q129" s="27">
        <f t="shared" si="170"/>
        <v>0</v>
      </c>
      <c r="R129" s="27">
        <f t="shared" si="170"/>
        <v>138000</v>
      </c>
      <c r="S129" s="27">
        <f t="shared" si="170"/>
        <v>138000</v>
      </c>
      <c r="T129" s="27">
        <f t="shared" si="170"/>
        <v>0</v>
      </c>
      <c r="U129" s="27">
        <f t="shared" si="170"/>
        <v>0</v>
      </c>
      <c r="V129" s="27">
        <f t="shared" si="170"/>
        <v>138000</v>
      </c>
      <c r="W129" s="27">
        <f t="shared" si="170"/>
        <v>60298.86</v>
      </c>
      <c r="X129" s="174">
        <f t="shared" si="93"/>
        <v>43.694826086956525</v>
      </c>
      <c r="Y129" s="194" t="e">
        <f t="shared" si="170"/>
        <v>#REF!</v>
      </c>
      <c r="Z129" s="194" t="e">
        <f t="shared" si="170"/>
        <v>#REF!</v>
      </c>
      <c r="AA129" s="194" t="e">
        <f t="shared" si="170"/>
        <v>#REF!</v>
      </c>
    </row>
    <row r="130" spans="1:27" ht="45" x14ac:dyDescent="0.25">
      <c r="A130" s="101" t="s">
        <v>8</v>
      </c>
      <c r="B130" s="101"/>
      <c r="C130" s="101"/>
      <c r="D130" s="101"/>
      <c r="E130" s="99">
        <v>851</v>
      </c>
      <c r="F130" s="4" t="s">
        <v>13</v>
      </c>
      <c r="G130" s="4" t="s">
        <v>82</v>
      </c>
      <c r="H130" s="4" t="s">
        <v>84</v>
      </c>
      <c r="I130" s="3" t="s">
        <v>19</v>
      </c>
      <c r="J130" s="27">
        <f>'2.ВС'!J101</f>
        <v>138000</v>
      </c>
      <c r="K130" s="27">
        <f>'2.ВС'!K101</f>
        <v>138000</v>
      </c>
      <c r="L130" s="27">
        <f>'2.ВС'!L101</f>
        <v>0</v>
      </c>
      <c r="M130" s="27">
        <f>'2.ВС'!M101</f>
        <v>0</v>
      </c>
      <c r="N130" s="136">
        <f>'2.ВС'!N101</f>
        <v>0</v>
      </c>
      <c r="O130" s="27">
        <f>'2.ВС'!O101</f>
        <v>0</v>
      </c>
      <c r="P130" s="27">
        <f>'2.ВС'!P101</f>
        <v>0</v>
      </c>
      <c r="Q130" s="27">
        <f>'2.ВС'!Q101</f>
        <v>0</v>
      </c>
      <c r="R130" s="27">
        <f>'2.ВС'!R101</f>
        <v>138000</v>
      </c>
      <c r="S130" s="27">
        <f>'2.ВС'!S101</f>
        <v>138000</v>
      </c>
      <c r="T130" s="27">
        <f>'2.ВС'!T101</f>
        <v>0</v>
      </c>
      <c r="U130" s="27">
        <f>'2.ВС'!U101</f>
        <v>0</v>
      </c>
      <c r="V130" s="27">
        <f>'2.ВС'!V101</f>
        <v>138000</v>
      </c>
      <c r="W130" s="27">
        <f>'2.ВС'!W101</f>
        <v>60298.86</v>
      </c>
      <c r="X130" s="174">
        <f t="shared" si="93"/>
        <v>43.694826086956525</v>
      </c>
      <c r="Y130" s="194" t="e">
        <f>'2.ВС'!#REF!</f>
        <v>#REF!</v>
      </c>
      <c r="Z130" s="194" t="e">
        <f>'2.ВС'!#REF!</f>
        <v>#REF!</v>
      </c>
      <c r="AA130" s="194" t="e">
        <f>'2.ВС'!#REF!</f>
        <v>#REF!</v>
      </c>
    </row>
    <row r="131" spans="1:27" ht="33.75" customHeight="1" x14ac:dyDescent="0.25">
      <c r="A131" s="103" t="s">
        <v>22</v>
      </c>
      <c r="B131" s="101"/>
      <c r="C131" s="101"/>
      <c r="D131" s="101"/>
      <c r="E131" s="99">
        <v>851</v>
      </c>
      <c r="F131" s="4" t="s">
        <v>13</v>
      </c>
      <c r="G131" s="4" t="s">
        <v>82</v>
      </c>
      <c r="H131" s="4" t="s">
        <v>84</v>
      </c>
      <c r="I131" s="3" t="s">
        <v>23</v>
      </c>
      <c r="J131" s="27">
        <f t="shared" ref="J131:AA131" si="171">J132</f>
        <v>78926</v>
      </c>
      <c r="K131" s="27">
        <f t="shared" si="171"/>
        <v>78926</v>
      </c>
      <c r="L131" s="27">
        <f t="shared" si="171"/>
        <v>0</v>
      </c>
      <c r="M131" s="27">
        <f t="shared" si="171"/>
        <v>0</v>
      </c>
      <c r="N131" s="136">
        <f t="shared" si="171"/>
        <v>0</v>
      </c>
      <c r="O131" s="27">
        <f t="shared" si="171"/>
        <v>0</v>
      </c>
      <c r="P131" s="27">
        <f t="shared" si="171"/>
        <v>0</v>
      </c>
      <c r="Q131" s="27">
        <f t="shared" si="171"/>
        <v>0</v>
      </c>
      <c r="R131" s="27">
        <f t="shared" si="171"/>
        <v>78926</v>
      </c>
      <c r="S131" s="27">
        <f t="shared" si="171"/>
        <v>78926</v>
      </c>
      <c r="T131" s="27">
        <f t="shared" si="171"/>
        <v>0</v>
      </c>
      <c r="U131" s="27">
        <f t="shared" si="171"/>
        <v>0</v>
      </c>
      <c r="V131" s="27">
        <f t="shared" si="171"/>
        <v>78926</v>
      </c>
      <c r="W131" s="27">
        <f t="shared" si="171"/>
        <v>6108.55</v>
      </c>
      <c r="X131" s="174">
        <f t="shared" si="93"/>
        <v>7.739591516103693</v>
      </c>
      <c r="Y131" s="194" t="e">
        <f t="shared" si="171"/>
        <v>#REF!</v>
      </c>
      <c r="Z131" s="194" t="e">
        <f t="shared" si="171"/>
        <v>#REF!</v>
      </c>
      <c r="AA131" s="194" t="e">
        <f t="shared" si="171"/>
        <v>#REF!</v>
      </c>
    </row>
    <row r="132" spans="1:27" ht="60" x14ac:dyDescent="0.25">
      <c r="A132" s="103" t="s">
        <v>9</v>
      </c>
      <c r="B132" s="103"/>
      <c r="C132" s="103"/>
      <c r="D132" s="103"/>
      <c r="E132" s="99">
        <v>851</v>
      </c>
      <c r="F132" s="4" t="s">
        <v>13</v>
      </c>
      <c r="G132" s="4" t="s">
        <v>82</v>
      </c>
      <c r="H132" s="4" t="s">
        <v>84</v>
      </c>
      <c r="I132" s="3" t="s">
        <v>24</v>
      </c>
      <c r="J132" s="27">
        <f>'2.ВС'!J103</f>
        <v>78926</v>
      </c>
      <c r="K132" s="27">
        <f>'2.ВС'!K103</f>
        <v>78926</v>
      </c>
      <c r="L132" s="27">
        <f>'2.ВС'!L103</f>
        <v>0</v>
      </c>
      <c r="M132" s="27">
        <f>'2.ВС'!M103</f>
        <v>0</v>
      </c>
      <c r="N132" s="136">
        <f>'2.ВС'!N103</f>
        <v>0</v>
      </c>
      <c r="O132" s="27">
        <f>'2.ВС'!O103</f>
        <v>0</v>
      </c>
      <c r="P132" s="27">
        <f>'2.ВС'!P103</f>
        <v>0</v>
      </c>
      <c r="Q132" s="27">
        <f>'2.ВС'!Q103</f>
        <v>0</v>
      </c>
      <c r="R132" s="27">
        <f>'2.ВС'!R103</f>
        <v>78926</v>
      </c>
      <c r="S132" s="27">
        <f>'2.ВС'!S103</f>
        <v>78926</v>
      </c>
      <c r="T132" s="27">
        <f>'2.ВС'!T103</f>
        <v>0</v>
      </c>
      <c r="U132" s="27">
        <f>'2.ВС'!U103</f>
        <v>0</v>
      </c>
      <c r="V132" s="27">
        <f>'2.ВС'!V103</f>
        <v>78926</v>
      </c>
      <c r="W132" s="27">
        <f>'2.ВС'!W103</f>
        <v>6108.55</v>
      </c>
      <c r="X132" s="174">
        <f t="shared" si="93"/>
        <v>7.739591516103693</v>
      </c>
      <c r="Y132" s="194" t="e">
        <f>'2.ВС'!#REF!</f>
        <v>#REF!</v>
      </c>
      <c r="Z132" s="194" t="e">
        <f>'2.ВС'!#REF!</f>
        <v>#REF!</v>
      </c>
      <c r="AA132" s="194" t="e">
        <f>'2.ВС'!#REF!</f>
        <v>#REF!</v>
      </c>
    </row>
    <row r="133" spans="1:27" s="39" customFormat="1" ht="34.5" customHeight="1" x14ac:dyDescent="0.25">
      <c r="A133" s="52" t="s">
        <v>85</v>
      </c>
      <c r="B133" s="40"/>
      <c r="C133" s="40"/>
      <c r="D133" s="43"/>
      <c r="E133" s="44">
        <v>851</v>
      </c>
      <c r="F133" s="34" t="s">
        <v>35</v>
      </c>
      <c r="G133" s="34"/>
      <c r="H133" s="34"/>
      <c r="I133" s="22"/>
      <c r="J133" s="32">
        <f>J134+J141</f>
        <v>2070691.18</v>
      </c>
      <c r="K133" s="32">
        <f t="shared" ref="K133:W133" si="172">K134+K141</f>
        <v>1793001</v>
      </c>
      <c r="L133" s="32">
        <f t="shared" si="172"/>
        <v>277690.18</v>
      </c>
      <c r="M133" s="32">
        <f t="shared" si="172"/>
        <v>0</v>
      </c>
      <c r="N133" s="32">
        <f t="shared" si="172"/>
        <v>3206354</v>
      </c>
      <c r="O133" s="32">
        <f t="shared" si="172"/>
        <v>0</v>
      </c>
      <c r="P133" s="32">
        <f t="shared" si="172"/>
        <v>3206354</v>
      </c>
      <c r="Q133" s="32">
        <f t="shared" si="172"/>
        <v>0</v>
      </c>
      <c r="R133" s="32">
        <f t="shared" si="172"/>
        <v>5277045.18</v>
      </c>
      <c r="S133" s="32">
        <f t="shared" si="172"/>
        <v>1793001</v>
      </c>
      <c r="T133" s="32">
        <f t="shared" si="172"/>
        <v>3484044.18</v>
      </c>
      <c r="U133" s="32">
        <f t="shared" si="172"/>
        <v>0</v>
      </c>
      <c r="V133" s="32">
        <f t="shared" si="172"/>
        <v>5277045.18</v>
      </c>
      <c r="W133" s="32">
        <f t="shared" si="172"/>
        <v>1542932.42</v>
      </c>
      <c r="X133" s="174">
        <f t="shared" si="93"/>
        <v>29.238567557611855</v>
      </c>
      <c r="Y133" s="192" t="e">
        <f t="shared" ref="Y133:AA133" si="173">Y134+Y141</f>
        <v>#REF!</v>
      </c>
      <c r="Z133" s="192" t="e">
        <f t="shared" si="173"/>
        <v>#REF!</v>
      </c>
      <c r="AA133" s="192" t="e">
        <f t="shared" si="173"/>
        <v>#REF!</v>
      </c>
    </row>
    <row r="134" spans="1:27" s="29" customFormat="1" ht="21" customHeight="1" x14ac:dyDescent="0.25">
      <c r="A134" s="26" t="s">
        <v>86</v>
      </c>
      <c r="B134" s="69"/>
      <c r="C134" s="69"/>
      <c r="D134" s="33"/>
      <c r="E134" s="99">
        <v>851</v>
      </c>
      <c r="F134" s="30" t="s">
        <v>35</v>
      </c>
      <c r="G134" s="30" t="s">
        <v>11</v>
      </c>
      <c r="H134" s="30"/>
      <c r="I134" s="24"/>
      <c r="J134" s="28">
        <f t="shared" ref="J134" si="174">J135+J138</f>
        <v>162935</v>
      </c>
      <c r="K134" s="28">
        <f t="shared" ref="K134:N134" si="175">K135+K138</f>
        <v>0</v>
      </c>
      <c r="L134" s="28">
        <f t="shared" si="175"/>
        <v>162935</v>
      </c>
      <c r="M134" s="28">
        <f t="shared" si="175"/>
        <v>0</v>
      </c>
      <c r="N134" s="135">
        <f t="shared" si="175"/>
        <v>0</v>
      </c>
      <c r="O134" s="28">
        <f t="shared" ref="O134:U134" si="176">O135+O138</f>
        <v>0</v>
      </c>
      <c r="P134" s="28">
        <f t="shared" si="176"/>
        <v>0</v>
      </c>
      <c r="Q134" s="28">
        <f t="shared" si="176"/>
        <v>0</v>
      </c>
      <c r="R134" s="28">
        <f t="shared" si="176"/>
        <v>162935</v>
      </c>
      <c r="S134" s="28">
        <f t="shared" si="176"/>
        <v>0</v>
      </c>
      <c r="T134" s="28">
        <f t="shared" si="176"/>
        <v>162935</v>
      </c>
      <c r="U134" s="28">
        <f t="shared" si="176"/>
        <v>0</v>
      </c>
      <c r="V134" s="28">
        <f t="shared" ref="V134:W134" si="177">V135+V138</f>
        <v>162935</v>
      </c>
      <c r="W134" s="28">
        <f t="shared" si="177"/>
        <v>55835.5</v>
      </c>
      <c r="X134" s="174">
        <f t="shared" si="93"/>
        <v>34.268573357473841</v>
      </c>
      <c r="Y134" s="193" t="e">
        <f t="shared" ref="Y134:AA134" si="178">Y135+Y138</f>
        <v>#REF!</v>
      </c>
      <c r="Z134" s="193" t="e">
        <f t="shared" si="178"/>
        <v>#REF!</v>
      </c>
      <c r="AA134" s="193" t="e">
        <f t="shared" si="178"/>
        <v>#REF!</v>
      </c>
    </row>
    <row r="135" spans="1:27" s="29" customFormat="1" ht="95.25" customHeight="1" x14ac:dyDescent="0.25">
      <c r="A135" s="20" t="s">
        <v>87</v>
      </c>
      <c r="B135" s="103"/>
      <c r="C135" s="103"/>
      <c r="D135" s="31"/>
      <c r="E135" s="99">
        <v>851</v>
      </c>
      <c r="F135" s="4" t="s">
        <v>35</v>
      </c>
      <c r="G135" s="4" t="s">
        <v>11</v>
      </c>
      <c r="H135" s="4" t="s">
        <v>88</v>
      </c>
      <c r="I135" s="3"/>
      <c r="J135" s="27">
        <f t="shared" ref="J135:Z139" si="179">J136</f>
        <v>81051</v>
      </c>
      <c r="K135" s="27">
        <f t="shared" si="179"/>
        <v>0</v>
      </c>
      <c r="L135" s="27">
        <f t="shared" si="179"/>
        <v>81051</v>
      </c>
      <c r="M135" s="27">
        <f t="shared" si="179"/>
        <v>0</v>
      </c>
      <c r="N135" s="136">
        <f t="shared" si="179"/>
        <v>0</v>
      </c>
      <c r="O135" s="27">
        <f t="shared" si="179"/>
        <v>0</v>
      </c>
      <c r="P135" s="27">
        <f t="shared" si="179"/>
        <v>0</v>
      </c>
      <c r="Q135" s="27">
        <f t="shared" si="179"/>
        <v>0</v>
      </c>
      <c r="R135" s="27">
        <f t="shared" si="179"/>
        <v>81051</v>
      </c>
      <c r="S135" s="27">
        <f t="shared" si="179"/>
        <v>0</v>
      </c>
      <c r="T135" s="27">
        <f t="shared" si="179"/>
        <v>81051</v>
      </c>
      <c r="U135" s="27">
        <f t="shared" si="179"/>
        <v>0</v>
      </c>
      <c r="V135" s="27">
        <f t="shared" si="179"/>
        <v>81051</v>
      </c>
      <c r="W135" s="27">
        <f t="shared" si="179"/>
        <v>31215</v>
      </c>
      <c r="X135" s="174">
        <f t="shared" si="93"/>
        <v>38.512788244438688</v>
      </c>
      <c r="Y135" s="194" t="e">
        <f t="shared" si="179"/>
        <v>#REF!</v>
      </c>
      <c r="Z135" s="194" t="e">
        <f t="shared" si="179"/>
        <v>#REF!</v>
      </c>
      <c r="AA135" s="194" t="e">
        <f t="shared" ref="Y135:AA139" si="180">AA136</f>
        <v>#REF!</v>
      </c>
    </row>
    <row r="136" spans="1:27" s="29" customFormat="1" ht="60.75" customHeight="1" x14ac:dyDescent="0.25">
      <c r="A136" s="103" t="s">
        <v>22</v>
      </c>
      <c r="B136" s="103"/>
      <c r="C136" s="103"/>
      <c r="D136" s="103"/>
      <c r="E136" s="99">
        <v>851</v>
      </c>
      <c r="F136" s="4" t="s">
        <v>35</v>
      </c>
      <c r="G136" s="4" t="s">
        <v>11</v>
      </c>
      <c r="H136" s="4" t="s">
        <v>88</v>
      </c>
      <c r="I136" s="3" t="s">
        <v>23</v>
      </c>
      <c r="J136" s="27">
        <f t="shared" si="179"/>
        <v>81051</v>
      </c>
      <c r="K136" s="27">
        <f t="shared" si="179"/>
        <v>0</v>
      </c>
      <c r="L136" s="27">
        <f t="shared" si="179"/>
        <v>81051</v>
      </c>
      <c r="M136" s="27">
        <f t="shared" si="179"/>
        <v>0</v>
      </c>
      <c r="N136" s="136">
        <f t="shared" si="179"/>
        <v>0</v>
      </c>
      <c r="O136" s="27">
        <f t="shared" si="179"/>
        <v>0</v>
      </c>
      <c r="P136" s="27">
        <f t="shared" si="179"/>
        <v>0</v>
      </c>
      <c r="Q136" s="27">
        <f t="shared" si="179"/>
        <v>0</v>
      </c>
      <c r="R136" s="27">
        <f t="shared" si="179"/>
        <v>81051</v>
      </c>
      <c r="S136" s="27">
        <f t="shared" si="179"/>
        <v>0</v>
      </c>
      <c r="T136" s="27">
        <f t="shared" si="179"/>
        <v>81051</v>
      </c>
      <c r="U136" s="27">
        <f t="shared" si="179"/>
        <v>0</v>
      </c>
      <c r="V136" s="27">
        <f t="shared" si="179"/>
        <v>81051</v>
      </c>
      <c r="W136" s="27">
        <f t="shared" si="179"/>
        <v>31215</v>
      </c>
      <c r="X136" s="174">
        <f t="shared" ref="X136:X199" si="181">W136/V136*100</f>
        <v>38.512788244438688</v>
      </c>
      <c r="Y136" s="194" t="e">
        <f t="shared" si="180"/>
        <v>#REF!</v>
      </c>
      <c r="Z136" s="194" t="e">
        <f t="shared" si="180"/>
        <v>#REF!</v>
      </c>
      <c r="AA136" s="194" t="e">
        <f t="shared" si="180"/>
        <v>#REF!</v>
      </c>
    </row>
    <row r="137" spans="1:27" s="29" customFormat="1" ht="60" x14ac:dyDescent="0.25">
      <c r="A137" s="103" t="s">
        <v>9</v>
      </c>
      <c r="B137" s="103"/>
      <c r="C137" s="103"/>
      <c r="D137" s="103"/>
      <c r="E137" s="99">
        <v>851</v>
      </c>
      <c r="F137" s="4" t="s">
        <v>35</v>
      </c>
      <c r="G137" s="4" t="s">
        <v>11</v>
      </c>
      <c r="H137" s="4" t="s">
        <v>88</v>
      </c>
      <c r="I137" s="3" t="s">
        <v>24</v>
      </c>
      <c r="J137" s="27">
        <f>'2.ВС'!J108</f>
        <v>81051</v>
      </c>
      <c r="K137" s="27">
        <f>'2.ВС'!K108</f>
        <v>0</v>
      </c>
      <c r="L137" s="27">
        <f>'2.ВС'!L108</f>
        <v>81051</v>
      </c>
      <c r="M137" s="27">
        <f>'2.ВС'!M108</f>
        <v>0</v>
      </c>
      <c r="N137" s="136">
        <f>'2.ВС'!N108</f>
        <v>0</v>
      </c>
      <c r="O137" s="27">
        <f>'2.ВС'!O108</f>
        <v>0</v>
      </c>
      <c r="P137" s="27">
        <f>'2.ВС'!P108</f>
        <v>0</v>
      </c>
      <c r="Q137" s="27">
        <f>'2.ВС'!Q108</f>
        <v>0</v>
      </c>
      <c r="R137" s="27">
        <f>'2.ВС'!R108</f>
        <v>81051</v>
      </c>
      <c r="S137" s="27">
        <f>'2.ВС'!S108</f>
        <v>0</v>
      </c>
      <c r="T137" s="27">
        <f>'2.ВС'!T108</f>
        <v>81051</v>
      </c>
      <c r="U137" s="27">
        <f>'2.ВС'!U108</f>
        <v>0</v>
      </c>
      <c r="V137" s="27">
        <f>'2.ВС'!V108</f>
        <v>81051</v>
      </c>
      <c r="W137" s="27">
        <f>'2.ВС'!W108</f>
        <v>31215</v>
      </c>
      <c r="X137" s="174">
        <f t="shared" si="181"/>
        <v>38.512788244438688</v>
      </c>
      <c r="Y137" s="194" t="e">
        <f>'2.ВС'!#REF!</f>
        <v>#REF!</v>
      </c>
      <c r="Z137" s="194" t="e">
        <f>'2.ВС'!#REF!</f>
        <v>#REF!</v>
      </c>
      <c r="AA137" s="194" t="e">
        <f>'2.ВС'!#REF!</f>
        <v>#REF!</v>
      </c>
    </row>
    <row r="138" spans="1:27" s="29" customFormat="1" ht="203.25" customHeight="1" x14ac:dyDescent="0.25">
      <c r="A138" s="20" t="s">
        <v>89</v>
      </c>
      <c r="B138" s="103"/>
      <c r="C138" s="103"/>
      <c r="D138" s="103"/>
      <c r="E138" s="99">
        <v>851</v>
      </c>
      <c r="F138" s="4" t="s">
        <v>35</v>
      </c>
      <c r="G138" s="4" t="s">
        <v>11</v>
      </c>
      <c r="H138" s="4" t="s">
        <v>90</v>
      </c>
      <c r="I138" s="3"/>
      <c r="J138" s="27">
        <f t="shared" si="179"/>
        <v>81884</v>
      </c>
      <c r="K138" s="27">
        <f t="shared" si="179"/>
        <v>0</v>
      </c>
      <c r="L138" s="27">
        <f t="shared" si="179"/>
        <v>81884</v>
      </c>
      <c r="M138" s="27">
        <f t="shared" si="179"/>
        <v>0</v>
      </c>
      <c r="N138" s="136">
        <f t="shared" si="179"/>
        <v>0</v>
      </c>
      <c r="O138" s="27">
        <f t="shared" si="179"/>
        <v>0</v>
      </c>
      <c r="P138" s="27">
        <f t="shared" si="179"/>
        <v>0</v>
      </c>
      <c r="Q138" s="27">
        <f t="shared" si="179"/>
        <v>0</v>
      </c>
      <c r="R138" s="27">
        <f t="shared" si="179"/>
        <v>81884</v>
      </c>
      <c r="S138" s="27">
        <f t="shared" si="179"/>
        <v>0</v>
      </c>
      <c r="T138" s="27">
        <f t="shared" si="179"/>
        <v>81884</v>
      </c>
      <c r="U138" s="27">
        <f t="shared" si="179"/>
        <v>0</v>
      </c>
      <c r="V138" s="27">
        <f t="shared" si="179"/>
        <v>81884</v>
      </c>
      <c r="W138" s="27">
        <f t="shared" si="179"/>
        <v>24620.5</v>
      </c>
      <c r="X138" s="174">
        <f t="shared" si="181"/>
        <v>30.067534561086418</v>
      </c>
      <c r="Y138" s="194" t="e">
        <f t="shared" si="180"/>
        <v>#REF!</v>
      </c>
      <c r="Z138" s="194" t="e">
        <f t="shared" si="180"/>
        <v>#REF!</v>
      </c>
      <c r="AA138" s="194" t="e">
        <f t="shared" si="180"/>
        <v>#REF!</v>
      </c>
    </row>
    <row r="139" spans="1:27" s="29" customFormat="1" ht="21.75" customHeight="1" x14ac:dyDescent="0.25">
      <c r="A139" s="101" t="s">
        <v>42</v>
      </c>
      <c r="B139" s="103"/>
      <c r="C139" s="103"/>
      <c r="D139" s="103"/>
      <c r="E139" s="99">
        <v>851</v>
      </c>
      <c r="F139" s="4" t="s">
        <v>35</v>
      </c>
      <c r="G139" s="4" t="s">
        <v>11</v>
      </c>
      <c r="H139" s="4" t="s">
        <v>90</v>
      </c>
      <c r="I139" s="3" t="s">
        <v>43</v>
      </c>
      <c r="J139" s="27">
        <f t="shared" si="179"/>
        <v>81884</v>
      </c>
      <c r="K139" s="27">
        <f t="shared" si="179"/>
        <v>0</v>
      </c>
      <c r="L139" s="27">
        <f t="shared" si="179"/>
        <v>81884</v>
      </c>
      <c r="M139" s="27">
        <f t="shared" si="179"/>
        <v>0</v>
      </c>
      <c r="N139" s="136">
        <f t="shared" si="179"/>
        <v>0</v>
      </c>
      <c r="O139" s="27">
        <f t="shared" si="179"/>
        <v>0</v>
      </c>
      <c r="P139" s="27">
        <f t="shared" si="179"/>
        <v>0</v>
      </c>
      <c r="Q139" s="27">
        <f t="shared" si="179"/>
        <v>0</v>
      </c>
      <c r="R139" s="27">
        <f t="shared" si="179"/>
        <v>81884</v>
      </c>
      <c r="S139" s="27">
        <f t="shared" si="179"/>
        <v>0</v>
      </c>
      <c r="T139" s="27">
        <f t="shared" si="179"/>
        <v>81884</v>
      </c>
      <c r="U139" s="27">
        <f t="shared" si="179"/>
        <v>0</v>
      </c>
      <c r="V139" s="27">
        <f t="shared" si="179"/>
        <v>81884</v>
      </c>
      <c r="W139" s="27">
        <f t="shared" si="179"/>
        <v>24620.5</v>
      </c>
      <c r="X139" s="174">
        <f t="shared" si="181"/>
        <v>30.067534561086418</v>
      </c>
      <c r="Y139" s="194" t="e">
        <f t="shared" si="180"/>
        <v>#REF!</v>
      </c>
      <c r="Z139" s="194" t="e">
        <f t="shared" si="180"/>
        <v>#REF!</v>
      </c>
      <c r="AA139" s="194" t="e">
        <f t="shared" si="180"/>
        <v>#REF!</v>
      </c>
    </row>
    <row r="140" spans="1:27" s="29" customFormat="1" ht="30.75" customHeight="1" x14ac:dyDescent="0.25">
      <c r="A140" s="103" t="s">
        <v>79</v>
      </c>
      <c r="B140" s="103"/>
      <c r="C140" s="103"/>
      <c r="D140" s="103"/>
      <c r="E140" s="99">
        <v>851</v>
      </c>
      <c r="F140" s="4" t="s">
        <v>35</v>
      </c>
      <c r="G140" s="4" t="s">
        <v>11</v>
      </c>
      <c r="H140" s="4" t="s">
        <v>90</v>
      </c>
      <c r="I140" s="3" t="s">
        <v>80</v>
      </c>
      <c r="J140" s="27">
        <f>'2.ВС'!J111</f>
        <v>81884</v>
      </c>
      <c r="K140" s="27">
        <f>'2.ВС'!K111</f>
        <v>0</v>
      </c>
      <c r="L140" s="27">
        <f>'2.ВС'!L111</f>
        <v>81884</v>
      </c>
      <c r="M140" s="27">
        <f>'2.ВС'!M111</f>
        <v>0</v>
      </c>
      <c r="N140" s="136">
        <f>'2.ВС'!N111</f>
        <v>0</v>
      </c>
      <c r="O140" s="27">
        <f>'2.ВС'!O111</f>
        <v>0</v>
      </c>
      <c r="P140" s="27">
        <f>'2.ВС'!P111</f>
        <v>0</v>
      </c>
      <c r="Q140" s="27">
        <f>'2.ВС'!Q111</f>
        <v>0</v>
      </c>
      <c r="R140" s="27">
        <f>'2.ВС'!R111</f>
        <v>81884</v>
      </c>
      <c r="S140" s="27">
        <f>'2.ВС'!S111</f>
        <v>0</v>
      </c>
      <c r="T140" s="27">
        <f>'2.ВС'!T111</f>
        <v>81884</v>
      </c>
      <c r="U140" s="27">
        <f>'2.ВС'!U111</f>
        <v>0</v>
      </c>
      <c r="V140" s="27">
        <f>'2.ВС'!V111</f>
        <v>81884</v>
      </c>
      <c r="W140" s="27">
        <f>'2.ВС'!W111</f>
        <v>24620.5</v>
      </c>
      <c r="X140" s="174">
        <f t="shared" si="181"/>
        <v>30.067534561086418</v>
      </c>
      <c r="Y140" s="194" t="e">
        <f>'2.ВС'!#REF!</f>
        <v>#REF!</v>
      </c>
      <c r="Z140" s="194" t="e">
        <f>'2.ВС'!#REF!</f>
        <v>#REF!</v>
      </c>
      <c r="AA140" s="194" t="e">
        <f>'2.ВС'!#REF!</f>
        <v>#REF!</v>
      </c>
    </row>
    <row r="141" spans="1:27" s="29" customFormat="1" ht="20.25" customHeight="1" x14ac:dyDescent="0.25">
      <c r="A141" s="33" t="s">
        <v>91</v>
      </c>
      <c r="B141" s="69"/>
      <c r="C141" s="69"/>
      <c r="D141" s="33"/>
      <c r="E141" s="99">
        <v>851</v>
      </c>
      <c r="F141" s="30" t="s">
        <v>35</v>
      </c>
      <c r="G141" s="30" t="s">
        <v>56</v>
      </c>
      <c r="H141" s="30"/>
      <c r="I141" s="24"/>
      <c r="J141" s="28">
        <f>J142+J145+J148+J151+J154</f>
        <v>1907756.18</v>
      </c>
      <c r="K141" s="28">
        <f t="shared" ref="K141:U141" si="182">K142+K145+K148+K151+K154</f>
        <v>1793001</v>
      </c>
      <c r="L141" s="28">
        <f t="shared" si="182"/>
        <v>114755.18000000001</v>
      </c>
      <c r="M141" s="28">
        <f t="shared" si="182"/>
        <v>0</v>
      </c>
      <c r="N141" s="28">
        <f t="shared" si="182"/>
        <v>3206354</v>
      </c>
      <c r="O141" s="28">
        <f t="shared" si="182"/>
        <v>0</v>
      </c>
      <c r="P141" s="28">
        <f t="shared" si="182"/>
        <v>3206354</v>
      </c>
      <c r="Q141" s="28">
        <f t="shared" si="182"/>
        <v>0</v>
      </c>
      <c r="R141" s="28">
        <f t="shared" si="182"/>
        <v>5114110.18</v>
      </c>
      <c r="S141" s="28">
        <f t="shared" si="182"/>
        <v>1793001</v>
      </c>
      <c r="T141" s="28">
        <f t="shared" si="182"/>
        <v>3321109.18</v>
      </c>
      <c r="U141" s="28">
        <f t="shared" si="182"/>
        <v>0</v>
      </c>
      <c r="V141" s="28">
        <f t="shared" ref="V141:W141" si="183">V142+V145+V148+V151+V154</f>
        <v>5114110.18</v>
      </c>
      <c r="W141" s="28">
        <f t="shared" si="183"/>
        <v>1487096.92</v>
      </c>
      <c r="X141" s="174">
        <f t="shared" si="181"/>
        <v>29.078312114112485</v>
      </c>
      <c r="Y141" s="193" t="e">
        <f t="shared" ref="Y141:AA141" si="184">Y142+Y145+Y148+Y151+Y154</f>
        <v>#REF!</v>
      </c>
      <c r="Z141" s="193" t="e">
        <f t="shared" si="184"/>
        <v>#REF!</v>
      </c>
      <c r="AA141" s="193" t="e">
        <f t="shared" si="184"/>
        <v>#REF!</v>
      </c>
    </row>
    <row r="142" spans="1:27" s="29" customFormat="1" ht="20.25" customHeight="1" x14ac:dyDescent="0.25">
      <c r="A142" s="20" t="s">
        <v>96</v>
      </c>
      <c r="B142" s="157"/>
      <c r="C142" s="157"/>
      <c r="D142" s="31"/>
      <c r="E142" s="156">
        <v>851</v>
      </c>
      <c r="F142" s="4" t="s">
        <v>35</v>
      </c>
      <c r="G142" s="4" t="s">
        <v>56</v>
      </c>
      <c r="H142" s="4" t="s">
        <v>97</v>
      </c>
      <c r="I142" s="3"/>
      <c r="J142" s="27">
        <f t="shared" ref="J142:Z143" si="185">J143</f>
        <v>0</v>
      </c>
      <c r="K142" s="27">
        <f t="shared" si="185"/>
        <v>0</v>
      </c>
      <c r="L142" s="27">
        <f t="shared" si="185"/>
        <v>0</v>
      </c>
      <c r="M142" s="27">
        <f t="shared" si="185"/>
        <v>0</v>
      </c>
      <c r="N142" s="27">
        <f t="shared" si="185"/>
        <v>3195926</v>
      </c>
      <c r="O142" s="27">
        <f t="shared" si="185"/>
        <v>0</v>
      </c>
      <c r="P142" s="27">
        <f t="shared" si="185"/>
        <v>3195926</v>
      </c>
      <c r="Q142" s="27">
        <f t="shared" si="185"/>
        <v>0</v>
      </c>
      <c r="R142" s="27">
        <f t="shared" si="185"/>
        <v>3195926</v>
      </c>
      <c r="S142" s="27">
        <f t="shared" si="185"/>
        <v>0</v>
      </c>
      <c r="T142" s="27">
        <f t="shared" si="185"/>
        <v>3195926</v>
      </c>
      <c r="U142" s="27">
        <f t="shared" si="185"/>
        <v>0</v>
      </c>
      <c r="V142" s="27">
        <f t="shared" si="185"/>
        <v>3195926</v>
      </c>
      <c r="W142" s="27">
        <f t="shared" si="185"/>
        <v>286785</v>
      </c>
      <c r="X142" s="174">
        <f t="shared" si="181"/>
        <v>8.9734555806360969</v>
      </c>
      <c r="Y142" s="194" t="e">
        <f t="shared" si="185"/>
        <v>#REF!</v>
      </c>
      <c r="Z142" s="194" t="e">
        <f t="shared" si="185"/>
        <v>#REF!</v>
      </c>
      <c r="AA142" s="194" t="e">
        <f t="shared" ref="AA142" si="186">AA143</f>
        <v>#REF!</v>
      </c>
    </row>
    <row r="143" spans="1:27" s="29" customFormat="1" ht="20.25" customHeight="1" x14ac:dyDescent="0.25">
      <c r="A143" s="157" t="s">
        <v>92</v>
      </c>
      <c r="B143" s="157"/>
      <c r="C143" s="157"/>
      <c r="D143" s="31"/>
      <c r="E143" s="156">
        <v>851</v>
      </c>
      <c r="F143" s="4" t="s">
        <v>35</v>
      </c>
      <c r="G143" s="4" t="s">
        <v>56</v>
      </c>
      <c r="H143" s="4" t="s">
        <v>97</v>
      </c>
      <c r="I143" s="3" t="s">
        <v>93</v>
      </c>
      <c r="J143" s="27">
        <f t="shared" si="185"/>
        <v>0</v>
      </c>
      <c r="K143" s="27">
        <f t="shared" ref="K143:AA143" si="187">K144</f>
        <v>0</v>
      </c>
      <c r="L143" s="27">
        <f t="shared" si="187"/>
        <v>0</v>
      </c>
      <c r="M143" s="27">
        <f t="shared" si="187"/>
        <v>0</v>
      </c>
      <c r="N143" s="27">
        <f t="shared" si="187"/>
        <v>3195926</v>
      </c>
      <c r="O143" s="27">
        <f t="shared" si="187"/>
        <v>0</v>
      </c>
      <c r="P143" s="27">
        <f t="shared" si="187"/>
        <v>3195926</v>
      </c>
      <c r="Q143" s="27">
        <f t="shared" si="187"/>
        <v>0</v>
      </c>
      <c r="R143" s="27">
        <f t="shared" si="187"/>
        <v>3195926</v>
      </c>
      <c r="S143" s="27">
        <f t="shared" si="187"/>
        <v>0</v>
      </c>
      <c r="T143" s="27">
        <f t="shared" si="187"/>
        <v>3195926</v>
      </c>
      <c r="U143" s="27">
        <f t="shared" si="187"/>
        <v>0</v>
      </c>
      <c r="V143" s="27">
        <f t="shared" si="187"/>
        <v>3195926</v>
      </c>
      <c r="W143" s="27">
        <f t="shared" si="187"/>
        <v>286785</v>
      </c>
      <c r="X143" s="174">
        <f t="shared" si="181"/>
        <v>8.9734555806360969</v>
      </c>
      <c r="Y143" s="194" t="e">
        <f t="shared" si="187"/>
        <v>#REF!</v>
      </c>
      <c r="Z143" s="194" t="e">
        <f t="shared" si="187"/>
        <v>#REF!</v>
      </c>
      <c r="AA143" s="194" t="e">
        <f t="shared" si="187"/>
        <v>#REF!</v>
      </c>
    </row>
    <row r="144" spans="1:27" s="29" customFormat="1" ht="20.25" customHeight="1" x14ac:dyDescent="0.25">
      <c r="A144" s="157" t="s">
        <v>94</v>
      </c>
      <c r="B144" s="157"/>
      <c r="C144" s="157"/>
      <c r="D144" s="31"/>
      <c r="E144" s="156">
        <v>851</v>
      </c>
      <c r="F144" s="4" t="s">
        <v>35</v>
      </c>
      <c r="G144" s="4" t="s">
        <v>56</v>
      </c>
      <c r="H144" s="4" t="s">
        <v>97</v>
      </c>
      <c r="I144" s="3" t="s">
        <v>95</v>
      </c>
      <c r="J144" s="27">
        <f>'2.ВС'!J115</f>
        <v>0</v>
      </c>
      <c r="K144" s="27">
        <f>'2.ВС'!K115</f>
        <v>0</v>
      </c>
      <c r="L144" s="27">
        <f>'2.ВС'!L115</f>
        <v>0</v>
      </c>
      <c r="M144" s="27">
        <f>'2.ВС'!M115</f>
        <v>0</v>
      </c>
      <c r="N144" s="27">
        <f>'2.ВС'!N115</f>
        <v>3195926</v>
      </c>
      <c r="O144" s="27">
        <f>'2.ВС'!O115</f>
        <v>0</v>
      </c>
      <c r="P144" s="27">
        <f>'2.ВС'!P115</f>
        <v>3195926</v>
      </c>
      <c r="Q144" s="27">
        <f>'2.ВС'!Q115</f>
        <v>0</v>
      </c>
      <c r="R144" s="27">
        <f>'2.ВС'!R115</f>
        <v>3195926</v>
      </c>
      <c r="S144" s="27">
        <f>'2.ВС'!S115</f>
        <v>0</v>
      </c>
      <c r="T144" s="27">
        <f>'2.ВС'!T115</f>
        <v>3195926</v>
      </c>
      <c r="U144" s="27">
        <f>'2.ВС'!U115</f>
        <v>0</v>
      </c>
      <c r="V144" s="27">
        <f>'2.ВС'!V115</f>
        <v>3195926</v>
      </c>
      <c r="W144" s="27">
        <f>'2.ВС'!W115</f>
        <v>286785</v>
      </c>
      <c r="X144" s="174">
        <f t="shared" si="181"/>
        <v>8.9734555806360969</v>
      </c>
      <c r="Y144" s="194" t="e">
        <f>'2.ВС'!#REF!</f>
        <v>#REF!</v>
      </c>
      <c r="Z144" s="194" t="e">
        <f>'2.ВС'!#REF!</f>
        <v>#REF!</v>
      </c>
      <c r="AA144" s="194" t="e">
        <f>'2.ВС'!#REF!</f>
        <v>#REF!</v>
      </c>
    </row>
    <row r="145" spans="1:27" s="29" customFormat="1" ht="20.25" customHeight="1" x14ac:dyDescent="0.25">
      <c r="A145" s="9" t="s">
        <v>346</v>
      </c>
      <c r="B145" s="157"/>
      <c r="C145" s="157"/>
      <c r="D145" s="31"/>
      <c r="E145" s="156">
        <v>851</v>
      </c>
      <c r="F145" s="4" t="s">
        <v>35</v>
      </c>
      <c r="G145" s="4" t="s">
        <v>56</v>
      </c>
      <c r="H145" s="4" t="s">
        <v>347</v>
      </c>
      <c r="I145" s="3"/>
      <c r="J145" s="27">
        <f t="shared" ref="J145:Z146" si="188">J146</f>
        <v>0</v>
      </c>
      <c r="K145" s="27">
        <f t="shared" si="188"/>
        <v>0</v>
      </c>
      <c r="L145" s="27">
        <f t="shared" si="188"/>
        <v>0</v>
      </c>
      <c r="M145" s="27">
        <f t="shared" si="188"/>
        <v>0</v>
      </c>
      <c r="N145" s="27">
        <f t="shared" si="188"/>
        <v>10428</v>
      </c>
      <c r="O145" s="27">
        <f t="shared" si="188"/>
        <v>0</v>
      </c>
      <c r="P145" s="27">
        <f t="shared" si="188"/>
        <v>10428</v>
      </c>
      <c r="Q145" s="27">
        <f t="shared" si="188"/>
        <v>0</v>
      </c>
      <c r="R145" s="27">
        <f t="shared" si="188"/>
        <v>10428</v>
      </c>
      <c r="S145" s="27">
        <f t="shared" si="188"/>
        <v>0</v>
      </c>
      <c r="T145" s="27">
        <f t="shared" si="188"/>
        <v>10428</v>
      </c>
      <c r="U145" s="27">
        <f t="shared" si="188"/>
        <v>0</v>
      </c>
      <c r="V145" s="27">
        <f t="shared" si="188"/>
        <v>10428</v>
      </c>
      <c r="W145" s="27">
        <f t="shared" si="188"/>
        <v>10428</v>
      </c>
      <c r="X145" s="174">
        <f t="shared" si="181"/>
        <v>100</v>
      </c>
      <c r="Y145" s="194" t="e">
        <f t="shared" si="188"/>
        <v>#REF!</v>
      </c>
      <c r="Z145" s="194" t="e">
        <f t="shared" si="188"/>
        <v>#REF!</v>
      </c>
      <c r="AA145" s="194" t="e">
        <f t="shared" ref="AA145" si="189">AA146</f>
        <v>#REF!</v>
      </c>
    </row>
    <row r="146" spans="1:27" s="29" customFormat="1" ht="20.25" customHeight="1" x14ac:dyDescent="0.25">
      <c r="A146" s="157" t="s">
        <v>22</v>
      </c>
      <c r="B146" s="157"/>
      <c r="C146" s="157"/>
      <c r="D146" s="31"/>
      <c r="E146" s="156">
        <v>851</v>
      </c>
      <c r="F146" s="4" t="s">
        <v>35</v>
      </c>
      <c r="G146" s="4" t="s">
        <v>56</v>
      </c>
      <c r="H146" s="4" t="s">
        <v>347</v>
      </c>
      <c r="I146" s="3" t="s">
        <v>23</v>
      </c>
      <c r="J146" s="27">
        <f t="shared" si="188"/>
        <v>0</v>
      </c>
      <c r="K146" s="27">
        <f t="shared" ref="K146:AA146" si="190">K147</f>
        <v>0</v>
      </c>
      <c r="L146" s="27">
        <f t="shared" si="190"/>
        <v>0</v>
      </c>
      <c r="M146" s="27">
        <f t="shared" si="190"/>
        <v>0</v>
      </c>
      <c r="N146" s="27">
        <f t="shared" si="190"/>
        <v>10428</v>
      </c>
      <c r="O146" s="27">
        <f t="shared" si="190"/>
        <v>0</v>
      </c>
      <c r="P146" s="27">
        <f t="shared" si="190"/>
        <v>10428</v>
      </c>
      <c r="Q146" s="27">
        <f t="shared" si="190"/>
        <v>0</v>
      </c>
      <c r="R146" s="27">
        <f t="shared" si="190"/>
        <v>10428</v>
      </c>
      <c r="S146" s="27">
        <f t="shared" si="190"/>
        <v>0</v>
      </c>
      <c r="T146" s="27">
        <f t="shared" si="190"/>
        <v>10428</v>
      </c>
      <c r="U146" s="27">
        <f t="shared" si="190"/>
        <v>0</v>
      </c>
      <c r="V146" s="27">
        <f t="shared" si="190"/>
        <v>10428</v>
      </c>
      <c r="W146" s="27">
        <f t="shared" si="190"/>
        <v>10428</v>
      </c>
      <c r="X146" s="174">
        <f t="shared" si="181"/>
        <v>100</v>
      </c>
      <c r="Y146" s="194" t="e">
        <f t="shared" si="190"/>
        <v>#REF!</v>
      </c>
      <c r="Z146" s="194" t="e">
        <f t="shared" si="190"/>
        <v>#REF!</v>
      </c>
      <c r="AA146" s="194" t="e">
        <f t="shared" si="190"/>
        <v>#REF!</v>
      </c>
    </row>
    <row r="147" spans="1:27" s="29" customFormat="1" ht="20.25" customHeight="1" x14ac:dyDescent="0.25">
      <c r="A147" s="111" t="s">
        <v>9</v>
      </c>
      <c r="B147" s="111"/>
      <c r="C147" s="111"/>
      <c r="D147" s="114"/>
      <c r="E147" s="108">
        <v>851</v>
      </c>
      <c r="F147" s="113" t="s">
        <v>35</v>
      </c>
      <c r="G147" s="113" t="s">
        <v>56</v>
      </c>
      <c r="H147" s="113" t="s">
        <v>347</v>
      </c>
      <c r="I147" s="109" t="s">
        <v>24</v>
      </c>
      <c r="J147" s="27">
        <f>'2.ВС'!J118</f>
        <v>0</v>
      </c>
      <c r="K147" s="27">
        <f>'2.ВС'!K118</f>
        <v>0</v>
      </c>
      <c r="L147" s="27">
        <f>'2.ВС'!L118</f>
        <v>0</v>
      </c>
      <c r="M147" s="27">
        <f>'2.ВС'!M118</f>
        <v>0</v>
      </c>
      <c r="N147" s="27">
        <f>'2.ВС'!N118</f>
        <v>10428</v>
      </c>
      <c r="O147" s="27">
        <f>'2.ВС'!O118</f>
        <v>0</v>
      </c>
      <c r="P147" s="27">
        <f>'2.ВС'!P118</f>
        <v>10428</v>
      </c>
      <c r="Q147" s="27">
        <f>'2.ВС'!Q118</f>
        <v>0</v>
      </c>
      <c r="R147" s="27">
        <f>'2.ВС'!R118</f>
        <v>10428</v>
      </c>
      <c r="S147" s="27">
        <f>'2.ВС'!S118</f>
        <v>0</v>
      </c>
      <c r="T147" s="27">
        <f>'2.ВС'!T118</f>
        <v>10428</v>
      </c>
      <c r="U147" s="27">
        <f>'2.ВС'!U118</f>
        <v>0</v>
      </c>
      <c r="V147" s="27">
        <f>'2.ВС'!V118</f>
        <v>10428</v>
      </c>
      <c r="W147" s="27">
        <f>'2.ВС'!W118</f>
        <v>10428</v>
      </c>
      <c r="X147" s="174">
        <f t="shared" si="181"/>
        <v>100</v>
      </c>
      <c r="Y147" s="194" t="e">
        <f>'2.ВС'!#REF!</f>
        <v>#REF!</v>
      </c>
      <c r="Z147" s="194" t="e">
        <f>'2.ВС'!#REF!</f>
        <v>#REF!</v>
      </c>
      <c r="AA147" s="194" t="e">
        <f>'2.ВС'!#REF!</f>
        <v>#REF!</v>
      </c>
    </row>
    <row r="148" spans="1:27" s="29" customFormat="1" ht="153" customHeight="1" x14ac:dyDescent="0.25">
      <c r="A148" s="20" t="s">
        <v>98</v>
      </c>
      <c r="B148" s="103"/>
      <c r="C148" s="103"/>
      <c r="D148" s="103"/>
      <c r="E148" s="99">
        <v>851</v>
      </c>
      <c r="F148" s="4" t="s">
        <v>35</v>
      </c>
      <c r="G148" s="4" t="s">
        <v>56</v>
      </c>
      <c r="H148" s="4" t="s">
        <v>287</v>
      </c>
      <c r="I148" s="3"/>
      <c r="J148" s="27">
        <f t="shared" ref="J148:Z149" si="191">J149</f>
        <v>600</v>
      </c>
      <c r="K148" s="27">
        <f t="shared" si="191"/>
        <v>0</v>
      </c>
      <c r="L148" s="27">
        <f t="shared" si="191"/>
        <v>600</v>
      </c>
      <c r="M148" s="27">
        <f t="shared" si="191"/>
        <v>0</v>
      </c>
      <c r="N148" s="136">
        <f t="shared" si="191"/>
        <v>0</v>
      </c>
      <c r="O148" s="27">
        <f t="shared" si="191"/>
        <v>0</v>
      </c>
      <c r="P148" s="27">
        <f t="shared" si="191"/>
        <v>0</v>
      </c>
      <c r="Q148" s="27">
        <f t="shared" si="191"/>
        <v>0</v>
      </c>
      <c r="R148" s="27">
        <f t="shared" si="191"/>
        <v>600</v>
      </c>
      <c r="S148" s="27">
        <f t="shared" si="191"/>
        <v>0</v>
      </c>
      <c r="T148" s="27">
        <f t="shared" si="191"/>
        <v>600</v>
      </c>
      <c r="U148" s="27">
        <f t="shared" si="191"/>
        <v>0</v>
      </c>
      <c r="V148" s="27">
        <f t="shared" si="191"/>
        <v>600</v>
      </c>
      <c r="W148" s="27">
        <f t="shared" si="191"/>
        <v>0</v>
      </c>
      <c r="X148" s="174">
        <f t="shared" si="181"/>
        <v>0</v>
      </c>
      <c r="Y148" s="194" t="e">
        <f t="shared" si="191"/>
        <v>#REF!</v>
      </c>
      <c r="Z148" s="194" t="e">
        <f t="shared" si="191"/>
        <v>#REF!</v>
      </c>
      <c r="AA148" s="194" t="e">
        <f t="shared" ref="Y148:AA149" si="192">AA149</f>
        <v>#REF!</v>
      </c>
    </row>
    <row r="149" spans="1:27" s="29" customFormat="1" ht="15.75" customHeight="1" x14ac:dyDescent="0.25">
      <c r="A149" s="101" t="s">
        <v>42</v>
      </c>
      <c r="B149" s="103"/>
      <c r="C149" s="103"/>
      <c r="D149" s="103"/>
      <c r="E149" s="99">
        <v>851</v>
      </c>
      <c r="F149" s="4" t="s">
        <v>35</v>
      </c>
      <c r="G149" s="4" t="s">
        <v>56</v>
      </c>
      <c r="H149" s="4" t="s">
        <v>287</v>
      </c>
      <c r="I149" s="3" t="s">
        <v>43</v>
      </c>
      <c r="J149" s="27">
        <f t="shared" si="191"/>
        <v>600</v>
      </c>
      <c r="K149" s="27">
        <f t="shared" si="191"/>
        <v>0</v>
      </c>
      <c r="L149" s="27">
        <f t="shared" si="191"/>
        <v>600</v>
      </c>
      <c r="M149" s="27">
        <f t="shared" si="191"/>
        <v>0</v>
      </c>
      <c r="N149" s="136">
        <f t="shared" si="191"/>
        <v>0</v>
      </c>
      <c r="O149" s="27">
        <f t="shared" si="191"/>
        <v>0</v>
      </c>
      <c r="P149" s="27">
        <f t="shared" si="191"/>
        <v>0</v>
      </c>
      <c r="Q149" s="27">
        <f t="shared" si="191"/>
        <v>0</v>
      </c>
      <c r="R149" s="27">
        <f t="shared" si="191"/>
        <v>600</v>
      </c>
      <c r="S149" s="27">
        <f t="shared" si="191"/>
        <v>0</v>
      </c>
      <c r="T149" s="27">
        <f t="shared" si="191"/>
        <v>600</v>
      </c>
      <c r="U149" s="27">
        <f t="shared" si="191"/>
        <v>0</v>
      </c>
      <c r="V149" s="27">
        <f t="shared" si="191"/>
        <v>600</v>
      </c>
      <c r="W149" s="27">
        <f t="shared" si="191"/>
        <v>0</v>
      </c>
      <c r="X149" s="174">
        <f t="shared" si="181"/>
        <v>0</v>
      </c>
      <c r="Y149" s="194" t="e">
        <f t="shared" si="192"/>
        <v>#REF!</v>
      </c>
      <c r="Z149" s="194" t="e">
        <f t="shared" si="192"/>
        <v>#REF!</v>
      </c>
      <c r="AA149" s="194" t="e">
        <f t="shared" si="192"/>
        <v>#REF!</v>
      </c>
    </row>
    <row r="150" spans="1:27" s="29" customFormat="1" ht="30" x14ac:dyDescent="0.25">
      <c r="A150" s="103" t="s">
        <v>79</v>
      </c>
      <c r="B150" s="103"/>
      <c r="C150" s="103"/>
      <c r="D150" s="103"/>
      <c r="E150" s="99">
        <v>851</v>
      </c>
      <c r="F150" s="4" t="s">
        <v>35</v>
      </c>
      <c r="G150" s="4" t="s">
        <v>56</v>
      </c>
      <c r="H150" s="4" t="s">
        <v>287</v>
      </c>
      <c r="I150" s="3" t="s">
        <v>80</v>
      </c>
      <c r="J150" s="27">
        <f>'2.ВС'!J121</f>
        <v>600</v>
      </c>
      <c r="K150" s="27">
        <f>'2.ВС'!K121</f>
        <v>0</v>
      </c>
      <c r="L150" s="27">
        <f>'2.ВС'!L121</f>
        <v>600</v>
      </c>
      <c r="M150" s="27">
        <f>'2.ВС'!M121</f>
        <v>0</v>
      </c>
      <c r="N150" s="136">
        <f>'2.ВС'!N121</f>
        <v>0</v>
      </c>
      <c r="O150" s="27">
        <f>'2.ВС'!O121</f>
        <v>0</v>
      </c>
      <c r="P150" s="27">
        <f>'2.ВС'!P121</f>
        <v>0</v>
      </c>
      <c r="Q150" s="27">
        <f>'2.ВС'!Q121</f>
        <v>0</v>
      </c>
      <c r="R150" s="27">
        <f>'2.ВС'!R121</f>
        <v>600</v>
      </c>
      <c r="S150" s="27">
        <f>'2.ВС'!S121</f>
        <v>0</v>
      </c>
      <c r="T150" s="27">
        <f>'2.ВС'!T121</f>
        <v>600</v>
      </c>
      <c r="U150" s="27">
        <f>'2.ВС'!U121</f>
        <v>0</v>
      </c>
      <c r="V150" s="27">
        <f>'2.ВС'!V121</f>
        <v>600</v>
      </c>
      <c r="W150" s="27">
        <f>'2.ВС'!W121</f>
        <v>0</v>
      </c>
      <c r="X150" s="174">
        <f t="shared" si="181"/>
        <v>0</v>
      </c>
      <c r="Y150" s="194" t="e">
        <f>'2.ВС'!#REF!</f>
        <v>#REF!</v>
      </c>
      <c r="Z150" s="194" t="e">
        <f>'2.ВС'!#REF!</f>
        <v>#REF!</v>
      </c>
      <c r="AA150" s="194" t="e">
        <f>'2.ВС'!#REF!</f>
        <v>#REF!</v>
      </c>
    </row>
    <row r="151" spans="1:27" ht="75" x14ac:dyDescent="0.25">
      <c r="A151" s="20" t="s">
        <v>335</v>
      </c>
      <c r="B151" s="103"/>
      <c r="C151" s="103"/>
      <c r="D151" s="31"/>
      <c r="E151" s="99">
        <v>851</v>
      </c>
      <c r="F151" s="4" t="s">
        <v>35</v>
      </c>
      <c r="G151" s="4" t="s">
        <v>56</v>
      </c>
      <c r="H151" s="4" t="s">
        <v>99</v>
      </c>
      <c r="I151" s="3"/>
      <c r="J151" s="27">
        <f t="shared" ref="J151:Z152" si="193">J152</f>
        <v>1591366.71</v>
      </c>
      <c r="K151" s="27">
        <f t="shared" si="193"/>
        <v>1493001</v>
      </c>
      <c r="L151" s="27">
        <f t="shared" si="193"/>
        <v>98365.71</v>
      </c>
      <c r="M151" s="27">
        <f t="shared" si="193"/>
        <v>0</v>
      </c>
      <c r="N151" s="136">
        <f t="shared" si="193"/>
        <v>0</v>
      </c>
      <c r="O151" s="27">
        <f t="shared" si="193"/>
        <v>0</v>
      </c>
      <c r="P151" s="27">
        <f t="shared" si="193"/>
        <v>0</v>
      </c>
      <c r="Q151" s="27">
        <f t="shared" si="193"/>
        <v>0</v>
      </c>
      <c r="R151" s="27">
        <f t="shared" si="193"/>
        <v>1591366.71</v>
      </c>
      <c r="S151" s="27">
        <f t="shared" si="193"/>
        <v>1493001</v>
      </c>
      <c r="T151" s="27">
        <f t="shared" si="193"/>
        <v>98365.71</v>
      </c>
      <c r="U151" s="27">
        <f t="shared" si="193"/>
        <v>0</v>
      </c>
      <c r="V151" s="27">
        <f t="shared" si="193"/>
        <v>1591366.71</v>
      </c>
      <c r="W151" s="27">
        <f t="shared" si="193"/>
        <v>1189883.92</v>
      </c>
      <c r="X151" s="174">
        <f t="shared" si="181"/>
        <v>74.771195886082097</v>
      </c>
      <c r="Y151" s="194" t="e">
        <f t="shared" si="193"/>
        <v>#REF!</v>
      </c>
      <c r="Z151" s="194" t="e">
        <f t="shared" si="193"/>
        <v>#REF!</v>
      </c>
      <c r="AA151" s="194" t="e">
        <f t="shared" ref="Y151:AA152" si="194">AA152</f>
        <v>#REF!</v>
      </c>
    </row>
    <row r="152" spans="1:27" ht="60" x14ac:dyDescent="0.25">
      <c r="A152" s="103" t="s">
        <v>92</v>
      </c>
      <c r="B152" s="103"/>
      <c r="C152" s="103"/>
      <c r="D152" s="31"/>
      <c r="E152" s="99">
        <v>851</v>
      </c>
      <c r="F152" s="4" t="s">
        <v>35</v>
      </c>
      <c r="G152" s="4" t="s">
        <v>56</v>
      </c>
      <c r="H152" s="4" t="s">
        <v>99</v>
      </c>
      <c r="I152" s="3" t="s">
        <v>93</v>
      </c>
      <c r="J152" s="27">
        <f t="shared" si="193"/>
        <v>1591366.71</v>
      </c>
      <c r="K152" s="27">
        <f t="shared" si="193"/>
        <v>1493001</v>
      </c>
      <c r="L152" s="27">
        <f t="shared" si="193"/>
        <v>98365.71</v>
      </c>
      <c r="M152" s="27">
        <f t="shared" si="193"/>
        <v>0</v>
      </c>
      <c r="N152" s="136">
        <f t="shared" si="193"/>
        <v>0</v>
      </c>
      <c r="O152" s="27">
        <f t="shared" si="193"/>
        <v>0</v>
      </c>
      <c r="P152" s="27">
        <f t="shared" si="193"/>
        <v>0</v>
      </c>
      <c r="Q152" s="27">
        <f t="shared" si="193"/>
        <v>0</v>
      </c>
      <c r="R152" s="27">
        <f t="shared" si="193"/>
        <v>1591366.71</v>
      </c>
      <c r="S152" s="27">
        <f t="shared" si="193"/>
        <v>1493001</v>
      </c>
      <c r="T152" s="27">
        <f t="shared" si="193"/>
        <v>98365.71</v>
      </c>
      <c r="U152" s="27">
        <f t="shared" si="193"/>
        <v>0</v>
      </c>
      <c r="V152" s="27">
        <f t="shared" si="193"/>
        <v>1591366.71</v>
      </c>
      <c r="W152" s="27">
        <f t="shared" si="193"/>
        <v>1189883.92</v>
      </c>
      <c r="X152" s="174">
        <f t="shared" si="181"/>
        <v>74.771195886082097</v>
      </c>
      <c r="Y152" s="194" t="e">
        <f t="shared" si="194"/>
        <v>#REF!</v>
      </c>
      <c r="Z152" s="194" t="e">
        <f t="shared" si="194"/>
        <v>#REF!</v>
      </c>
      <c r="AA152" s="194" t="e">
        <f t="shared" si="194"/>
        <v>#REF!</v>
      </c>
    </row>
    <row r="153" spans="1:27" ht="20.25" customHeight="1" x14ac:dyDescent="0.25">
      <c r="A153" s="103" t="s">
        <v>94</v>
      </c>
      <c r="B153" s="103"/>
      <c r="C153" s="103"/>
      <c r="D153" s="31"/>
      <c r="E153" s="99">
        <v>851</v>
      </c>
      <c r="F153" s="4" t="s">
        <v>35</v>
      </c>
      <c r="G153" s="4" t="s">
        <v>56</v>
      </c>
      <c r="H153" s="4" t="s">
        <v>99</v>
      </c>
      <c r="I153" s="3" t="s">
        <v>95</v>
      </c>
      <c r="J153" s="27">
        <f>'2.ВС'!J124</f>
        <v>1591366.71</v>
      </c>
      <c r="K153" s="27">
        <f>'2.ВС'!K124</f>
        <v>1493001</v>
      </c>
      <c r="L153" s="27">
        <f>'2.ВС'!L124</f>
        <v>98365.71</v>
      </c>
      <c r="M153" s="27">
        <f>'2.ВС'!M124</f>
        <v>0</v>
      </c>
      <c r="N153" s="136">
        <f>'2.ВС'!N124</f>
        <v>0</v>
      </c>
      <c r="O153" s="27">
        <f>'2.ВС'!O124</f>
        <v>0</v>
      </c>
      <c r="P153" s="27">
        <f>'2.ВС'!P124</f>
        <v>0</v>
      </c>
      <c r="Q153" s="27">
        <f>'2.ВС'!Q124</f>
        <v>0</v>
      </c>
      <c r="R153" s="27">
        <f>'2.ВС'!R124</f>
        <v>1591366.71</v>
      </c>
      <c r="S153" s="27">
        <f>'2.ВС'!S124</f>
        <v>1493001</v>
      </c>
      <c r="T153" s="27">
        <f>'2.ВС'!T124</f>
        <v>98365.71</v>
      </c>
      <c r="U153" s="27">
        <f>'2.ВС'!U124</f>
        <v>0</v>
      </c>
      <c r="V153" s="27">
        <f>'2.ВС'!V124</f>
        <v>1591366.71</v>
      </c>
      <c r="W153" s="27">
        <f>'2.ВС'!W124</f>
        <v>1189883.92</v>
      </c>
      <c r="X153" s="174">
        <f t="shared" si="181"/>
        <v>74.771195886082097</v>
      </c>
      <c r="Y153" s="194" t="e">
        <f>'2.ВС'!#REF!</f>
        <v>#REF!</v>
      </c>
      <c r="Z153" s="194" t="e">
        <f>'2.ВС'!#REF!</f>
        <v>#REF!</v>
      </c>
      <c r="AA153" s="194" t="e">
        <f>'2.ВС'!#REF!</f>
        <v>#REF!</v>
      </c>
    </row>
    <row r="154" spans="1:27" ht="55.5" customHeight="1" x14ac:dyDescent="0.25">
      <c r="A154" s="20" t="s">
        <v>391</v>
      </c>
      <c r="B154" s="103"/>
      <c r="C154" s="103"/>
      <c r="D154" s="31"/>
      <c r="E154" s="99">
        <v>851</v>
      </c>
      <c r="F154" s="4" t="s">
        <v>35</v>
      </c>
      <c r="G154" s="4" t="s">
        <v>56</v>
      </c>
      <c r="H154" s="4" t="s">
        <v>390</v>
      </c>
      <c r="I154" s="3"/>
      <c r="J154" s="27">
        <f>J155</f>
        <v>315789.46999999997</v>
      </c>
      <c r="K154" s="27">
        <f t="shared" ref="K154:M155" si="195">K155</f>
        <v>300000</v>
      </c>
      <c r="L154" s="27">
        <f t="shared" si="195"/>
        <v>15789.47</v>
      </c>
      <c r="M154" s="27">
        <f t="shared" si="195"/>
        <v>0</v>
      </c>
      <c r="N154" s="136">
        <f>N155</f>
        <v>0</v>
      </c>
      <c r="O154" s="27">
        <f t="shared" ref="O154:O155" si="196">O155</f>
        <v>0</v>
      </c>
      <c r="P154" s="27">
        <f t="shared" ref="P154:P155" si="197">P155</f>
        <v>0</v>
      </c>
      <c r="Q154" s="27">
        <f t="shared" ref="Q154:Q155" si="198">Q155</f>
        <v>0</v>
      </c>
      <c r="R154" s="27">
        <f>R155</f>
        <v>315789.46999999997</v>
      </c>
      <c r="S154" s="27">
        <f t="shared" ref="S154:S155" si="199">S155</f>
        <v>300000</v>
      </c>
      <c r="T154" s="27">
        <f t="shared" ref="T154:T155" si="200">T155</f>
        <v>15789.47</v>
      </c>
      <c r="U154" s="27">
        <f t="shared" ref="U154:AA155" si="201">U155</f>
        <v>0</v>
      </c>
      <c r="V154" s="27">
        <f t="shared" si="201"/>
        <v>315789.46999999997</v>
      </c>
      <c r="W154" s="27">
        <f t="shared" si="201"/>
        <v>0</v>
      </c>
      <c r="X154" s="174">
        <f t="shared" si="181"/>
        <v>0</v>
      </c>
      <c r="Y154" s="194" t="e">
        <f t="shared" si="201"/>
        <v>#REF!</v>
      </c>
      <c r="Z154" s="194" t="e">
        <f t="shared" si="201"/>
        <v>#REF!</v>
      </c>
      <c r="AA154" s="194" t="e">
        <f t="shared" si="201"/>
        <v>#REF!</v>
      </c>
    </row>
    <row r="155" spans="1:27" ht="60" x14ac:dyDescent="0.25">
      <c r="A155" s="103" t="s">
        <v>22</v>
      </c>
      <c r="B155" s="103"/>
      <c r="C155" s="103"/>
      <c r="D155" s="31"/>
      <c r="E155" s="99">
        <v>851</v>
      </c>
      <c r="F155" s="4" t="s">
        <v>35</v>
      </c>
      <c r="G155" s="4" t="s">
        <v>56</v>
      </c>
      <c r="H155" s="4" t="s">
        <v>390</v>
      </c>
      <c r="I155" s="3" t="s">
        <v>23</v>
      </c>
      <c r="J155" s="27">
        <f>J156</f>
        <v>315789.46999999997</v>
      </c>
      <c r="K155" s="27">
        <f t="shared" si="195"/>
        <v>300000</v>
      </c>
      <c r="L155" s="27">
        <f t="shared" si="195"/>
        <v>15789.47</v>
      </c>
      <c r="M155" s="27">
        <f t="shared" si="195"/>
        <v>0</v>
      </c>
      <c r="N155" s="136">
        <f>N156</f>
        <v>0</v>
      </c>
      <c r="O155" s="27">
        <f t="shared" si="196"/>
        <v>0</v>
      </c>
      <c r="P155" s="27">
        <f t="shared" si="197"/>
        <v>0</v>
      </c>
      <c r="Q155" s="27">
        <f t="shared" si="198"/>
        <v>0</v>
      </c>
      <c r="R155" s="27">
        <f>R156</f>
        <v>315789.46999999997</v>
      </c>
      <c r="S155" s="27">
        <f t="shared" si="199"/>
        <v>300000</v>
      </c>
      <c r="T155" s="27">
        <f t="shared" si="200"/>
        <v>15789.47</v>
      </c>
      <c r="U155" s="27">
        <f t="shared" si="201"/>
        <v>0</v>
      </c>
      <c r="V155" s="27">
        <f t="shared" si="201"/>
        <v>315789.46999999997</v>
      </c>
      <c r="W155" s="27">
        <f t="shared" si="201"/>
        <v>0</v>
      </c>
      <c r="X155" s="174">
        <f t="shared" si="181"/>
        <v>0</v>
      </c>
      <c r="Y155" s="194" t="e">
        <f t="shared" si="201"/>
        <v>#REF!</v>
      </c>
      <c r="Z155" s="194" t="e">
        <f t="shared" si="201"/>
        <v>#REF!</v>
      </c>
      <c r="AA155" s="194" t="e">
        <f t="shared" si="201"/>
        <v>#REF!</v>
      </c>
    </row>
    <row r="156" spans="1:27" ht="60" x14ac:dyDescent="0.25">
      <c r="A156" s="103" t="s">
        <v>9</v>
      </c>
      <c r="B156" s="103"/>
      <c r="C156" s="103"/>
      <c r="D156" s="31"/>
      <c r="E156" s="99">
        <v>851</v>
      </c>
      <c r="F156" s="4" t="s">
        <v>35</v>
      </c>
      <c r="G156" s="4" t="s">
        <v>56</v>
      </c>
      <c r="H156" s="4" t="s">
        <v>390</v>
      </c>
      <c r="I156" s="3" t="s">
        <v>24</v>
      </c>
      <c r="J156" s="27">
        <f>'2.ВС'!J127</f>
        <v>315789.46999999997</v>
      </c>
      <c r="K156" s="27">
        <f>'2.ВС'!K127</f>
        <v>300000</v>
      </c>
      <c r="L156" s="27">
        <f>'2.ВС'!L127</f>
        <v>15789.47</v>
      </c>
      <c r="M156" s="27">
        <f>'2.ВС'!M127</f>
        <v>0</v>
      </c>
      <c r="N156" s="136">
        <f>'2.ВС'!N127</f>
        <v>0</v>
      </c>
      <c r="O156" s="27">
        <f>'2.ВС'!O127</f>
        <v>0</v>
      </c>
      <c r="P156" s="27">
        <f>'2.ВС'!P127</f>
        <v>0</v>
      </c>
      <c r="Q156" s="27">
        <f>'2.ВС'!Q127</f>
        <v>0</v>
      </c>
      <c r="R156" s="27">
        <f>'2.ВС'!R127</f>
        <v>315789.46999999997</v>
      </c>
      <c r="S156" s="27">
        <f>'2.ВС'!S127</f>
        <v>300000</v>
      </c>
      <c r="T156" s="27">
        <f>'2.ВС'!T127</f>
        <v>15789.47</v>
      </c>
      <c r="U156" s="27">
        <f>'2.ВС'!U127</f>
        <v>0</v>
      </c>
      <c r="V156" s="27">
        <f>'2.ВС'!V127</f>
        <v>315789.46999999997</v>
      </c>
      <c r="W156" s="27">
        <f>'2.ВС'!W127</f>
        <v>0</v>
      </c>
      <c r="X156" s="174">
        <f t="shared" si="181"/>
        <v>0</v>
      </c>
      <c r="Y156" s="194" t="e">
        <f>'2.ВС'!#REF!</f>
        <v>#REF!</v>
      </c>
      <c r="Z156" s="194" t="e">
        <f>'2.ВС'!#REF!</f>
        <v>#REF!</v>
      </c>
      <c r="AA156" s="194" t="e">
        <f>'2.ВС'!#REF!</f>
        <v>#REF!</v>
      </c>
    </row>
    <row r="157" spans="1:27" s="39" customFormat="1" ht="20.25" customHeight="1" x14ac:dyDescent="0.25">
      <c r="A157" s="21" t="s">
        <v>100</v>
      </c>
      <c r="B157" s="40"/>
      <c r="C157" s="40"/>
      <c r="D157" s="40"/>
      <c r="E157" s="99">
        <v>852</v>
      </c>
      <c r="F157" s="22" t="s">
        <v>101</v>
      </c>
      <c r="G157" s="22"/>
      <c r="H157" s="34"/>
      <c r="I157" s="22"/>
      <c r="J157" s="32">
        <f t="shared" ref="J157:W157" si="202">J158+J180+J217+J230+J236</f>
        <v>165479427</v>
      </c>
      <c r="K157" s="32">
        <f t="shared" si="202"/>
        <v>105651227</v>
      </c>
      <c r="L157" s="32">
        <f t="shared" si="202"/>
        <v>59828200</v>
      </c>
      <c r="M157" s="32">
        <f t="shared" si="202"/>
        <v>0</v>
      </c>
      <c r="N157" s="134">
        <f t="shared" si="202"/>
        <v>5849633.9299999997</v>
      </c>
      <c r="O157" s="32">
        <f t="shared" si="202"/>
        <v>222666.67</v>
      </c>
      <c r="P157" s="32">
        <f t="shared" si="202"/>
        <v>5626967.2599999998</v>
      </c>
      <c r="Q157" s="32">
        <f t="shared" si="202"/>
        <v>0</v>
      </c>
      <c r="R157" s="32">
        <f t="shared" si="202"/>
        <v>171329060.93000001</v>
      </c>
      <c r="S157" s="32">
        <f t="shared" si="202"/>
        <v>105873893.67</v>
      </c>
      <c r="T157" s="32">
        <f t="shared" si="202"/>
        <v>65455167.260000005</v>
      </c>
      <c r="U157" s="32">
        <f t="shared" si="202"/>
        <v>0</v>
      </c>
      <c r="V157" s="32">
        <f t="shared" si="202"/>
        <v>171329060.93000001</v>
      </c>
      <c r="W157" s="32">
        <f t="shared" si="202"/>
        <v>81814366.359999985</v>
      </c>
      <c r="X157" s="174">
        <f t="shared" si="181"/>
        <v>47.752766469330574</v>
      </c>
      <c r="Y157" s="192" t="e">
        <f t="shared" ref="Y157:AA157" si="203">Y158+Y180+Y217+Y230+Y236</f>
        <v>#REF!</v>
      </c>
      <c r="Z157" s="192" t="e">
        <f t="shared" si="203"/>
        <v>#REF!</v>
      </c>
      <c r="AA157" s="192" t="e">
        <f t="shared" si="203"/>
        <v>#REF!</v>
      </c>
    </row>
    <row r="158" spans="1:27" s="29" customFormat="1" ht="20.25" customHeight="1" x14ac:dyDescent="0.25">
      <c r="A158" s="23" t="s">
        <v>150</v>
      </c>
      <c r="B158" s="69"/>
      <c r="C158" s="69"/>
      <c r="D158" s="69"/>
      <c r="E158" s="99">
        <v>852</v>
      </c>
      <c r="F158" s="24" t="s">
        <v>101</v>
      </c>
      <c r="G158" s="24" t="s">
        <v>11</v>
      </c>
      <c r="H158" s="30"/>
      <c r="I158" s="24"/>
      <c r="J158" s="28">
        <f t="shared" ref="J158:V158" si="204">J159+J168+J162+J165+J171+J174+J177</f>
        <v>45984128</v>
      </c>
      <c r="K158" s="28">
        <f t="shared" si="204"/>
        <v>34959728</v>
      </c>
      <c r="L158" s="28">
        <f t="shared" si="204"/>
        <v>11024400</v>
      </c>
      <c r="M158" s="28">
        <f t="shared" si="204"/>
        <v>0</v>
      </c>
      <c r="N158" s="28">
        <f t="shared" si="204"/>
        <v>441868</v>
      </c>
      <c r="O158" s="28">
        <f t="shared" si="204"/>
        <v>0</v>
      </c>
      <c r="P158" s="28">
        <f t="shared" si="204"/>
        <v>441868</v>
      </c>
      <c r="Q158" s="28">
        <f t="shared" si="204"/>
        <v>0</v>
      </c>
      <c r="R158" s="28">
        <f t="shared" si="204"/>
        <v>46425996</v>
      </c>
      <c r="S158" s="28">
        <f t="shared" si="204"/>
        <v>34959728</v>
      </c>
      <c r="T158" s="28">
        <f t="shared" si="204"/>
        <v>11466268</v>
      </c>
      <c r="U158" s="28">
        <f t="shared" si="204"/>
        <v>0</v>
      </c>
      <c r="V158" s="28">
        <f t="shared" si="204"/>
        <v>46425996</v>
      </c>
      <c r="W158" s="28">
        <f>W159+W168+W162+W165+W171+W174+W177</f>
        <v>18308610.850000001</v>
      </c>
      <c r="X158" s="174">
        <f t="shared" si="181"/>
        <v>39.436118613373424</v>
      </c>
      <c r="Y158" s="193" t="e">
        <f t="shared" ref="Y158:AA158" si="205">Y159+Y168+Y162+Y165+Y171+Y174+Y177</f>
        <v>#REF!</v>
      </c>
      <c r="Z158" s="193" t="e">
        <f t="shared" si="205"/>
        <v>#REF!</v>
      </c>
      <c r="AA158" s="193" t="e">
        <f t="shared" si="205"/>
        <v>#REF!</v>
      </c>
    </row>
    <row r="159" spans="1:27" s="29" customFormat="1" ht="312" x14ac:dyDescent="0.25">
      <c r="A159" s="124" t="s">
        <v>659</v>
      </c>
      <c r="B159" s="110"/>
      <c r="C159" s="110"/>
      <c r="D159" s="110"/>
      <c r="E159" s="108">
        <v>852</v>
      </c>
      <c r="F159" s="109" t="s">
        <v>101</v>
      </c>
      <c r="G159" s="109" t="s">
        <v>11</v>
      </c>
      <c r="H159" s="125" t="s">
        <v>660</v>
      </c>
      <c r="I159" s="3"/>
      <c r="J159" s="27">
        <f t="shared" ref="J159:Z160" si="206">J160</f>
        <v>30165128</v>
      </c>
      <c r="K159" s="27">
        <f t="shared" si="206"/>
        <v>30165128</v>
      </c>
      <c r="L159" s="27">
        <f t="shared" si="206"/>
        <v>0</v>
      </c>
      <c r="M159" s="27">
        <f t="shared" si="206"/>
        <v>0</v>
      </c>
      <c r="N159" s="136">
        <f t="shared" si="206"/>
        <v>0</v>
      </c>
      <c r="O159" s="27">
        <f t="shared" si="206"/>
        <v>0</v>
      </c>
      <c r="P159" s="27">
        <f t="shared" si="206"/>
        <v>0</v>
      </c>
      <c r="Q159" s="27">
        <f t="shared" si="206"/>
        <v>0</v>
      </c>
      <c r="R159" s="27">
        <f t="shared" si="206"/>
        <v>30165128</v>
      </c>
      <c r="S159" s="27">
        <f t="shared" si="206"/>
        <v>30165128</v>
      </c>
      <c r="T159" s="27">
        <f t="shared" si="206"/>
        <v>0</v>
      </c>
      <c r="U159" s="27">
        <f t="shared" si="206"/>
        <v>0</v>
      </c>
      <c r="V159" s="27">
        <f t="shared" si="206"/>
        <v>30165128</v>
      </c>
      <c r="W159" s="27">
        <f t="shared" si="206"/>
        <v>12843088.35</v>
      </c>
      <c r="X159" s="174">
        <f t="shared" si="181"/>
        <v>42.575945144340174</v>
      </c>
      <c r="Y159" s="194" t="e">
        <f t="shared" si="206"/>
        <v>#REF!</v>
      </c>
      <c r="Z159" s="194" t="e">
        <f t="shared" si="206"/>
        <v>#REF!</v>
      </c>
      <c r="AA159" s="194" t="e">
        <f t="shared" ref="Y159:AA160" si="207">AA160</f>
        <v>#REF!</v>
      </c>
    </row>
    <row r="160" spans="1:27" s="29" customFormat="1" ht="64.5" customHeight="1" x14ac:dyDescent="0.25">
      <c r="A160" s="123" t="s">
        <v>53</v>
      </c>
      <c r="B160" s="110"/>
      <c r="C160" s="110"/>
      <c r="D160" s="110"/>
      <c r="E160" s="108">
        <v>852</v>
      </c>
      <c r="F160" s="109" t="s">
        <v>101</v>
      </c>
      <c r="G160" s="109" t="s">
        <v>11</v>
      </c>
      <c r="H160" s="125" t="s">
        <v>660</v>
      </c>
      <c r="I160" s="3" t="s">
        <v>107</v>
      </c>
      <c r="J160" s="27">
        <f t="shared" si="206"/>
        <v>30165128</v>
      </c>
      <c r="K160" s="27">
        <f t="shared" si="206"/>
        <v>30165128</v>
      </c>
      <c r="L160" s="27">
        <f t="shared" si="206"/>
        <v>0</v>
      </c>
      <c r="M160" s="27">
        <f t="shared" si="206"/>
        <v>0</v>
      </c>
      <c r="N160" s="136">
        <f t="shared" si="206"/>
        <v>0</v>
      </c>
      <c r="O160" s="27">
        <f t="shared" si="206"/>
        <v>0</v>
      </c>
      <c r="P160" s="27">
        <f t="shared" si="206"/>
        <v>0</v>
      </c>
      <c r="Q160" s="27">
        <f t="shared" si="206"/>
        <v>0</v>
      </c>
      <c r="R160" s="27">
        <f t="shared" si="206"/>
        <v>30165128</v>
      </c>
      <c r="S160" s="27">
        <f t="shared" si="206"/>
        <v>30165128</v>
      </c>
      <c r="T160" s="27">
        <f t="shared" si="206"/>
        <v>0</v>
      </c>
      <c r="U160" s="27">
        <f t="shared" si="206"/>
        <v>0</v>
      </c>
      <c r="V160" s="27">
        <f t="shared" si="206"/>
        <v>30165128</v>
      </c>
      <c r="W160" s="27">
        <f t="shared" si="206"/>
        <v>12843088.35</v>
      </c>
      <c r="X160" s="174">
        <f t="shared" si="181"/>
        <v>42.575945144340174</v>
      </c>
      <c r="Y160" s="194" t="e">
        <f t="shared" si="207"/>
        <v>#REF!</v>
      </c>
      <c r="Z160" s="194" t="e">
        <f t="shared" si="207"/>
        <v>#REF!</v>
      </c>
      <c r="AA160" s="194" t="e">
        <f t="shared" si="207"/>
        <v>#REF!</v>
      </c>
    </row>
    <row r="161" spans="1:27" s="29" customFormat="1" ht="30.75" customHeight="1" x14ac:dyDescent="0.25">
      <c r="A161" s="123" t="s">
        <v>108</v>
      </c>
      <c r="B161" s="111"/>
      <c r="C161" s="111"/>
      <c r="D161" s="111"/>
      <c r="E161" s="108">
        <v>852</v>
      </c>
      <c r="F161" s="109" t="s">
        <v>101</v>
      </c>
      <c r="G161" s="109" t="s">
        <v>11</v>
      </c>
      <c r="H161" s="125" t="s">
        <v>660</v>
      </c>
      <c r="I161" s="3" t="s">
        <v>109</v>
      </c>
      <c r="J161" s="27">
        <f>'2.ВС'!J219</f>
        <v>30165128</v>
      </c>
      <c r="K161" s="27">
        <f>'2.ВС'!K219</f>
        <v>30165128</v>
      </c>
      <c r="L161" s="27">
        <f>'2.ВС'!L219</f>
        <v>0</v>
      </c>
      <c r="M161" s="27">
        <f>'2.ВС'!M219</f>
        <v>0</v>
      </c>
      <c r="N161" s="136">
        <f>'2.ВС'!N219</f>
        <v>0</v>
      </c>
      <c r="O161" s="27">
        <f>'2.ВС'!O219</f>
        <v>0</v>
      </c>
      <c r="P161" s="27">
        <f>'2.ВС'!P219</f>
        <v>0</v>
      </c>
      <c r="Q161" s="27">
        <f>'2.ВС'!Q219</f>
        <v>0</v>
      </c>
      <c r="R161" s="27">
        <f>'2.ВС'!R219</f>
        <v>30165128</v>
      </c>
      <c r="S161" s="27">
        <f>'2.ВС'!S219</f>
        <v>30165128</v>
      </c>
      <c r="T161" s="27">
        <f>'2.ВС'!T219</f>
        <v>0</v>
      </c>
      <c r="U161" s="27">
        <f>'2.ВС'!U219</f>
        <v>0</v>
      </c>
      <c r="V161" s="27">
        <f>'2.ВС'!V219</f>
        <v>30165128</v>
      </c>
      <c r="W161" s="27">
        <f>'2.ВС'!W219</f>
        <v>12843088.35</v>
      </c>
      <c r="X161" s="174">
        <f t="shared" si="181"/>
        <v>42.575945144340174</v>
      </c>
      <c r="Y161" s="194" t="e">
        <f>'2.ВС'!#REF!</f>
        <v>#REF!</v>
      </c>
      <c r="Z161" s="194" t="e">
        <f>'2.ВС'!#REF!</f>
        <v>#REF!</v>
      </c>
      <c r="AA161" s="194" t="e">
        <f>'2.ВС'!#REF!</f>
        <v>#REF!</v>
      </c>
    </row>
    <row r="162" spans="1:27" s="2" customFormat="1" ht="32.25" customHeight="1" x14ac:dyDescent="0.25">
      <c r="A162" s="20" t="s">
        <v>151</v>
      </c>
      <c r="B162" s="103"/>
      <c r="C162" s="103"/>
      <c r="D162" s="101"/>
      <c r="E162" s="99">
        <v>852</v>
      </c>
      <c r="F162" s="4" t="s">
        <v>101</v>
      </c>
      <c r="G162" s="4" t="s">
        <v>11</v>
      </c>
      <c r="H162" s="4" t="s">
        <v>152</v>
      </c>
      <c r="I162" s="4"/>
      <c r="J162" s="27">
        <f t="shared" ref="J162:Z166" si="208">J163</f>
        <v>7868000</v>
      </c>
      <c r="K162" s="27">
        <f t="shared" si="208"/>
        <v>0</v>
      </c>
      <c r="L162" s="27">
        <f t="shared" si="208"/>
        <v>7868000</v>
      </c>
      <c r="M162" s="27">
        <f t="shared" si="208"/>
        <v>0</v>
      </c>
      <c r="N162" s="136">
        <f t="shared" si="208"/>
        <v>180921</v>
      </c>
      <c r="O162" s="27">
        <f t="shared" si="208"/>
        <v>0</v>
      </c>
      <c r="P162" s="27">
        <f t="shared" si="208"/>
        <v>180921</v>
      </c>
      <c r="Q162" s="27">
        <f t="shared" si="208"/>
        <v>0</v>
      </c>
      <c r="R162" s="27">
        <f t="shared" si="208"/>
        <v>8048921</v>
      </c>
      <c r="S162" s="27">
        <f t="shared" si="208"/>
        <v>0</v>
      </c>
      <c r="T162" s="27">
        <f t="shared" si="208"/>
        <v>8048921</v>
      </c>
      <c r="U162" s="27">
        <f t="shared" si="208"/>
        <v>0</v>
      </c>
      <c r="V162" s="27">
        <f t="shared" si="208"/>
        <v>8048921</v>
      </c>
      <c r="W162" s="27">
        <f t="shared" si="208"/>
        <v>4250097.5</v>
      </c>
      <c r="X162" s="174">
        <f t="shared" si="181"/>
        <v>52.80331984871016</v>
      </c>
      <c r="Y162" s="194" t="e">
        <f t="shared" si="208"/>
        <v>#REF!</v>
      </c>
      <c r="Z162" s="194" t="e">
        <f t="shared" si="208"/>
        <v>#REF!</v>
      </c>
      <c r="AA162" s="194" t="e">
        <f t="shared" ref="Y162:AA166" si="209">AA163</f>
        <v>#REF!</v>
      </c>
    </row>
    <row r="163" spans="1:27" s="2" customFormat="1" ht="60.75" customHeight="1" x14ac:dyDescent="0.25">
      <c r="A163" s="103" t="s">
        <v>53</v>
      </c>
      <c r="B163" s="103"/>
      <c r="C163" s="103"/>
      <c r="D163" s="103"/>
      <c r="E163" s="99">
        <v>852</v>
      </c>
      <c r="F163" s="4" t="s">
        <v>101</v>
      </c>
      <c r="G163" s="4" t="s">
        <v>11</v>
      </c>
      <c r="H163" s="4" t="s">
        <v>152</v>
      </c>
      <c r="I163" s="4" t="s">
        <v>107</v>
      </c>
      <c r="J163" s="27">
        <f t="shared" si="208"/>
        <v>7868000</v>
      </c>
      <c r="K163" s="27">
        <f t="shared" si="208"/>
        <v>0</v>
      </c>
      <c r="L163" s="27">
        <f t="shared" si="208"/>
        <v>7868000</v>
      </c>
      <c r="M163" s="27">
        <f t="shared" si="208"/>
        <v>0</v>
      </c>
      <c r="N163" s="136">
        <f t="shared" si="208"/>
        <v>180921</v>
      </c>
      <c r="O163" s="27">
        <f t="shared" si="208"/>
        <v>0</v>
      </c>
      <c r="P163" s="27">
        <f t="shared" si="208"/>
        <v>180921</v>
      </c>
      <c r="Q163" s="27">
        <f t="shared" si="208"/>
        <v>0</v>
      </c>
      <c r="R163" s="27">
        <f t="shared" si="208"/>
        <v>8048921</v>
      </c>
      <c r="S163" s="27">
        <f t="shared" si="208"/>
        <v>0</v>
      </c>
      <c r="T163" s="27">
        <f t="shared" si="208"/>
        <v>8048921</v>
      </c>
      <c r="U163" s="27">
        <f t="shared" si="208"/>
        <v>0</v>
      </c>
      <c r="V163" s="27">
        <f t="shared" si="208"/>
        <v>8048921</v>
      </c>
      <c r="W163" s="27">
        <f t="shared" si="208"/>
        <v>4250097.5</v>
      </c>
      <c r="X163" s="174">
        <f t="shared" si="181"/>
        <v>52.80331984871016</v>
      </c>
      <c r="Y163" s="194" t="e">
        <f t="shared" si="209"/>
        <v>#REF!</v>
      </c>
      <c r="Z163" s="194" t="e">
        <f t="shared" si="209"/>
        <v>#REF!</v>
      </c>
      <c r="AA163" s="194" t="e">
        <f t="shared" si="209"/>
        <v>#REF!</v>
      </c>
    </row>
    <row r="164" spans="1:27" s="2" customFormat="1" ht="35.25" customHeight="1" x14ac:dyDescent="0.25">
      <c r="A164" s="103" t="s">
        <v>108</v>
      </c>
      <c r="B164" s="103"/>
      <c r="C164" s="103"/>
      <c r="D164" s="103"/>
      <c r="E164" s="99">
        <v>852</v>
      </c>
      <c r="F164" s="4" t="s">
        <v>101</v>
      </c>
      <c r="G164" s="4" t="s">
        <v>11</v>
      </c>
      <c r="H164" s="4" t="s">
        <v>152</v>
      </c>
      <c r="I164" s="3" t="s">
        <v>109</v>
      </c>
      <c r="J164" s="27">
        <f>'2.ВС'!J222</f>
        <v>7868000</v>
      </c>
      <c r="K164" s="27">
        <f>'2.ВС'!K222</f>
        <v>0</v>
      </c>
      <c r="L164" s="27">
        <f>'2.ВС'!L222</f>
        <v>7868000</v>
      </c>
      <c r="M164" s="27">
        <f>'2.ВС'!M222</f>
        <v>0</v>
      </c>
      <c r="N164" s="136">
        <f>'2.ВС'!N222</f>
        <v>180921</v>
      </c>
      <c r="O164" s="27">
        <f>'2.ВС'!O222</f>
        <v>0</v>
      </c>
      <c r="P164" s="27">
        <f>'2.ВС'!P222</f>
        <v>180921</v>
      </c>
      <c r="Q164" s="27">
        <f>'2.ВС'!Q222</f>
        <v>0</v>
      </c>
      <c r="R164" s="27">
        <f>'2.ВС'!R222</f>
        <v>8048921</v>
      </c>
      <c r="S164" s="27">
        <f>'2.ВС'!S222</f>
        <v>0</v>
      </c>
      <c r="T164" s="27">
        <f>'2.ВС'!T222</f>
        <v>8048921</v>
      </c>
      <c r="U164" s="27">
        <f>'2.ВС'!U222</f>
        <v>0</v>
      </c>
      <c r="V164" s="27">
        <f>'2.ВС'!V222</f>
        <v>8048921</v>
      </c>
      <c r="W164" s="27">
        <f>'2.ВС'!W222</f>
        <v>4250097.5</v>
      </c>
      <c r="X164" s="174">
        <f t="shared" si="181"/>
        <v>52.80331984871016</v>
      </c>
      <c r="Y164" s="194" t="e">
        <f>'2.ВС'!#REF!</f>
        <v>#REF!</v>
      </c>
      <c r="Z164" s="194" t="e">
        <f>'2.ВС'!#REF!</f>
        <v>#REF!</v>
      </c>
      <c r="AA164" s="194" t="e">
        <f>'2.ВС'!#REF!</f>
        <v>#REF!</v>
      </c>
    </row>
    <row r="165" spans="1:27" s="2" customFormat="1" ht="35.25" customHeight="1" x14ac:dyDescent="0.25">
      <c r="A165" s="122" t="s">
        <v>155</v>
      </c>
      <c r="F165" s="121" t="s">
        <v>101</v>
      </c>
      <c r="G165" s="121" t="s">
        <v>11</v>
      </c>
      <c r="H165" s="121" t="s">
        <v>156</v>
      </c>
      <c r="I165" s="119" t="s">
        <v>61</v>
      </c>
      <c r="J165" s="27">
        <f t="shared" si="208"/>
        <v>10000</v>
      </c>
      <c r="K165" s="27">
        <f t="shared" si="208"/>
        <v>0</v>
      </c>
      <c r="L165" s="27">
        <f t="shared" si="208"/>
        <v>10000</v>
      </c>
      <c r="M165" s="27">
        <f t="shared" si="208"/>
        <v>0</v>
      </c>
      <c r="N165" s="136">
        <f t="shared" si="208"/>
        <v>158550</v>
      </c>
      <c r="O165" s="27">
        <f t="shared" si="208"/>
        <v>0</v>
      </c>
      <c r="P165" s="27">
        <f t="shared" si="208"/>
        <v>158550</v>
      </c>
      <c r="Q165" s="27">
        <f t="shared" si="208"/>
        <v>0</v>
      </c>
      <c r="R165" s="27">
        <f t="shared" si="208"/>
        <v>168550</v>
      </c>
      <c r="S165" s="27">
        <f t="shared" si="208"/>
        <v>0</v>
      </c>
      <c r="T165" s="27">
        <f t="shared" si="208"/>
        <v>168550</v>
      </c>
      <c r="U165" s="27">
        <f t="shared" si="208"/>
        <v>0</v>
      </c>
      <c r="V165" s="27">
        <f t="shared" si="208"/>
        <v>168550</v>
      </c>
      <c r="W165" s="27">
        <f t="shared" si="208"/>
        <v>135487</v>
      </c>
      <c r="X165" s="174">
        <f t="shared" si="181"/>
        <v>80.383862355384167</v>
      </c>
      <c r="Y165" s="194" t="e">
        <f t="shared" si="209"/>
        <v>#REF!</v>
      </c>
      <c r="Z165" s="194" t="e">
        <f t="shared" si="209"/>
        <v>#REF!</v>
      </c>
      <c r="AA165" s="194" t="e">
        <f t="shared" si="209"/>
        <v>#REF!</v>
      </c>
    </row>
    <row r="166" spans="1:27" s="2" customFormat="1" ht="35.25" customHeight="1" x14ac:dyDescent="0.25">
      <c r="A166" s="122" t="s">
        <v>53</v>
      </c>
      <c r="F166" s="121" t="s">
        <v>101</v>
      </c>
      <c r="G166" s="121" t="s">
        <v>11</v>
      </c>
      <c r="H166" s="121" t="s">
        <v>156</v>
      </c>
      <c r="I166" s="121" t="s">
        <v>107</v>
      </c>
      <c r="J166" s="27">
        <f t="shared" si="208"/>
        <v>10000</v>
      </c>
      <c r="K166" s="27">
        <f t="shared" si="208"/>
        <v>0</v>
      </c>
      <c r="L166" s="27">
        <f t="shared" si="208"/>
        <v>10000</v>
      </c>
      <c r="M166" s="27">
        <f t="shared" si="208"/>
        <v>0</v>
      </c>
      <c r="N166" s="136">
        <f t="shared" si="208"/>
        <v>158550</v>
      </c>
      <c r="O166" s="27">
        <f t="shared" si="208"/>
        <v>0</v>
      </c>
      <c r="P166" s="27">
        <f t="shared" si="208"/>
        <v>158550</v>
      </c>
      <c r="Q166" s="27">
        <f t="shared" si="208"/>
        <v>0</v>
      </c>
      <c r="R166" s="27">
        <f t="shared" si="208"/>
        <v>168550</v>
      </c>
      <c r="S166" s="27">
        <f t="shared" si="208"/>
        <v>0</v>
      </c>
      <c r="T166" s="27">
        <f t="shared" si="208"/>
        <v>168550</v>
      </c>
      <c r="U166" s="27">
        <f t="shared" si="208"/>
        <v>0</v>
      </c>
      <c r="V166" s="27">
        <f t="shared" si="208"/>
        <v>168550</v>
      </c>
      <c r="W166" s="27">
        <f t="shared" si="208"/>
        <v>135487</v>
      </c>
      <c r="X166" s="174">
        <f t="shared" si="181"/>
        <v>80.383862355384167</v>
      </c>
      <c r="Y166" s="194" t="e">
        <f t="shared" si="209"/>
        <v>#REF!</v>
      </c>
      <c r="Z166" s="194" t="e">
        <f t="shared" si="209"/>
        <v>#REF!</v>
      </c>
      <c r="AA166" s="194" t="e">
        <f t="shared" si="209"/>
        <v>#REF!</v>
      </c>
    </row>
    <row r="167" spans="1:27" s="2" customFormat="1" ht="35.25" customHeight="1" x14ac:dyDescent="0.25">
      <c r="A167" s="122" t="s">
        <v>108</v>
      </c>
      <c r="F167" s="121" t="s">
        <v>101</v>
      </c>
      <c r="G167" s="121" t="s">
        <v>11</v>
      </c>
      <c r="H167" s="121" t="s">
        <v>156</v>
      </c>
      <c r="I167" s="121" t="s">
        <v>109</v>
      </c>
      <c r="J167" s="27">
        <f>'2.ВС'!J225</f>
        <v>10000</v>
      </c>
      <c r="K167" s="27">
        <f>'2.ВС'!K225</f>
        <v>0</v>
      </c>
      <c r="L167" s="27">
        <f>'2.ВС'!L225</f>
        <v>10000</v>
      </c>
      <c r="M167" s="27">
        <f>'2.ВС'!M225</f>
        <v>0</v>
      </c>
      <c r="N167" s="136">
        <f>'2.ВС'!N225</f>
        <v>158550</v>
      </c>
      <c r="O167" s="27">
        <f>'2.ВС'!O225</f>
        <v>0</v>
      </c>
      <c r="P167" s="27">
        <f>'2.ВС'!P225</f>
        <v>158550</v>
      </c>
      <c r="Q167" s="27">
        <f>'2.ВС'!Q225</f>
        <v>0</v>
      </c>
      <c r="R167" s="27">
        <f>'2.ВС'!R225</f>
        <v>168550</v>
      </c>
      <c r="S167" s="27">
        <f>'2.ВС'!S225</f>
        <v>0</v>
      </c>
      <c r="T167" s="27">
        <f>'2.ВС'!T225</f>
        <v>168550</v>
      </c>
      <c r="U167" s="27">
        <f>'2.ВС'!U225</f>
        <v>0</v>
      </c>
      <c r="V167" s="27">
        <f>'2.ВС'!V225</f>
        <v>168550</v>
      </c>
      <c r="W167" s="27">
        <f>'2.ВС'!W225</f>
        <v>135487</v>
      </c>
      <c r="X167" s="174">
        <f t="shared" si="181"/>
        <v>80.383862355384167</v>
      </c>
      <c r="Y167" s="194" t="e">
        <f>'2.ВС'!#REF!</f>
        <v>#REF!</v>
      </c>
      <c r="Z167" s="194" t="e">
        <f>'2.ВС'!#REF!</f>
        <v>#REF!</v>
      </c>
      <c r="AA167" s="194" t="e">
        <f>'2.ВС'!#REF!</f>
        <v>#REF!</v>
      </c>
    </row>
    <row r="168" spans="1:27" ht="35.25" customHeight="1" x14ac:dyDescent="0.25">
      <c r="A168" s="20" t="s">
        <v>153</v>
      </c>
      <c r="B168" s="103"/>
      <c r="C168" s="103"/>
      <c r="D168" s="103"/>
      <c r="E168" s="99">
        <v>852</v>
      </c>
      <c r="F168" s="4" t="s">
        <v>101</v>
      </c>
      <c r="G168" s="4" t="s">
        <v>11</v>
      </c>
      <c r="H168" s="4" t="s">
        <v>154</v>
      </c>
      <c r="I168" s="4"/>
      <c r="J168" s="27">
        <f t="shared" ref="J168:Z169" si="210">J169</f>
        <v>2909400</v>
      </c>
      <c r="K168" s="27">
        <f t="shared" si="210"/>
        <v>0</v>
      </c>
      <c r="L168" s="27">
        <f t="shared" si="210"/>
        <v>2909400</v>
      </c>
      <c r="M168" s="27">
        <f t="shared" si="210"/>
        <v>0</v>
      </c>
      <c r="N168" s="136">
        <f t="shared" si="210"/>
        <v>0</v>
      </c>
      <c r="O168" s="27">
        <f t="shared" si="210"/>
        <v>0</v>
      </c>
      <c r="P168" s="27">
        <f t="shared" si="210"/>
        <v>0</v>
      </c>
      <c r="Q168" s="27">
        <f t="shared" si="210"/>
        <v>0</v>
      </c>
      <c r="R168" s="27">
        <f t="shared" si="210"/>
        <v>2909400</v>
      </c>
      <c r="S168" s="27">
        <f t="shared" si="210"/>
        <v>0</v>
      </c>
      <c r="T168" s="27">
        <f t="shared" si="210"/>
        <v>2909400</v>
      </c>
      <c r="U168" s="27">
        <f t="shared" si="210"/>
        <v>0</v>
      </c>
      <c r="V168" s="27">
        <f t="shared" si="210"/>
        <v>2909400</v>
      </c>
      <c r="W168" s="27">
        <f t="shared" si="210"/>
        <v>723968</v>
      </c>
      <c r="X168" s="174">
        <f t="shared" si="181"/>
        <v>24.88375610091428</v>
      </c>
      <c r="Y168" s="194" t="e">
        <f t="shared" si="210"/>
        <v>#REF!</v>
      </c>
      <c r="Z168" s="194" t="e">
        <f t="shared" si="210"/>
        <v>#REF!</v>
      </c>
      <c r="AA168" s="194" t="e">
        <f t="shared" ref="Y168:AA169" si="211">AA169</f>
        <v>#REF!</v>
      </c>
    </row>
    <row r="169" spans="1:27" ht="65.25" customHeight="1" x14ac:dyDescent="0.25">
      <c r="A169" s="103" t="s">
        <v>53</v>
      </c>
      <c r="B169" s="103"/>
      <c r="C169" s="103"/>
      <c r="D169" s="103"/>
      <c r="E169" s="99">
        <v>852</v>
      </c>
      <c r="F169" s="4" t="s">
        <v>101</v>
      </c>
      <c r="G169" s="4" t="s">
        <v>11</v>
      </c>
      <c r="H169" s="4" t="s">
        <v>154</v>
      </c>
      <c r="I169" s="4" t="s">
        <v>107</v>
      </c>
      <c r="J169" s="27">
        <f t="shared" si="210"/>
        <v>2909400</v>
      </c>
      <c r="K169" s="27">
        <f t="shared" si="210"/>
        <v>0</v>
      </c>
      <c r="L169" s="27">
        <f t="shared" si="210"/>
        <v>2909400</v>
      </c>
      <c r="M169" s="27">
        <f t="shared" si="210"/>
        <v>0</v>
      </c>
      <c r="N169" s="136">
        <f t="shared" si="210"/>
        <v>0</v>
      </c>
      <c r="O169" s="27">
        <f t="shared" si="210"/>
        <v>0</v>
      </c>
      <c r="P169" s="27">
        <f t="shared" si="210"/>
        <v>0</v>
      </c>
      <c r="Q169" s="27">
        <f t="shared" si="210"/>
        <v>0</v>
      </c>
      <c r="R169" s="27">
        <f t="shared" si="210"/>
        <v>2909400</v>
      </c>
      <c r="S169" s="27">
        <f t="shared" si="210"/>
        <v>0</v>
      </c>
      <c r="T169" s="27">
        <f t="shared" si="210"/>
        <v>2909400</v>
      </c>
      <c r="U169" s="27">
        <f t="shared" si="210"/>
        <v>0</v>
      </c>
      <c r="V169" s="27">
        <f t="shared" si="210"/>
        <v>2909400</v>
      </c>
      <c r="W169" s="27">
        <f t="shared" si="210"/>
        <v>723968</v>
      </c>
      <c r="X169" s="174">
        <f t="shared" si="181"/>
        <v>24.88375610091428</v>
      </c>
      <c r="Y169" s="194" t="e">
        <f t="shared" si="211"/>
        <v>#REF!</v>
      </c>
      <c r="Z169" s="194" t="e">
        <f t="shared" si="211"/>
        <v>#REF!</v>
      </c>
      <c r="AA169" s="194" t="e">
        <f t="shared" si="211"/>
        <v>#REF!</v>
      </c>
    </row>
    <row r="170" spans="1:27" ht="33.75" customHeight="1" x14ac:dyDescent="0.25">
      <c r="A170" s="103" t="s">
        <v>108</v>
      </c>
      <c r="B170" s="103"/>
      <c r="C170" s="103"/>
      <c r="D170" s="103"/>
      <c r="E170" s="99">
        <v>852</v>
      </c>
      <c r="F170" s="4" t="s">
        <v>101</v>
      </c>
      <c r="G170" s="4" t="s">
        <v>11</v>
      </c>
      <c r="H170" s="4" t="s">
        <v>154</v>
      </c>
      <c r="I170" s="3" t="s">
        <v>109</v>
      </c>
      <c r="J170" s="27">
        <f>'2.ВС'!J228</f>
        <v>2909400</v>
      </c>
      <c r="K170" s="27">
        <f>'2.ВС'!K228</f>
        <v>0</v>
      </c>
      <c r="L170" s="27">
        <f>'2.ВС'!L228</f>
        <v>2909400</v>
      </c>
      <c r="M170" s="27">
        <f>'2.ВС'!M228</f>
        <v>0</v>
      </c>
      <c r="N170" s="136">
        <f>'2.ВС'!N228</f>
        <v>0</v>
      </c>
      <c r="O170" s="27">
        <f>'2.ВС'!O228</f>
        <v>0</v>
      </c>
      <c r="P170" s="27">
        <f>'2.ВС'!P228</f>
        <v>0</v>
      </c>
      <c r="Q170" s="27">
        <f>'2.ВС'!Q228</f>
        <v>0</v>
      </c>
      <c r="R170" s="27">
        <f>'2.ВС'!R228</f>
        <v>2909400</v>
      </c>
      <c r="S170" s="27">
        <f>'2.ВС'!S228</f>
        <v>0</v>
      </c>
      <c r="T170" s="27">
        <f>'2.ВС'!T228</f>
        <v>2909400</v>
      </c>
      <c r="U170" s="27">
        <f>'2.ВС'!U228</f>
        <v>0</v>
      </c>
      <c r="V170" s="27">
        <f>'2.ВС'!V228</f>
        <v>2909400</v>
      </c>
      <c r="W170" s="27">
        <f>'2.ВС'!W228</f>
        <v>723968</v>
      </c>
      <c r="X170" s="174">
        <f t="shared" si="181"/>
        <v>24.88375610091428</v>
      </c>
      <c r="Y170" s="194" t="e">
        <f>'2.ВС'!#REF!</f>
        <v>#REF!</v>
      </c>
      <c r="Z170" s="194" t="e">
        <f>'2.ВС'!#REF!</f>
        <v>#REF!</v>
      </c>
      <c r="AA170" s="194" t="e">
        <f>'2.ВС'!#REF!</f>
        <v>#REF!</v>
      </c>
    </row>
    <row r="171" spans="1:27" ht="45" x14ac:dyDescent="0.25">
      <c r="A171" s="20" t="s">
        <v>157</v>
      </c>
      <c r="B171" s="103"/>
      <c r="C171" s="103"/>
      <c r="D171" s="103"/>
      <c r="E171" s="99">
        <v>852</v>
      </c>
      <c r="F171" s="4" t="s">
        <v>101</v>
      </c>
      <c r="G171" s="3" t="s">
        <v>11</v>
      </c>
      <c r="H171" s="4" t="s">
        <v>158</v>
      </c>
      <c r="I171" s="3"/>
      <c r="J171" s="27">
        <f t="shared" ref="J171:Z172" si="212">J172</f>
        <v>12000</v>
      </c>
      <c r="K171" s="27">
        <f t="shared" si="212"/>
        <v>0</v>
      </c>
      <c r="L171" s="27">
        <f t="shared" si="212"/>
        <v>12000</v>
      </c>
      <c r="M171" s="27">
        <f t="shared" si="212"/>
        <v>0</v>
      </c>
      <c r="N171" s="136">
        <f t="shared" si="212"/>
        <v>102397</v>
      </c>
      <c r="O171" s="27">
        <f t="shared" si="212"/>
        <v>0</v>
      </c>
      <c r="P171" s="27">
        <f t="shared" si="212"/>
        <v>102397</v>
      </c>
      <c r="Q171" s="27">
        <f t="shared" si="212"/>
        <v>0</v>
      </c>
      <c r="R171" s="27">
        <f t="shared" si="212"/>
        <v>114397</v>
      </c>
      <c r="S171" s="27">
        <f t="shared" si="212"/>
        <v>0</v>
      </c>
      <c r="T171" s="27">
        <f t="shared" si="212"/>
        <v>114397</v>
      </c>
      <c r="U171" s="27">
        <f t="shared" si="212"/>
        <v>0</v>
      </c>
      <c r="V171" s="27">
        <f t="shared" si="212"/>
        <v>114397</v>
      </c>
      <c r="W171" s="27">
        <f t="shared" si="212"/>
        <v>102170</v>
      </c>
      <c r="X171" s="174">
        <f t="shared" si="181"/>
        <v>89.311782651642972</v>
      </c>
      <c r="Y171" s="194" t="e">
        <f t="shared" si="212"/>
        <v>#REF!</v>
      </c>
      <c r="Z171" s="194" t="e">
        <f t="shared" si="212"/>
        <v>#REF!</v>
      </c>
      <c r="AA171" s="194" t="e">
        <f t="shared" ref="Y171:AA172" si="213">AA172</f>
        <v>#REF!</v>
      </c>
    </row>
    <row r="172" spans="1:27" ht="65.25" customHeight="1" x14ac:dyDescent="0.25">
      <c r="A172" s="103" t="s">
        <v>53</v>
      </c>
      <c r="B172" s="103"/>
      <c r="C172" s="103"/>
      <c r="D172" s="103"/>
      <c r="E172" s="99">
        <v>852</v>
      </c>
      <c r="F172" s="3" t="s">
        <v>101</v>
      </c>
      <c r="G172" s="3" t="s">
        <v>11</v>
      </c>
      <c r="H172" s="4" t="s">
        <v>158</v>
      </c>
      <c r="I172" s="3" t="s">
        <v>107</v>
      </c>
      <c r="J172" s="27">
        <f t="shared" si="212"/>
        <v>12000</v>
      </c>
      <c r="K172" s="27">
        <f t="shared" si="212"/>
        <v>0</v>
      </c>
      <c r="L172" s="27">
        <f t="shared" si="212"/>
        <v>12000</v>
      </c>
      <c r="M172" s="27">
        <f t="shared" si="212"/>
        <v>0</v>
      </c>
      <c r="N172" s="136">
        <f t="shared" si="212"/>
        <v>102397</v>
      </c>
      <c r="O172" s="27">
        <f t="shared" si="212"/>
        <v>0</v>
      </c>
      <c r="P172" s="27">
        <f t="shared" si="212"/>
        <v>102397</v>
      </c>
      <c r="Q172" s="27">
        <f t="shared" si="212"/>
        <v>0</v>
      </c>
      <c r="R172" s="27">
        <f t="shared" si="212"/>
        <v>114397</v>
      </c>
      <c r="S172" s="27">
        <f t="shared" si="212"/>
        <v>0</v>
      </c>
      <c r="T172" s="27">
        <f t="shared" si="212"/>
        <v>114397</v>
      </c>
      <c r="U172" s="27">
        <f t="shared" si="212"/>
        <v>0</v>
      </c>
      <c r="V172" s="27">
        <f t="shared" si="212"/>
        <v>114397</v>
      </c>
      <c r="W172" s="27">
        <f t="shared" si="212"/>
        <v>102170</v>
      </c>
      <c r="X172" s="174">
        <f t="shared" si="181"/>
        <v>89.311782651642972</v>
      </c>
      <c r="Y172" s="194" t="e">
        <f t="shared" si="213"/>
        <v>#REF!</v>
      </c>
      <c r="Z172" s="194" t="e">
        <f t="shared" si="213"/>
        <v>#REF!</v>
      </c>
      <c r="AA172" s="194" t="e">
        <f t="shared" si="213"/>
        <v>#REF!</v>
      </c>
    </row>
    <row r="173" spans="1:27" ht="45" customHeight="1" x14ac:dyDescent="0.25">
      <c r="A173" s="103" t="s">
        <v>108</v>
      </c>
      <c r="B173" s="103"/>
      <c r="C173" s="103"/>
      <c r="D173" s="103"/>
      <c r="E173" s="99">
        <v>852</v>
      </c>
      <c r="F173" s="3" t="s">
        <v>101</v>
      </c>
      <c r="G173" s="3" t="s">
        <v>11</v>
      </c>
      <c r="H173" s="4" t="s">
        <v>158</v>
      </c>
      <c r="I173" s="3" t="s">
        <v>109</v>
      </c>
      <c r="J173" s="27">
        <f>'2.ВС'!J231</f>
        <v>12000</v>
      </c>
      <c r="K173" s="27">
        <f>'2.ВС'!K231</f>
        <v>0</v>
      </c>
      <c r="L173" s="27">
        <f>'2.ВС'!L231</f>
        <v>12000</v>
      </c>
      <c r="M173" s="27">
        <f>'2.ВС'!M231</f>
        <v>0</v>
      </c>
      <c r="N173" s="136">
        <f>'2.ВС'!N231</f>
        <v>102397</v>
      </c>
      <c r="O173" s="27">
        <f>'2.ВС'!O231</f>
        <v>0</v>
      </c>
      <c r="P173" s="27">
        <f>'2.ВС'!P231</f>
        <v>102397</v>
      </c>
      <c r="Q173" s="27">
        <f>'2.ВС'!Q231</f>
        <v>0</v>
      </c>
      <c r="R173" s="27">
        <f>'2.ВС'!R231</f>
        <v>114397</v>
      </c>
      <c r="S173" s="27">
        <f>'2.ВС'!S231</f>
        <v>0</v>
      </c>
      <c r="T173" s="27">
        <f>'2.ВС'!T231</f>
        <v>114397</v>
      </c>
      <c r="U173" s="27">
        <f>'2.ВС'!U231</f>
        <v>0</v>
      </c>
      <c r="V173" s="27">
        <f>'2.ВС'!V231</f>
        <v>114397</v>
      </c>
      <c r="W173" s="27">
        <f>'2.ВС'!W231</f>
        <v>102170</v>
      </c>
      <c r="X173" s="174">
        <f t="shared" si="181"/>
        <v>89.311782651642972</v>
      </c>
      <c r="Y173" s="194" t="e">
        <f>'2.ВС'!#REF!</f>
        <v>#REF!</v>
      </c>
      <c r="Z173" s="194" t="e">
        <f>'2.ВС'!#REF!</f>
        <v>#REF!</v>
      </c>
      <c r="AA173" s="194" t="e">
        <f>'2.ВС'!#REF!</f>
        <v>#REF!</v>
      </c>
    </row>
    <row r="174" spans="1:27" s="29" customFormat="1" ht="63" customHeight="1" x14ac:dyDescent="0.25">
      <c r="A174" s="9" t="s">
        <v>373</v>
      </c>
      <c r="B174" s="103"/>
      <c r="C174" s="103"/>
      <c r="D174" s="103"/>
      <c r="E174" s="99">
        <v>852</v>
      </c>
      <c r="F174" s="3" t="s">
        <v>101</v>
      </c>
      <c r="G174" s="4" t="s">
        <v>11</v>
      </c>
      <c r="H174" s="4" t="s">
        <v>372</v>
      </c>
      <c r="I174" s="3"/>
      <c r="J174" s="27">
        <f t="shared" ref="J174:Z175" si="214">J175</f>
        <v>4500000</v>
      </c>
      <c r="K174" s="27">
        <f t="shared" si="214"/>
        <v>4275000</v>
      </c>
      <c r="L174" s="27">
        <f t="shared" si="214"/>
        <v>225000</v>
      </c>
      <c r="M174" s="27">
        <f t="shared" si="214"/>
        <v>0</v>
      </c>
      <c r="N174" s="136">
        <f t="shared" si="214"/>
        <v>0</v>
      </c>
      <c r="O174" s="27">
        <f t="shared" si="214"/>
        <v>0</v>
      </c>
      <c r="P174" s="27">
        <f t="shared" si="214"/>
        <v>0</v>
      </c>
      <c r="Q174" s="27">
        <f t="shared" si="214"/>
        <v>0</v>
      </c>
      <c r="R174" s="27">
        <f t="shared" si="214"/>
        <v>4500000</v>
      </c>
      <c r="S174" s="27">
        <f t="shared" si="214"/>
        <v>4275000</v>
      </c>
      <c r="T174" s="27">
        <f t="shared" si="214"/>
        <v>225000</v>
      </c>
      <c r="U174" s="27">
        <f t="shared" si="214"/>
        <v>0</v>
      </c>
      <c r="V174" s="27">
        <f t="shared" si="214"/>
        <v>4500000</v>
      </c>
      <c r="W174" s="27">
        <f t="shared" si="214"/>
        <v>0</v>
      </c>
      <c r="X174" s="174">
        <f t="shared" si="181"/>
        <v>0</v>
      </c>
      <c r="Y174" s="194" t="e">
        <f t="shared" si="214"/>
        <v>#REF!</v>
      </c>
      <c r="Z174" s="194" t="e">
        <f t="shared" si="214"/>
        <v>#REF!</v>
      </c>
      <c r="AA174" s="194" t="e">
        <f t="shared" ref="Y174:AA175" si="215">AA175</f>
        <v>#REF!</v>
      </c>
    </row>
    <row r="175" spans="1:27" s="29" customFormat="1" ht="65.25" customHeight="1" x14ac:dyDescent="0.25">
      <c r="A175" s="103" t="s">
        <v>53</v>
      </c>
      <c r="B175" s="103"/>
      <c r="C175" s="103"/>
      <c r="D175" s="103"/>
      <c r="E175" s="99">
        <v>852</v>
      </c>
      <c r="F175" s="3" t="s">
        <v>101</v>
      </c>
      <c r="G175" s="4" t="s">
        <v>11</v>
      </c>
      <c r="H175" s="4" t="s">
        <v>372</v>
      </c>
      <c r="I175" s="3" t="s">
        <v>107</v>
      </c>
      <c r="J175" s="27">
        <f t="shared" si="214"/>
        <v>4500000</v>
      </c>
      <c r="K175" s="27">
        <f t="shared" si="214"/>
        <v>4275000</v>
      </c>
      <c r="L175" s="27">
        <f t="shared" si="214"/>
        <v>225000</v>
      </c>
      <c r="M175" s="27">
        <f t="shared" si="214"/>
        <v>0</v>
      </c>
      <c r="N175" s="136">
        <f t="shared" si="214"/>
        <v>0</v>
      </c>
      <c r="O175" s="27">
        <f t="shared" si="214"/>
        <v>0</v>
      </c>
      <c r="P175" s="27">
        <f t="shared" si="214"/>
        <v>0</v>
      </c>
      <c r="Q175" s="27">
        <f t="shared" si="214"/>
        <v>0</v>
      </c>
      <c r="R175" s="27">
        <f t="shared" si="214"/>
        <v>4500000</v>
      </c>
      <c r="S175" s="27">
        <f t="shared" si="214"/>
        <v>4275000</v>
      </c>
      <c r="T175" s="27">
        <f t="shared" si="214"/>
        <v>225000</v>
      </c>
      <c r="U175" s="27">
        <f t="shared" si="214"/>
        <v>0</v>
      </c>
      <c r="V175" s="27">
        <f t="shared" si="214"/>
        <v>4500000</v>
      </c>
      <c r="W175" s="27">
        <f t="shared" si="214"/>
        <v>0</v>
      </c>
      <c r="X175" s="174">
        <f t="shared" si="181"/>
        <v>0</v>
      </c>
      <c r="Y175" s="194" t="e">
        <f t="shared" si="215"/>
        <v>#REF!</v>
      </c>
      <c r="Z175" s="194" t="e">
        <f t="shared" si="215"/>
        <v>#REF!</v>
      </c>
      <c r="AA175" s="194" t="e">
        <f t="shared" si="215"/>
        <v>#REF!</v>
      </c>
    </row>
    <row r="176" spans="1:27" s="29" customFormat="1" ht="33.75" customHeight="1" x14ac:dyDescent="0.25">
      <c r="A176" s="103" t="s">
        <v>54</v>
      </c>
      <c r="B176" s="103"/>
      <c r="C176" s="103"/>
      <c r="D176" s="103"/>
      <c r="E176" s="99">
        <v>852</v>
      </c>
      <c r="F176" s="3" t="s">
        <v>101</v>
      </c>
      <c r="G176" s="4" t="s">
        <v>11</v>
      </c>
      <c r="H176" s="4" t="s">
        <v>372</v>
      </c>
      <c r="I176" s="3" t="s">
        <v>109</v>
      </c>
      <c r="J176" s="27">
        <f>'2.ВС'!J234</f>
        <v>4500000</v>
      </c>
      <c r="K176" s="27">
        <f>'2.ВС'!K234</f>
        <v>4275000</v>
      </c>
      <c r="L176" s="27">
        <f>'2.ВС'!L234</f>
        <v>225000</v>
      </c>
      <c r="M176" s="27">
        <f>'2.ВС'!M234</f>
        <v>0</v>
      </c>
      <c r="N176" s="136">
        <f>'2.ВС'!N234</f>
        <v>0</v>
      </c>
      <c r="O176" s="27">
        <f>'2.ВС'!O234</f>
        <v>0</v>
      </c>
      <c r="P176" s="27">
        <f>'2.ВС'!P234</f>
        <v>0</v>
      </c>
      <c r="Q176" s="27">
        <f>'2.ВС'!Q234</f>
        <v>0</v>
      </c>
      <c r="R176" s="27">
        <f>'2.ВС'!R234</f>
        <v>4500000</v>
      </c>
      <c r="S176" s="27">
        <f>'2.ВС'!S234</f>
        <v>4275000</v>
      </c>
      <c r="T176" s="27">
        <f>'2.ВС'!T234</f>
        <v>225000</v>
      </c>
      <c r="U176" s="27">
        <f>'2.ВС'!U234</f>
        <v>0</v>
      </c>
      <c r="V176" s="27">
        <f>'2.ВС'!V234</f>
        <v>4500000</v>
      </c>
      <c r="W176" s="27">
        <f>'2.ВС'!W234</f>
        <v>0</v>
      </c>
      <c r="X176" s="174">
        <f t="shared" si="181"/>
        <v>0</v>
      </c>
      <c r="Y176" s="194" t="e">
        <f>'2.ВС'!#REF!</f>
        <v>#REF!</v>
      </c>
      <c r="Z176" s="194" t="e">
        <f>'2.ВС'!#REF!</f>
        <v>#REF!</v>
      </c>
      <c r="AA176" s="194" t="e">
        <f>'2.ВС'!#REF!</f>
        <v>#REF!</v>
      </c>
    </row>
    <row r="177" spans="1:27" s="29" customFormat="1" ht="132" x14ac:dyDescent="0.25">
      <c r="A177" s="124" t="s">
        <v>661</v>
      </c>
      <c r="B177" s="110"/>
      <c r="C177" s="110"/>
      <c r="D177" s="110"/>
      <c r="E177" s="108">
        <v>852</v>
      </c>
      <c r="F177" s="109" t="s">
        <v>101</v>
      </c>
      <c r="G177" s="109" t="s">
        <v>11</v>
      </c>
      <c r="H177" s="125" t="s">
        <v>662</v>
      </c>
      <c r="I177" s="3"/>
      <c r="J177" s="27">
        <f t="shared" ref="J177:Z178" si="216">J178</f>
        <v>519600</v>
      </c>
      <c r="K177" s="27">
        <f t="shared" si="216"/>
        <v>519600</v>
      </c>
      <c r="L177" s="27">
        <f t="shared" si="216"/>
        <v>0</v>
      </c>
      <c r="M177" s="27">
        <f t="shared" si="216"/>
        <v>0</v>
      </c>
      <c r="N177" s="136">
        <f t="shared" si="216"/>
        <v>0</v>
      </c>
      <c r="O177" s="27">
        <f t="shared" si="216"/>
        <v>0</v>
      </c>
      <c r="P177" s="27">
        <f t="shared" si="216"/>
        <v>0</v>
      </c>
      <c r="Q177" s="27">
        <f t="shared" si="216"/>
        <v>0</v>
      </c>
      <c r="R177" s="27">
        <f t="shared" si="216"/>
        <v>519600</v>
      </c>
      <c r="S177" s="27">
        <f t="shared" si="216"/>
        <v>519600</v>
      </c>
      <c r="T177" s="27">
        <f t="shared" si="216"/>
        <v>0</v>
      </c>
      <c r="U177" s="27">
        <f t="shared" si="216"/>
        <v>0</v>
      </c>
      <c r="V177" s="27">
        <f t="shared" si="216"/>
        <v>519600</v>
      </c>
      <c r="W177" s="27">
        <f t="shared" si="216"/>
        <v>253800</v>
      </c>
      <c r="X177" s="174">
        <f t="shared" si="181"/>
        <v>48.84526558891455</v>
      </c>
      <c r="Y177" s="194" t="e">
        <f t="shared" si="216"/>
        <v>#REF!</v>
      </c>
      <c r="Z177" s="194" t="e">
        <f t="shared" si="216"/>
        <v>#REF!</v>
      </c>
      <c r="AA177" s="194" t="e">
        <f t="shared" ref="Y177:AA178" si="217">AA178</f>
        <v>#REF!</v>
      </c>
    </row>
    <row r="178" spans="1:27" s="29" customFormat="1" ht="63.75" customHeight="1" x14ac:dyDescent="0.25">
      <c r="A178" s="123" t="s">
        <v>53</v>
      </c>
      <c r="B178" s="110"/>
      <c r="C178" s="110"/>
      <c r="D178" s="110"/>
      <c r="E178" s="108">
        <v>852</v>
      </c>
      <c r="F178" s="109" t="s">
        <v>101</v>
      </c>
      <c r="G178" s="109" t="s">
        <v>11</v>
      </c>
      <c r="H178" s="125" t="s">
        <v>662</v>
      </c>
      <c r="I178" s="3" t="s">
        <v>107</v>
      </c>
      <c r="J178" s="27">
        <f t="shared" si="216"/>
        <v>519600</v>
      </c>
      <c r="K178" s="27">
        <f t="shared" si="216"/>
        <v>519600</v>
      </c>
      <c r="L178" s="27">
        <f t="shared" si="216"/>
        <v>0</v>
      </c>
      <c r="M178" s="27">
        <f t="shared" si="216"/>
        <v>0</v>
      </c>
      <c r="N178" s="136">
        <f t="shared" si="216"/>
        <v>0</v>
      </c>
      <c r="O178" s="27">
        <f t="shared" si="216"/>
        <v>0</v>
      </c>
      <c r="P178" s="27">
        <f t="shared" si="216"/>
        <v>0</v>
      </c>
      <c r="Q178" s="27">
        <f t="shared" si="216"/>
        <v>0</v>
      </c>
      <c r="R178" s="27">
        <f t="shared" si="216"/>
        <v>519600</v>
      </c>
      <c r="S178" s="27">
        <f t="shared" si="216"/>
        <v>519600</v>
      </c>
      <c r="T178" s="27">
        <f t="shared" si="216"/>
        <v>0</v>
      </c>
      <c r="U178" s="27">
        <f t="shared" si="216"/>
        <v>0</v>
      </c>
      <c r="V178" s="27">
        <f t="shared" si="216"/>
        <v>519600</v>
      </c>
      <c r="W178" s="27">
        <f t="shared" si="216"/>
        <v>253800</v>
      </c>
      <c r="X178" s="174">
        <f t="shared" si="181"/>
        <v>48.84526558891455</v>
      </c>
      <c r="Y178" s="194" t="e">
        <f t="shared" si="217"/>
        <v>#REF!</v>
      </c>
      <c r="Z178" s="194" t="e">
        <f t="shared" si="217"/>
        <v>#REF!</v>
      </c>
      <c r="AA178" s="194" t="e">
        <f t="shared" si="217"/>
        <v>#REF!</v>
      </c>
    </row>
    <row r="179" spans="1:27" s="29" customFormat="1" ht="24" x14ac:dyDescent="0.25">
      <c r="A179" s="123" t="s">
        <v>108</v>
      </c>
      <c r="B179" s="111"/>
      <c r="C179" s="111"/>
      <c r="D179" s="111"/>
      <c r="E179" s="108">
        <v>852</v>
      </c>
      <c r="F179" s="109" t="s">
        <v>101</v>
      </c>
      <c r="G179" s="109" t="s">
        <v>11</v>
      </c>
      <c r="H179" s="125" t="s">
        <v>662</v>
      </c>
      <c r="I179" s="3" t="s">
        <v>109</v>
      </c>
      <c r="J179" s="27">
        <f>'2.ВС'!J237</f>
        <v>519600</v>
      </c>
      <c r="K179" s="27">
        <f>'2.ВС'!K237</f>
        <v>519600</v>
      </c>
      <c r="L179" s="27">
        <f>'2.ВС'!L237</f>
        <v>0</v>
      </c>
      <c r="M179" s="27">
        <f>'2.ВС'!M237</f>
        <v>0</v>
      </c>
      <c r="N179" s="136">
        <f>'2.ВС'!N237</f>
        <v>0</v>
      </c>
      <c r="O179" s="27">
        <f>'2.ВС'!O237</f>
        <v>0</v>
      </c>
      <c r="P179" s="27">
        <f>'2.ВС'!P237</f>
        <v>0</v>
      </c>
      <c r="Q179" s="27">
        <f>'2.ВС'!Q237</f>
        <v>0</v>
      </c>
      <c r="R179" s="27">
        <f>'2.ВС'!R237</f>
        <v>519600</v>
      </c>
      <c r="S179" s="27">
        <f>'2.ВС'!S237</f>
        <v>519600</v>
      </c>
      <c r="T179" s="27">
        <f>'2.ВС'!T237</f>
        <v>0</v>
      </c>
      <c r="U179" s="27">
        <f>'2.ВС'!U237</f>
        <v>0</v>
      </c>
      <c r="V179" s="27">
        <f>'2.ВС'!V237</f>
        <v>519600</v>
      </c>
      <c r="W179" s="27">
        <f>'2.ВС'!W237</f>
        <v>253800</v>
      </c>
      <c r="X179" s="174">
        <f t="shared" si="181"/>
        <v>48.84526558891455</v>
      </c>
      <c r="Y179" s="194" t="e">
        <f>'2.ВС'!#REF!</f>
        <v>#REF!</v>
      </c>
      <c r="Z179" s="194" t="e">
        <f>'2.ВС'!#REF!</f>
        <v>#REF!</v>
      </c>
      <c r="AA179" s="194" t="e">
        <f>'2.ВС'!#REF!</f>
        <v>#REF!</v>
      </c>
    </row>
    <row r="180" spans="1:27" s="29" customFormat="1" ht="19.5" customHeight="1" x14ac:dyDescent="0.25">
      <c r="A180" s="23" t="s">
        <v>102</v>
      </c>
      <c r="B180" s="69"/>
      <c r="C180" s="69"/>
      <c r="D180" s="69"/>
      <c r="E180" s="99">
        <v>852</v>
      </c>
      <c r="F180" s="24" t="s">
        <v>101</v>
      </c>
      <c r="G180" s="24" t="s">
        <v>56</v>
      </c>
      <c r="H180" s="30"/>
      <c r="I180" s="24"/>
      <c r="J180" s="28">
        <f t="shared" ref="J180:Q180" si="218">J181+J184+J190+J193+J196+J199+J202+J205+J211+J214+J208</f>
        <v>91643999</v>
      </c>
      <c r="K180" s="28">
        <f t="shared" si="218"/>
        <v>69043899</v>
      </c>
      <c r="L180" s="28">
        <f t="shared" si="218"/>
        <v>22600100</v>
      </c>
      <c r="M180" s="28">
        <f t="shared" si="218"/>
        <v>0</v>
      </c>
      <c r="N180" s="28">
        <f t="shared" si="218"/>
        <v>4663626.93</v>
      </c>
      <c r="O180" s="28">
        <f t="shared" si="218"/>
        <v>222666.67</v>
      </c>
      <c r="P180" s="28">
        <f t="shared" si="218"/>
        <v>4440960.26</v>
      </c>
      <c r="Q180" s="28">
        <f t="shared" si="218"/>
        <v>0</v>
      </c>
      <c r="R180" s="28">
        <f>R181+R184+R187+R190+R193+R196+R199+R202+R205+R211+R214+R208</f>
        <v>96307625.930000007</v>
      </c>
      <c r="S180" s="28">
        <f t="shared" ref="S180:W180" si="219">S181+S184+S187+S190+S193+S196+S199+S202+S205+S211+S214+S208</f>
        <v>69266565.670000002</v>
      </c>
      <c r="T180" s="28">
        <f t="shared" si="219"/>
        <v>27041060.260000002</v>
      </c>
      <c r="U180" s="28">
        <f t="shared" si="219"/>
        <v>0</v>
      </c>
      <c r="V180" s="28">
        <f t="shared" si="219"/>
        <v>96307625.930000007</v>
      </c>
      <c r="W180" s="28">
        <f t="shared" si="219"/>
        <v>50408594.059999995</v>
      </c>
      <c r="X180" s="174">
        <f t="shared" si="181"/>
        <v>52.341227990230855</v>
      </c>
      <c r="Y180" s="193" t="e">
        <f t="shared" ref="Y180" si="220">Y181+Y184+Y187+Y190+Y193+Y196+Y199+Y202+Y205+Y211+Y214+Y208</f>
        <v>#REF!</v>
      </c>
      <c r="Z180" s="193" t="e">
        <f t="shared" ref="Z180" si="221">Z181+Z184+Z187+Z190+Z193+Z196+Z199+Z202+Z205+Z211+Z214+Z208</f>
        <v>#REF!</v>
      </c>
      <c r="AA180" s="193" t="e">
        <f t="shared" ref="AA180" si="222">AA181+AA184+AA187+AA190+AA193+AA196+AA199+AA202+AA205+AA211+AA214+AA208</f>
        <v>#REF!</v>
      </c>
    </row>
    <row r="181" spans="1:27" s="29" customFormat="1" ht="132" x14ac:dyDescent="0.25">
      <c r="A181" s="124" t="s">
        <v>664</v>
      </c>
      <c r="B181" s="110"/>
      <c r="C181" s="110"/>
      <c r="D181" s="110"/>
      <c r="E181" s="108">
        <v>852</v>
      </c>
      <c r="F181" s="109" t="s">
        <v>101</v>
      </c>
      <c r="G181" s="109" t="s">
        <v>56</v>
      </c>
      <c r="H181" s="125" t="s">
        <v>663</v>
      </c>
      <c r="I181" s="3"/>
      <c r="J181" s="27">
        <f t="shared" ref="J181:Z182" si="223">J182</f>
        <v>61094155</v>
      </c>
      <c r="K181" s="27">
        <f t="shared" si="223"/>
        <v>61094155</v>
      </c>
      <c r="L181" s="27">
        <f t="shared" si="223"/>
        <v>0</v>
      </c>
      <c r="M181" s="27">
        <f t="shared" si="223"/>
        <v>0</v>
      </c>
      <c r="N181" s="136">
        <f t="shared" si="223"/>
        <v>0</v>
      </c>
      <c r="O181" s="27">
        <f t="shared" si="223"/>
        <v>0</v>
      </c>
      <c r="P181" s="27">
        <f t="shared" si="223"/>
        <v>0</v>
      </c>
      <c r="Q181" s="27">
        <f t="shared" si="223"/>
        <v>0</v>
      </c>
      <c r="R181" s="27">
        <f t="shared" si="223"/>
        <v>61094155</v>
      </c>
      <c r="S181" s="27">
        <f t="shared" si="223"/>
        <v>61094155</v>
      </c>
      <c r="T181" s="27">
        <f t="shared" si="223"/>
        <v>0</v>
      </c>
      <c r="U181" s="27">
        <f t="shared" si="223"/>
        <v>0</v>
      </c>
      <c r="V181" s="27">
        <f t="shared" si="223"/>
        <v>61094155</v>
      </c>
      <c r="W181" s="27">
        <f t="shared" si="223"/>
        <v>38254209.299999997</v>
      </c>
      <c r="X181" s="174">
        <f t="shared" si="181"/>
        <v>62.615170469253556</v>
      </c>
      <c r="Y181" s="194" t="e">
        <f t="shared" si="223"/>
        <v>#REF!</v>
      </c>
      <c r="Z181" s="194" t="e">
        <f t="shared" si="223"/>
        <v>#REF!</v>
      </c>
      <c r="AA181" s="194" t="e">
        <f t="shared" ref="Y181:AA182" si="224">AA182</f>
        <v>#REF!</v>
      </c>
    </row>
    <row r="182" spans="1:27" s="29" customFormat="1" ht="63.75" customHeight="1" x14ac:dyDescent="0.25">
      <c r="A182" s="123" t="s">
        <v>53</v>
      </c>
      <c r="B182" s="110"/>
      <c r="C182" s="110"/>
      <c r="D182" s="110"/>
      <c r="E182" s="108">
        <v>852</v>
      </c>
      <c r="F182" s="109" t="s">
        <v>101</v>
      </c>
      <c r="G182" s="109" t="s">
        <v>56</v>
      </c>
      <c r="H182" s="125" t="s">
        <v>663</v>
      </c>
      <c r="I182" s="3" t="s">
        <v>107</v>
      </c>
      <c r="J182" s="27">
        <f t="shared" si="223"/>
        <v>61094155</v>
      </c>
      <c r="K182" s="27">
        <f t="shared" si="223"/>
        <v>61094155</v>
      </c>
      <c r="L182" s="27">
        <f t="shared" si="223"/>
        <v>0</v>
      </c>
      <c r="M182" s="27">
        <f t="shared" si="223"/>
        <v>0</v>
      </c>
      <c r="N182" s="136">
        <f t="shared" si="223"/>
        <v>0</v>
      </c>
      <c r="O182" s="27">
        <f t="shared" si="223"/>
        <v>0</v>
      </c>
      <c r="P182" s="27">
        <f t="shared" si="223"/>
        <v>0</v>
      </c>
      <c r="Q182" s="27">
        <f t="shared" si="223"/>
        <v>0</v>
      </c>
      <c r="R182" s="27">
        <f t="shared" si="223"/>
        <v>61094155</v>
      </c>
      <c r="S182" s="27">
        <f t="shared" si="223"/>
        <v>61094155</v>
      </c>
      <c r="T182" s="27">
        <f t="shared" si="223"/>
        <v>0</v>
      </c>
      <c r="U182" s="27">
        <f t="shared" si="223"/>
        <v>0</v>
      </c>
      <c r="V182" s="27">
        <f t="shared" si="223"/>
        <v>61094155</v>
      </c>
      <c r="W182" s="27">
        <f t="shared" si="223"/>
        <v>38254209.299999997</v>
      </c>
      <c r="X182" s="174">
        <f t="shared" si="181"/>
        <v>62.615170469253556</v>
      </c>
      <c r="Y182" s="194" t="e">
        <f t="shared" si="224"/>
        <v>#REF!</v>
      </c>
      <c r="Z182" s="194" t="e">
        <f t="shared" si="224"/>
        <v>#REF!</v>
      </c>
      <c r="AA182" s="194" t="e">
        <f t="shared" si="224"/>
        <v>#REF!</v>
      </c>
    </row>
    <row r="183" spans="1:27" s="29" customFormat="1" ht="24" x14ac:dyDescent="0.25">
      <c r="A183" s="123" t="s">
        <v>108</v>
      </c>
      <c r="B183" s="111"/>
      <c r="C183" s="111"/>
      <c r="D183" s="111"/>
      <c r="E183" s="108">
        <v>852</v>
      </c>
      <c r="F183" s="109" t="s">
        <v>101</v>
      </c>
      <c r="G183" s="109" t="s">
        <v>56</v>
      </c>
      <c r="H183" s="125" t="s">
        <v>663</v>
      </c>
      <c r="I183" s="3" t="s">
        <v>109</v>
      </c>
      <c r="J183" s="27">
        <f>'2.ВС'!J241</f>
        <v>61094155</v>
      </c>
      <c r="K183" s="27">
        <f>'2.ВС'!K241</f>
        <v>61094155</v>
      </c>
      <c r="L183" s="27">
        <f>'2.ВС'!L241</f>
        <v>0</v>
      </c>
      <c r="M183" s="27">
        <f>'2.ВС'!M241</f>
        <v>0</v>
      </c>
      <c r="N183" s="136">
        <f>'2.ВС'!N241</f>
        <v>0</v>
      </c>
      <c r="O183" s="27">
        <f>'2.ВС'!O241</f>
        <v>0</v>
      </c>
      <c r="P183" s="27">
        <f>'2.ВС'!P241</f>
        <v>0</v>
      </c>
      <c r="Q183" s="27">
        <f>'2.ВС'!Q241</f>
        <v>0</v>
      </c>
      <c r="R183" s="27">
        <f>'2.ВС'!R241</f>
        <v>61094155</v>
      </c>
      <c r="S183" s="27">
        <f>'2.ВС'!S241</f>
        <v>61094155</v>
      </c>
      <c r="T183" s="27">
        <f>'2.ВС'!T241</f>
        <v>0</v>
      </c>
      <c r="U183" s="27">
        <f>'2.ВС'!U241</f>
        <v>0</v>
      </c>
      <c r="V183" s="27">
        <f>'2.ВС'!V241</f>
        <v>61094155</v>
      </c>
      <c r="W183" s="27">
        <f>'2.ВС'!W241</f>
        <v>38254209.299999997</v>
      </c>
      <c r="X183" s="174">
        <f t="shared" si="181"/>
        <v>62.615170469253556</v>
      </c>
      <c r="Y183" s="194" t="e">
        <f>'2.ВС'!#REF!</f>
        <v>#REF!</v>
      </c>
      <c r="Z183" s="194" t="e">
        <f>'2.ВС'!#REF!</f>
        <v>#REF!</v>
      </c>
      <c r="AA183" s="194" t="e">
        <f>'2.ВС'!#REF!</f>
        <v>#REF!</v>
      </c>
    </row>
    <row r="184" spans="1:27" ht="33.75" customHeight="1" x14ac:dyDescent="0.25">
      <c r="A184" s="20" t="s">
        <v>159</v>
      </c>
      <c r="B184" s="103"/>
      <c r="C184" s="103"/>
      <c r="D184" s="103"/>
      <c r="E184" s="99">
        <v>852</v>
      </c>
      <c r="F184" s="3" t="s">
        <v>101</v>
      </c>
      <c r="G184" s="3" t="s">
        <v>56</v>
      </c>
      <c r="H184" s="4" t="s">
        <v>160</v>
      </c>
      <c r="I184" s="3"/>
      <c r="J184" s="27">
        <f t="shared" ref="J184:Z188" si="225">J185</f>
        <v>19435300</v>
      </c>
      <c r="K184" s="27">
        <f t="shared" si="225"/>
        <v>0</v>
      </c>
      <c r="L184" s="27">
        <f t="shared" si="225"/>
        <v>19435300</v>
      </c>
      <c r="M184" s="27">
        <f t="shared" si="225"/>
        <v>0</v>
      </c>
      <c r="N184" s="136">
        <f t="shared" si="225"/>
        <v>1107781</v>
      </c>
      <c r="O184" s="27">
        <f t="shared" si="225"/>
        <v>0</v>
      </c>
      <c r="P184" s="27">
        <f t="shared" si="225"/>
        <v>1107781</v>
      </c>
      <c r="Q184" s="27">
        <f t="shared" si="225"/>
        <v>0</v>
      </c>
      <c r="R184" s="27">
        <f t="shared" si="225"/>
        <v>20543081</v>
      </c>
      <c r="S184" s="27">
        <f t="shared" si="225"/>
        <v>0</v>
      </c>
      <c r="T184" s="27">
        <f t="shared" si="225"/>
        <v>20543081</v>
      </c>
      <c r="U184" s="27">
        <f t="shared" si="225"/>
        <v>0</v>
      </c>
      <c r="V184" s="27">
        <f t="shared" si="225"/>
        <v>20543081</v>
      </c>
      <c r="W184" s="27">
        <f t="shared" si="225"/>
        <v>9632512.5199999996</v>
      </c>
      <c r="X184" s="174">
        <f t="shared" si="181"/>
        <v>46.889327457745992</v>
      </c>
      <c r="Y184" s="194" t="e">
        <f t="shared" si="225"/>
        <v>#REF!</v>
      </c>
      <c r="Z184" s="194" t="e">
        <f t="shared" si="225"/>
        <v>#REF!</v>
      </c>
      <c r="AA184" s="194" t="e">
        <f t="shared" ref="Y184:AA188" si="226">AA185</f>
        <v>#REF!</v>
      </c>
    </row>
    <row r="185" spans="1:27" ht="63" customHeight="1" x14ac:dyDescent="0.25">
      <c r="A185" s="103" t="s">
        <v>53</v>
      </c>
      <c r="B185" s="103"/>
      <c r="C185" s="103"/>
      <c r="D185" s="103"/>
      <c r="E185" s="99">
        <v>852</v>
      </c>
      <c r="F185" s="3" t="s">
        <v>101</v>
      </c>
      <c r="G185" s="4" t="s">
        <v>56</v>
      </c>
      <c r="H185" s="4" t="s">
        <v>160</v>
      </c>
      <c r="I185" s="3" t="s">
        <v>107</v>
      </c>
      <c r="J185" s="27">
        <f t="shared" si="225"/>
        <v>19435300</v>
      </c>
      <c r="K185" s="27">
        <f t="shared" si="225"/>
        <v>0</v>
      </c>
      <c r="L185" s="27">
        <f t="shared" si="225"/>
        <v>19435300</v>
      </c>
      <c r="M185" s="27">
        <f t="shared" si="225"/>
        <v>0</v>
      </c>
      <c r="N185" s="136">
        <f t="shared" si="225"/>
        <v>1107781</v>
      </c>
      <c r="O185" s="27">
        <f t="shared" si="225"/>
        <v>0</v>
      </c>
      <c r="P185" s="27">
        <f t="shared" si="225"/>
        <v>1107781</v>
      </c>
      <c r="Q185" s="27">
        <f t="shared" si="225"/>
        <v>0</v>
      </c>
      <c r="R185" s="27">
        <f t="shared" si="225"/>
        <v>20543081</v>
      </c>
      <c r="S185" s="27">
        <f t="shared" si="225"/>
        <v>0</v>
      </c>
      <c r="T185" s="27">
        <f t="shared" si="225"/>
        <v>20543081</v>
      </c>
      <c r="U185" s="27">
        <f t="shared" si="225"/>
        <v>0</v>
      </c>
      <c r="V185" s="27">
        <f t="shared" si="225"/>
        <v>20543081</v>
      </c>
      <c r="W185" s="27">
        <f t="shared" si="225"/>
        <v>9632512.5199999996</v>
      </c>
      <c r="X185" s="174">
        <f t="shared" si="181"/>
        <v>46.889327457745992</v>
      </c>
      <c r="Y185" s="194" t="e">
        <f t="shared" si="226"/>
        <v>#REF!</v>
      </c>
      <c r="Z185" s="194" t="e">
        <f t="shared" si="226"/>
        <v>#REF!</v>
      </c>
      <c r="AA185" s="194" t="e">
        <f t="shared" si="226"/>
        <v>#REF!</v>
      </c>
    </row>
    <row r="186" spans="1:27" ht="34.5" customHeight="1" x14ac:dyDescent="0.25">
      <c r="A186" s="103" t="s">
        <v>108</v>
      </c>
      <c r="B186" s="103"/>
      <c r="C186" s="103"/>
      <c r="D186" s="103"/>
      <c r="E186" s="99">
        <v>852</v>
      </c>
      <c r="F186" s="3" t="s">
        <v>101</v>
      </c>
      <c r="G186" s="4" t="s">
        <v>56</v>
      </c>
      <c r="H186" s="4" t="s">
        <v>160</v>
      </c>
      <c r="I186" s="3" t="s">
        <v>109</v>
      </c>
      <c r="J186" s="27">
        <f>'2.ВС'!J244</f>
        <v>19435300</v>
      </c>
      <c r="K186" s="27">
        <f>'2.ВС'!K244</f>
        <v>0</v>
      </c>
      <c r="L186" s="27">
        <f>'2.ВС'!L244</f>
        <v>19435300</v>
      </c>
      <c r="M186" s="27">
        <f>'2.ВС'!M244</f>
        <v>0</v>
      </c>
      <c r="N186" s="136">
        <f>'2.ВС'!N244</f>
        <v>1107781</v>
      </c>
      <c r="O186" s="27">
        <f>'2.ВС'!O244</f>
        <v>0</v>
      </c>
      <c r="P186" s="27">
        <f>'2.ВС'!P244</f>
        <v>1107781</v>
      </c>
      <c r="Q186" s="27">
        <f>'2.ВС'!Q244</f>
        <v>0</v>
      </c>
      <c r="R186" s="27">
        <f>'2.ВС'!R244</f>
        <v>20543081</v>
      </c>
      <c r="S186" s="27">
        <f>'2.ВС'!S244</f>
        <v>0</v>
      </c>
      <c r="T186" s="27">
        <f>'2.ВС'!T244</f>
        <v>20543081</v>
      </c>
      <c r="U186" s="27">
        <f>'2.ВС'!U244</f>
        <v>0</v>
      </c>
      <c r="V186" s="27">
        <f>'2.ВС'!V244</f>
        <v>20543081</v>
      </c>
      <c r="W186" s="27">
        <f>'2.ВС'!W244</f>
        <v>9632512.5199999996</v>
      </c>
      <c r="X186" s="174">
        <f t="shared" si="181"/>
        <v>46.889327457745992</v>
      </c>
      <c r="Y186" s="194" t="e">
        <f>'2.ВС'!#REF!</f>
        <v>#REF!</v>
      </c>
      <c r="Z186" s="194" t="e">
        <f>'2.ВС'!#REF!</f>
        <v>#REF!</v>
      </c>
      <c r="AA186" s="194" t="e">
        <f>'2.ВС'!#REF!</f>
        <v>#REF!</v>
      </c>
    </row>
    <row r="187" spans="1:27" ht="34.5" customHeight="1" x14ac:dyDescent="0.25">
      <c r="A187" s="77" t="s">
        <v>768</v>
      </c>
      <c r="B187" s="206"/>
      <c r="C187" s="206"/>
      <c r="D187" s="206"/>
      <c r="E187" s="163">
        <v>852</v>
      </c>
      <c r="F187" s="3" t="s">
        <v>101</v>
      </c>
      <c r="G187" s="3" t="s">
        <v>56</v>
      </c>
      <c r="H187" s="171" t="s">
        <v>769</v>
      </c>
      <c r="I187" s="3"/>
      <c r="J187" s="27"/>
      <c r="K187" s="27"/>
      <c r="L187" s="27"/>
      <c r="M187" s="27"/>
      <c r="N187" s="136"/>
      <c r="O187" s="27"/>
      <c r="P187" s="27"/>
      <c r="Q187" s="27"/>
      <c r="R187" s="27">
        <f t="shared" si="225"/>
        <v>0</v>
      </c>
      <c r="S187" s="27">
        <f t="shared" si="225"/>
        <v>0</v>
      </c>
      <c r="T187" s="27">
        <f t="shared" si="225"/>
        <v>0</v>
      </c>
      <c r="U187" s="27">
        <f t="shared" si="225"/>
        <v>0</v>
      </c>
      <c r="V187" s="27">
        <f t="shared" si="225"/>
        <v>50202</v>
      </c>
      <c r="W187" s="27">
        <f t="shared" si="225"/>
        <v>41534</v>
      </c>
      <c r="X187" s="174">
        <f t="shared" si="181"/>
        <v>82.73375562726585</v>
      </c>
      <c r="Y187" s="194" t="e">
        <f t="shared" si="226"/>
        <v>#REF!</v>
      </c>
      <c r="Z187" s="194" t="e">
        <f t="shared" si="226"/>
        <v>#REF!</v>
      </c>
      <c r="AA187" s="194" t="e">
        <f t="shared" si="226"/>
        <v>#REF!</v>
      </c>
    </row>
    <row r="188" spans="1:27" ht="34.5" customHeight="1" x14ac:dyDescent="0.25">
      <c r="A188" s="77" t="s">
        <v>53</v>
      </c>
      <c r="B188" s="206"/>
      <c r="C188" s="206"/>
      <c r="D188" s="206"/>
      <c r="E188" s="163">
        <v>852</v>
      </c>
      <c r="F188" s="3" t="s">
        <v>101</v>
      </c>
      <c r="G188" s="4" t="s">
        <v>56</v>
      </c>
      <c r="H188" s="171" t="s">
        <v>769</v>
      </c>
      <c r="I188" s="3" t="s">
        <v>107</v>
      </c>
      <c r="J188" s="27"/>
      <c r="K188" s="27"/>
      <c r="L188" s="27"/>
      <c r="M188" s="27"/>
      <c r="N188" s="136"/>
      <c r="O188" s="27"/>
      <c r="P188" s="27"/>
      <c r="Q188" s="27"/>
      <c r="R188" s="27">
        <f t="shared" si="225"/>
        <v>0</v>
      </c>
      <c r="S188" s="27">
        <f t="shared" si="225"/>
        <v>0</v>
      </c>
      <c r="T188" s="27">
        <f t="shared" si="225"/>
        <v>0</v>
      </c>
      <c r="U188" s="27">
        <f t="shared" si="225"/>
        <v>0</v>
      </c>
      <c r="V188" s="27">
        <f t="shared" si="225"/>
        <v>50202</v>
      </c>
      <c r="W188" s="27">
        <f t="shared" si="225"/>
        <v>41534</v>
      </c>
      <c r="X188" s="174">
        <f t="shared" si="181"/>
        <v>82.73375562726585</v>
      </c>
      <c r="Y188" s="194" t="e">
        <f t="shared" si="226"/>
        <v>#REF!</v>
      </c>
      <c r="Z188" s="194" t="e">
        <f t="shared" si="226"/>
        <v>#REF!</v>
      </c>
      <c r="AA188" s="194" t="e">
        <f t="shared" si="226"/>
        <v>#REF!</v>
      </c>
    </row>
    <row r="189" spans="1:27" ht="34.5" customHeight="1" x14ac:dyDescent="0.25">
      <c r="A189" s="77" t="s">
        <v>108</v>
      </c>
      <c r="B189" s="206"/>
      <c r="C189" s="206"/>
      <c r="D189" s="206"/>
      <c r="E189" s="163">
        <v>852</v>
      </c>
      <c r="F189" s="3" t="s">
        <v>101</v>
      </c>
      <c r="G189" s="4" t="s">
        <v>56</v>
      </c>
      <c r="H189" s="171" t="s">
        <v>769</v>
      </c>
      <c r="I189" s="3" t="s">
        <v>109</v>
      </c>
      <c r="J189" s="27"/>
      <c r="K189" s="27"/>
      <c r="L189" s="27"/>
      <c r="M189" s="27"/>
      <c r="N189" s="136"/>
      <c r="O189" s="27"/>
      <c r="P189" s="27"/>
      <c r="Q189" s="27"/>
      <c r="R189" s="27">
        <f>'2.ВС'!R247</f>
        <v>0</v>
      </c>
      <c r="S189" s="27">
        <f>'2.ВС'!S247</f>
        <v>0</v>
      </c>
      <c r="T189" s="27">
        <f>'2.ВС'!T247</f>
        <v>0</v>
      </c>
      <c r="U189" s="27">
        <f>'2.ВС'!U247</f>
        <v>0</v>
      </c>
      <c r="V189" s="27">
        <f>'2.ВС'!V247</f>
        <v>50202</v>
      </c>
      <c r="W189" s="27">
        <f>'2.ВС'!W247</f>
        <v>41534</v>
      </c>
      <c r="X189" s="174">
        <f t="shared" si="181"/>
        <v>82.73375562726585</v>
      </c>
      <c r="Y189" s="194" t="e">
        <f>'2.ВС'!#REF!</f>
        <v>#REF!</v>
      </c>
      <c r="Z189" s="194" t="e">
        <f>'2.ВС'!#REF!</f>
        <v>#REF!</v>
      </c>
      <c r="AA189" s="194" t="e">
        <f>'2.ВС'!#REF!</f>
        <v>#REF!</v>
      </c>
    </row>
    <row r="190" spans="1:27" ht="33.75" customHeight="1" x14ac:dyDescent="0.25">
      <c r="A190" s="20" t="s">
        <v>155</v>
      </c>
      <c r="B190" s="103"/>
      <c r="C190" s="103"/>
      <c r="D190" s="103"/>
      <c r="E190" s="99">
        <v>852</v>
      </c>
      <c r="F190" s="3" t="s">
        <v>101</v>
      </c>
      <c r="G190" s="4" t="s">
        <v>56</v>
      </c>
      <c r="H190" s="4" t="s">
        <v>156</v>
      </c>
      <c r="I190" s="3"/>
      <c r="J190" s="27">
        <f t="shared" ref="J190:Z191" si="227">J191</f>
        <v>81840</v>
      </c>
      <c r="K190" s="27">
        <f t="shared" si="227"/>
        <v>0</v>
      </c>
      <c r="L190" s="27">
        <f t="shared" si="227"/>
        <v>81840</v>
      </c>
      <c r="M190" s="27">
        <f t="shared" si="227"/>
        <v>0</v>
      </c>
      <c r="N190" s="136">
        <f t="shared" si="227"/>
        <v>2904337</v>
      </c>
      <c r="O190" s="27">
        <f t="shared" si="227"/>
        <v>0</v>
      </c>
      <c r="P190" s="27">
        <f t="shared" si="227"/>
        <v>2904337</v>
      </c>
      <c r="Q190" s="27">
        <f t="shared" si="227"/>
        <v>0</v>
      </c>
      <c r="R190" s="27">
        <f t="shared" si="227"/>
        <v>2986177</v>
      </c>
      <c r="S190" s="27">
        <f t="shared" si="227"/>
        <v>0</v>
      </c>
      <c r="T190" s="27">
        <f t="shared" si="227"/>
        <v>2986177</v>
      </c>
      <c r="U190" s="27">
        <f t="shared" si="227"/>
        <v>0</v>
      </c>
      <c r="V190" s="27">
        <f t="shared" si="227"/>
        <v>2935975</v>
      </c>
      <c r="W190" s="27">
        <f t="shared" si="227"/>
        <v>107117</v>
      </c>
      <c r="X190" s="174">
        <f t="shared" si="181"/>
        <v>3.648430248895171</v>
      </c>
      <c r="Y190" s="194" t="e">
        <f t="shared" si="227"/>
        <v>#REF!</v>
      </c>
      <c r="Z190" s="194" t="e">
        <f t="shared" si="227"/>
        <v>#REF!</v>
      </c>
      <c r="AA190" s="194" t="e">
        <f t="shared" ref="Y190:AA191" si="228">AA191</f>
        <v>#REF!</v>
      </c>
    </row>
    <row r="191" spans="1:27" ht="63.75" customHeight="1" x14ac:dyDescent="0.25">
      <c r="A191" s="103" t="s">
        <v>53</v>
      </c>
      <c r="B191" s="103"/>
      <c r="C191" s="103"/>
      <c r="D191" s="103"/>
      <c r="E191" s="99">
        <v>852</v>
      </c>
      <c r="F191" s="3" t="s">
        <v>101</v>
      </c>
      <c r="G191" s="4" t="s">
        <v>56</v>
      </c>
      <c r="H191" s="4" t="s">
        <v>156</v>
      </c>
      <c r="I191" s="3" t="s">
        <v>107</v>
      </c>
      <c r="J191" s="27">
        <f t="shared" si="227"/>
        <v>81840</v>
      </c>
      <c r="K191" s="27">
        <f t="shared" si="227"/>
        <v>0</v>
      </c>
      <c r="L191" s="27">
        <f t="shared" si="227"/>
        <v>81840</v>
      </c>
      <c r="M191" s="27">
        <f t="shared" si="227"/>
        <v>0</v>
      </c>
      <c r="N191" s="136">
        <f t="shared" si="227"/>
        <v>2904337</v>
      </c>
      <c r="O191" s="27">
        <f t="shared" si="227"/>
        <v>0</v>
      </c>
      <c r="P191" s="27">
        <f t="shared" si="227"/>
        <v>2904337</v>
      </c>
      <c r="Q191" s="27">
        <f t="shared" si="227"/>
        <v>0</v>
      </c>
      <c r="R191" s="27">
        <f t="shared" si="227"/>
        <v>2986177</v>
      </c>
      <c r="S191" s="27">
        <f t="shared" si="227"/>
        <v>0</v>
      </c>
      <c r="T191" s="27">
        <f t="shared" si="227"/>
        <v>2986177</v>
      </c>
      <c r="U191" s="27">
        <f t="shared" si="227"/>
        <v>0</v>
      </c>
      <c r="V191" s="27">
        <f t="shared" si="227"/>
        <v>2935975</v>
      </c>
      <c r="W191" s="27">
        <f t="shared" si="227"/>
        <v>107117</v>
      </c>
      <c r="X191" s="174">
        <f t="shared" si="181"/>
        <v>3.648430248895171</v>
      </c>
      <c r="Y191" s="194" t="e">
        <f t="shared" si="228"/>
        <v>#REF!</v>
      </c>
      <c r="Z191" s="194" t="e">
        <f t="shared" si="228"/>
        <v>#REF!</v>
      </c>
      <c r="AA191" s="194" t="e">
        <f t="shared" si="228"/>
        <v>#REF!</v>
      </c>
    </row>
    <row r="192" spans="1:27" ht="31.5" customHeight="1" x14ac:dyDescent="0.25">
      <c r="A192" s="103" t="s">
        <v>108</v>
      </c>
      <c r="B192" s="103"/>
      <c r="C192" s="103"/>
      <c r="D192" s="103"/>
      <c r="E192" s="99">
        <v>852</v>
      </c>
      <c r="F192" s="3" t="s">
        <v>101</v>
      </c>
      <c r="G192" s="4" t="s">
        <v>56</v>
      </c>
      <c r="H192" s="4" t="s">
        <v>156</v>
      </c>
      <c r="I192" s="3" t="s">
        <v>109</v>
      </c>
      <c r="J192" s="27">
        <f>'2.ВС'!J250</f>
        <v>81840</v>
      </c>
      <c r="K192" s="27">
        <f>'2.ВС'!K250</f>
        <v>0</v>
      </c>
      <c r="L192" s="27">
        <f>'2.ВС'!L250</f>
        <v>81840</v>
      </c>
      <c r="M192" s="27">
        <f>'2.ВС'!M250</f>
        <v>0</v>
      </c>
      <c r="N192" s="136">
        <f>'2.ВС'!N250</f>
        <v>2904337</v>
      </c>
      <c r="O192" s="27">
        <f>'2.ВС'!O250</f>
        <v>0</v>
      </c>
      <c r="P192" s="27">
        <f>'2.ВС'!P250</f>
        <v>2904337</v>
      </c>
      <c r="Q192" s="27">
        <f>'2.ВС'!Q250</f>
        <v>0</v>
      </c>
      <c r="R192" s="27">
        <f>'2.ВС'!R250</f>
        <v>2986177</v>
      </c>
      <c r="S192" s="27">
        <f>'2.ВС'!S250</f>
        <v>0</v>
      </c>
      <c r="T192" s="27">
        <f>'2.ВС'!T250</f>
        <v>2986177</v>
      </c>
      <c r="U192" s="27">
        <f>'2.ВС'!U250</f>
        <v>0</v>
      </c>
      <c r="V192" s="27">
        <f>'2.ВС'!V250</f>
        <v>2935975</v>
      </c>
      <c r="W192" s="27">
        <f>'2.ВС'!W250</f>
        <v>107117</v>
      </c>
      <c r="X192" s="174">
        <f t="shared" si="181"/>
        <v>3.648430248895171</v>
      </c>
      <c r="Y192" s="194" t="e">
        <f>'2.ВС'!#REF!</f>
        <v>#REF!</v>
      </c>
      <c r="Z192" s="194" t="e">
        <f>'2.ВС'!#REF!</f>
        <v>#REF!</v>
      </c>
      <c r="AA192" s="194" t="e">
        <f>'2.ВС'!#REF!</f>
        <v>#REF!</v>
      </c>
    </row>
    <row r="193" spans="1:27" ht="33" customHeight="1" x14ac:dyDescent="0.25">
      <c r="A193" s="20" t="s">
        <v>153</v>
      </c>
      <c r="B193" s="103"/>
      <c r="C193" s="103"/>
      <c r="D193" s="103"/>
      <c r="E193" s="99">
        <v>852</v>
      </c>
      <c r="F193" s="4" t="s">
        <v>101</v>
      </c>
      <c r="G193" s="4" t="s">
        <v>56</v>
      </c>
      <c r="H193" s="4" t="s">
        <v>154</v>
      </c>
      <c r="I193" s="3"/>
      <c r="J193" s="27">
        <f t="shared" ref="J193:Z194" si="229">J194</f>
        <v>2556900</v>
      </c>
      <c r="K193" s="27">
        <f t="shared" si="229"/>
        <v>0</v>
      </c>
      <c r="L193" s="27">
        <f t="shared" si="229"/>
        <v>2556900</v>
      </c>
      <c r="M193" s="27">
        <f t="shared" si="229"/>
        <v>0</v>
      </c>
      <c r="N193" s="136">
        <f t="shared" si="229"/>
        <v>0</v>
      </c>
      <c r="O193" s="27">
        <f t="shared" si="229"/>
        <v>0</v>
      </c>
      <c r="P193" s="27">
        <f t="shared" si="229"/>
        <v>0</v>
      </c>
      <c r="Q193" s="27">
        <f t="shared" si="229"/>
        <v>0</v>
      </c>
      <c r="R193" s="27">
        <f t="shared" si="229"/>
        <v>2556900</v>
      </c>
      <c r="S193" s="27">
        <f t="shared" si="229"/>
        <v>0</v>
      </c>
      <c r="T193" s="27">
        <f t="shared" si="229"/>
        <v>2556900</v>
      </c>
      <c r="U193" s="27">
        <f t="shared" si="229"/>
        <v>0</v>
      </c>
      <c r="V193" s="27">
        <f t="shared" si="229"/>
        <v>2556900</v>
      </c>
      <c r="W193" s="27">
        <f t="shared" si="229"/>
        <v>1090000.24</v>
      </c>
      <c r="X193" s="174">
        <f t="shared" si="181"/>
        <v>42.629756345574719</v>
      </c>
      <c r="Y193" s="194" t="e">
        <f t="shared" si="229"/>
        <v>#REF!</v>
      </c>
      <c r="Z193" s="194" t="e">
        <f t="shared" si="229"/>
        <v>#REF!</v>
      </c>
      <c r="AA193" s="194" t="e">
        <f t="shared" ref="Y193:AA194" si="230">AA194</f>
        <v>#REF!</v>
      </c>
    </row>
    <row r="194" spans="1:27" ht="63.75" customHeight="1" x14ac:dyDescent="0.25">
      <c r="A194" s="103" t="s">
        <v>53</v>
      </c>
      <c r="B194" s="103"/>
      <c r="C194" s="103"/>
      <c r="D194" s="103"/>
      <c r="E194" s="99">
        <v>852</v>
      </c>
      <c r="F194" s="3" t="s">
        <v>101</v>
      </c>
      <c r="G194" s="4" t="s">
        <v>56</v>
      </c>
      <c r="H194" s="4" t="s">
        <v>154</v>
      </c>
      <c r="I194" s="3" t="s">
        <v>107</v>
      </c>
      <c r="J194" s="27">
        <f t="shared" si="229"/>
        <v>2556900</v>
      </c>
      <c r="K194" s="27">
        <f t="shared" si="229"/>
        <v>0</v>
      </c>
      <c r="L194" s="27">
        <f t="shared" si="229"/>
        <v>2556900</v>
      </c>
      <c r="M194" s="27">
        <f t="shared" si="229"/>
        <v>0</v>
      </c>
      <c r="N194" s="136">
        <f t="shared" si="229"/>
        <v>0</v>
      </c>
      <c r="O194" s="27">
        <f t="shared" si="229"/>
        <v>0</v>
      </c>
      <c r="P194" s="27">
        <f t="shared" si="229"/>
        <v>0</v>
      </c>
      <c r="Q194" s="27">
        <f t="shared" si="229"/>
        <v>0</v>
      </c>
      <c r="R194" s="27">
        <f t="shared" si="229"/>
        <v>2556900</v>
      </c>
      <c r="S194" s="27">
        <f t="shared" si="229"/>
        <v>0</v>
      </c>
      <c r="T194" s="27">
        <f t="shared" si="229"/>
        <v>2556900</v>
      </c>
      <c r="U194" s="27">
        <f t="shared" si="229"/>
        <v>0</v>
      </c>
      <c r="V194" s="27">
        <f t="shared" si="229"/>
        <v>2556900</v>
      </c>
      <c r="W194" s="27">
        <f t="shared" si="229"/>
        <v>1090000.24</v>
      </c>
      <c r="X194" s="174">
        <f t="shared" si="181"/>
        <v>42.629756345574719</v>
      </c>
      <c r="Y194" s="194" t="e">
        <f t="shared" si="230"/>
        <v>#REF!</v>
      </c>
      <c r="Z194" s="194" t="e">
        <f t="shared" si="230"/>
        <v>#REF!</v>
      </c>
      <c r="AA194" s="194" t="e">
        <f t="shared" si="230"/>
        <v>#REF!</v>
      </c>
    </row>
    <row r="195" spans="1:27" ht="30.75" customHeight="1" x14ac:dyDescent="0.25">
      <c r="A195" s="103" t="s">
        <v>108</v>
      </c>
      <c r="B195" s="103"/>
      <c r="C195" s="103"/>
      <c r="D195" s="103"/>
      <c r="E195" s="99">
        <v>852</v>
      </c>
      <c r="F195" s="3" t="s">
        <v>101</v>
      </c>
      <c r="G195" s="4" t="s">
        <v>56</v>
      </c>
      <c r="H195" s="4" t="s">
        <v>154</v>
      </c>
      <c r="I195" s="3" t="s">
        <v>109</v>
      </c>
      <c r="J195" s="27">
        <f>'2.ВС'!J253</f>
        <v>2556900</v>
      </c>
      <c r="K195" s="27">
        <f>'2.ВС'!K253</f>
        <v>0</v>
      </c>
      <c r="L195" s="27">
        <f>'2.ВС'!L253</f>
        <v>2556900</v>
      </c>
      <c r="M195" s="27">
        <f>'2.ВС'!M253</f>
        <v>0</v>
      </c>
      <c r="N195" s="136">
        <f>'2.ВС'!N253</f>
        <v>0</v>
      </c>
      <c r="O195" s="27">
        <f>'2.ВС'!O253</f>
        <v>0</v>
      </c>
      <c r="P195" s="27">
        <f>'2.ВС'!P253</f>
        <v>0</v>
      </c>
      <c r="Q195" s="27">
        <f>'2.ВС'!Q253</f>
        <v>0</v>
      </c>
      <c r="R195" s="27">
        <f>'2.ВС'!R253</f>
        <v>2556900</v>
      </c>
      <c r="S195" s="27">
        <f>'2.ВС'!S253</f>
        <v>0</v>
      </c>
      <c r="T195" s="27">
        <f>'2.ВС'!T253</f>
        <v>2556900</v>
      </c>
      <c r="U195" s="27">
        <f>'2.ВС'!U253</f>
        <v>0</v>
      </c>
      <c r="V195" s="27">
        <f>'2.ВС'!V253</f>
        <v>2556900</v>
      </c>
      <c r="W195" s="27">
        <f>'2.ВС'!W253</f>
        <v>1090000.24</v>
      </c>
      <c r="X195" s="174">
        <f t="shared" si="181"/>
        <v>42.629756345574719</v>
      </c>
      <c r="Y195" s="194" t="e">
        <f>'2.ВС'!#REF!</f>
        <v>#REF!</v>
      </c>
      <c r="Z195" s="194" t="e">
        <f>'2.ВС'!#REF!</f>
        <v>#REF!</v>
      </c>
      <c r="AA195" s="194" t="e">
        <f>'2.ВС'!#REF!</f>
        <v>#REF!</v>
      </c>
    </row>
    <row r="196" spans="1:27" ht="45" x14ac:dyDescent="0.25">
      <c r="A196" s="20" t="s">
        <v>157</v>
      </c>
      <c r="B196" s="103"/>
      <c r="C196" s="103"/>
      <c r="D196" s="103"/>
      <c r="E196" s="99">
        <v>852</v>
      </c>
      <c r="F196" s="4" t="s">
        <v>101</v>
      </c>
      <c r="G196" s="4" t="s">
        <v>56</v>
      </c>
      <c r="H196" s="4" t="s">
        <v>158</v>
      </c>
      <c r="I196" s="3"/>
      <c r="J196" s="27">
        <f t="shared" ref="J196:Z197" si="231">J197</f>
        <v>32598</v>
      </c>
      <c r="K196" s="27">
        <f t="shared" si="231"/>
        <v>0</v>
      </c>
      <c r="L196" s="27">
        <f t="shared" si="231"/>
        <v>32598</v>
      </c>
      <c r="M196" s="27">
        <f t="shared" si="231"/>
        <v>0</v>
      </c>
      <c r="N196" s="136">
        <f t="shared" si="231"/>
        <v>417123</v>
      </c>
      <c r="O196" s="27">
        <f t="shared" si="231"/>
        <v>0</v>
      </c>
      <c r="P196" s="27">
        <f t="shared" si="231"/>
        <v>417123</v>
      </c>
      <c r="Q196" s="27">
        <f t="shared" si="231"/>
        <v>0</v>
      </c>
      <c r="R196" s="27">
        <f t="shared" si="231"/>
        <v>449721</v>
      </c>
      <c r="S196" s="27">
        <f t="shared" si="231"/>
        <v>0</v>
      </c>
      <c r="T196" s="27">
        <f t="shared" si="231"/>
        <v>449721</v>
      </c>
      <c r="U196" s="27">
        <f t="shared" si="231"/>
        <v>0</v>
      </c>
      <c r="V196" s="27">
        <f t="shared" si="231"/>
        <v>449721</v>
      </c>
      <c r="W196" s="27">
        <f t="shared" si="231"/>
        <v>363421</v>
      </c>
      <c r="X196" s="174">
        <f t="shared" si="181"/>
        <v>80.810324623488782</v>
      </c>
      <c r="Y196" s="194" t="e">
        <f t="shared" si="231"/>
        <v>#REF!</v>
      </c>
      <c r="Z196" s="194" t="e">
        <f t="shared" si="231"/>
        <v>#REF!</v>
      </c>
      <c r="AA196" s="194" t="e">
        <f t="shared" ref="Y196:AA197" si="232">AA197</f>
        <v>#REF!</v>
      </c>
    </row>
    <row r="197" spans="1:27" ht="63" customHeight="1" x14ac:dyDescent="0.25">
      <c r="A197" s="103" t="s">
        <v>53</v>
      </c>
      <c r="B197" s="103"/>
      <c r="C197" s="103"/>
      <c r="D197" s="103"/>
      <c r="E197" s="99">
        <v>852</v>
      </c>
      <c r="F197" s="3" t="s">
        <v>101</v>
      </c>
      <c r="G197" s="4" t="s">
        <v>56</v>
      </c>
      <c r="H197" s="4" t="s">
        <v>158</v>
      </c>
      <c r="I197" s="3" t="s">
        <v>107</v>
      </c>
      <c r="J197" s="27">
        <f t="shared" si="231"/>
        <v>32598</v>
      </c>
      <c r="K197" s="27">
        <f t="shared" si="231"/>
        <v>0</v>
      </c>
      <c r="L197" s="27">
        <f t="shared" si="231"/>
        <v>32598</v>
      </c>
      <c r="M197" s="27">
        <f t="shared" si="231"/>
        <v>0</v>
      </c>
      <c r="N197" s="136">
        <f t="shared" si="231"/>
        <v>417123</v>
      </c>
      <c r="O197" s="27">
        <f t="shared" si="231"/>
        <v>0</v>
      </c>
      <c r="P197" s="27">
        <f t="shared" si="231"/>
        <v>417123</v>
      </c>
      <c r="Q197" s="27">
        <f t="shared" si="231"/>
        <v>0</v>
      </c>
      <c r="R197" s="27">
        <f t="shared" si="231"/>
        <v>449721</v>
      </c>
      <c r="S197" s="27">
        <f t="shared" si="231"/>
        <v>0</v>
      </c>
      <c r="T197" s="27">
        <f t="shared" si="231"/>
        <v>449721</v>
      </c>
      <c r="U197" s="27">
        <f t="shared" si="231"/>
        <v>0</v>
      </c>
      <c r="V197" s="27">
        <f t="shared" si="231"/>
        <v>449721</v>
      </c>
      <c r="W197" s="27">
        <f t="shared" si="231"/>
        <v>363421</v>
      </c>
      <c r="X197" s="174">
        <f t="shared" si="181"/>
        <v>80.810324623488782</v>
      </c>
      <c r="Y197" s="194" t="e">
        <f t="shared" si="232"/>
        <v>#REF!</v>
      </c>
      <c r="Z197" s="194" t="e">
        <f t="shared" si="232"/>
        <v>#REF!</v>
      </c>
      <c r="AA197" s="194" t="e">
        <f t="shared" si="232"/>
        <v>#REF!</v>
      </c>
    </row>
    <row r="198" spans="1:27" ht="33" customHeight="1" x14ac:dyDescent="0.25">
      <c r="A198" s="103" t="s">
        <v>108</v>
      </c>
      <c r="B198" s="103"/>
      <c r="C198" s="103"/>
      <c r="D198" s="103"/>
      <c r="E198" s="99">
        <v>852</v>
      </c>
      <c r="F198" s="3" t="s">
        <v>101</v>
      </c>
      <c r="G198" s="4" t="s">
        <v>56</v>
      </c>
      <c r="H198" s="4" t="s">
        <v>158</v>
      </c>
      <c r="I198" s="3" t="s">
        <v>109</v>
      </c>
      <c r="J198" s="27">
        <f>'2.ВС'!J256</f>
        <v>32598</v>
      </c>
      <c r="K198" s="27">
        <f>'2.ВС'!K256</f>
        <v>0</v>
      </c>
      <c r="L198" s="27">
        <f>'2.ВС'!L256</f>
        <v>32598</v>
      </c>
      <c r="M198" s="27">
        <f>'2.ВС'!M256</f>
        <v>0</v>
      </c>
      <c r="N198" s="136">
        <f>'2.ВС'!N256</f>
        <v>417123</v>
      </c>
      <c r="O198" s="27">
        <f>'2.ВС'!O256</f>
        <v>0</v>
      </c>
      <c r="P198" s="27">
        <f>'2.ВС'!P256</f>
        <v>417123</v>
      </c>
      <c r="Q198" s="27">
        <f>'2.ВС'!Q256</f>
        <v>0</v>
      </c>
      <c r="R198" s="27">
        <f>'2.ВС'!R256</f>
        <v>449721</v>
      </c>
      <c r="S198" s="27">
        <f>'2.ВС'!S256</f>
        <v>0</v>
      </c>
      <c r="T198" s="27">
        <f>'2.ВС'!T256</f>
        <v>449721</v>
      </c>
      <c r="U198" s="27">
        <f>'2.ВС'!U256</f>
        <v>0</v>
      </c>
      <c r="V198" s="27">
        <f>'2.ВС'!V256</f>
        <v>449721</v>
      </c>
      <c r="W198" s="27">
        <f>'2.ВС'!W256</f>
        <v>363421</v>
      </c>
      <c r="X198" s="174">
        <f t="shared" si="181"/>
        <v>80.810324623488782</v>
      </c>
      <c r="Y198" s="194" t="e">
        <f>'2.ВС'!#REF!</f>
        <v>#REF!</v>
      </c>
      <c r="Z198" s="194" t="e">
        <f>'2.ВС'!#REF!</f>
        <v>#REF!</v>
      </c>
      <c r="AA198" s="194" t="e">
        <f>'2.ВС'!#REF!</f>
        <v>#REF!</v>
      </c>
    </row>
    <row r="199" spans="1:27" ht="75" x14ac:dyDescent="0.25">
      <c r="A199" s="9" t="s">
        <v>373</v>
      </c>
      <c r="B199" s="103"/>
      <c r="C199" s="103"/>
      <c r="D199" s="103"/>
      <c r="E199" s="99">
        <v>852</v>
      </c>
      <c r="F199" s="3" t="s">
        <v>101</v>
      </c>
      <c r="G199" s="4" t="s">
        <v>56</v>
      </c>
      <c r="H199" s="4" t="s">
        <v>372</v>
      </c>
      <c r="I199" s="3"/>
      <c r="J199" s="27">
        <f t="shared" ref="J199:Z203" si="233">J200</f>
        <v>4500000</v>
      </c>
      <c r="K199" s="27">
        <f t="shared" si="233"/>
        <v>4275000</v>
      </c>
      <c r="L199" s="27">
        <f t="shared" si="233"/>
        <v>225000</v>
      </c>
      <c r="M199" s="27">
        <f t="shared" si="233"/>
        <v>0</v>
      </c>
      <c r="N199" s="136">
        <f t="shared" si="233"/>
        <v>0</v>
      </c>
      <c r="O199" s="27">
        <f t="shared" si="233"/>
        <v>0</v>
      </c>
      <c r="P199" s="27">
        <f t="shared" si="233"/>
        <v>0</v>
      </c>
      <c r="Q199" s="27">
        <f t="shared" si="233"/>
        <v>0</v>
      </c>
      <c r="R199" s="27">
        <f t="shared" si="233"/>
        <v>4500000</v>
      </c>
      <c r="S199" s="27">
        <f t="shared" si="233"/>
        <v>4275000</v>
      </c>
      <c r="T199" s="27">
        <f t="shared" si="233"/>
        <v>225000</v>
      </c>
      <c r="U199" s="27">
        <f t="shared" si="233"/>
        <v>0</v>
      </c>
      <c r="V199" s="27">
        <f t="shared" si="233"/>
        <v>4500000</v>
      </c>
      <c r="W199" s="27">
        <f t="shared" si="233"/>
        <v>0</v>
      </c>
      <c r="X199" s="174">
        <f t="shared" si="181"/>
        <v>0</v>
      </c>
      <c r="Y199" s="194" t="e">
        <f t="shared" si="233"/>
        <v>#REF!</v>
      </c>
      <c r="Z199" s="194" t="e">
        <f t="shared" si="233"/>
        <v>#REF!</v>
      </c>
      <c r="AA199" s="194" t="e">
        <f t="shared" ref="Y199:AA203" si="234">AA200</f>
        <v>#REF!</v>
      </c>
    </row>
    <row r="200" spans="1:27" ht="63.75" customHeight="1" x14ac:dyDescent="0.25">
      <c r="A200" s="103" t="s">
        <v>53</v>
      </c>
      <c r="B200" s="103"/>
      <c r="C200" s="103"/>
      <c r="D200" s="103"/>
      <c r="E200" s="99">
        <v>852</v>
      </c>
      <c r="F200" s="3" t="s">
        <v>101</v>
      </c>
      <c r="G200" s="4" t="s">
        <v>56</v>
      </c>
      <c r="H200" s="4" t="s">
        <v>372</v>
      </c>
      <c r="I200" s="3" t="s">
        <v>107</v>
      </c>
      <c r="J200" s="27">
        <f t="shared" si="233"/>
        <v>4500000</v>
      </c>
      <c r="K200" s="27">
        <f t="shared" si="233"/>
        <v>4275000</v>
      </c>
      <c r="L200" s="27">
        <f t="shared" si="233"/>
        <v>225000</v>
      </c>
      <c r="M200" s="27">
        <f t="shared" si="233"/>
        <v>0</v>
      </c>
      <c r="N200" s="136">
        <f t="shared" si="233"/>
        <v>0</v>
      </c>
      <c r="O200" s="27">
        <f t="shared" si="233"/>
        <v>0</v>
      </c>
      <c r="P200" s="27">
        <f t="shared" si="233"/>
        <v>0</v>
      </c>
      <c r="Q200" s="27">
        <f t="shared" si="233"/>
        <v>0</v>
      </c>
      <c r="R200" s="27">
        <f t="shared" si="233"/>
        <v>4500000</v>
      </c>
      <c r="S200" s="27">
        <f t="shared" si="233"/>
        <v>4275000</v>
      </c>
      <c r="T200" s="27">
        <f t="shared" si="233"/>
        <v>225000</v>
      </c>
      <c r="U200" s="27">
        <f t="shared" si="233"/>
        <v>0</v>
      </c>
      <c r="V200" s="27">
        <f t="shared" si="233"/>
        <v>4500000</v>
      </c>
      <c r="W200" s="27">
        <f t="shared" si="233"/>
        <v>0</v>
      </c>
      <c r="X200" s="174">
        <f t="shared" ref="X200:X263" si="235">W200/V200*100</f>
        <v>0</v>
      </c>
      <c r="Y200" s="194" t="e">
        <f t="shared" si="234"/>
        <v>#REF!</v>
      </c>
      <c r="Z200" s="194" t="e">
        <f t="shared" si="234"/>
        <v>#REF!</v>
      </c>
      <c r="AA200" s="194" t="e">
        <f t="shared" si="234"/>
        <v>#REF!</v>
      </c>
    </row>
    <row r="201" spans="1:27" ht="30" x14ac:dyDescent="0.25">
      <c r="A201" s="103" t="s">
        <v>54</v>
      </c>
      <c r="B201" s="103"/>
      <c r="C201" s="103"/>
      <c r="D201" s="103"/>
      <c r="E201" s="99">
        <v>852</v>
      </c>
      <c r="F201" s="3" t="s">
        <v>101</v>
      </c>
      <c r="G201" s="4" t="s">
        <v>56</v>
      </c>
      <c r="H201" s="4" t="s">
        <v>372</v>
      </c>
      <c r="I201" s="3" t="s">
        <v>109</v>
      </c>
      <c r="J201" s="27">
        <f>'2.ВС'!J259</f>
        <v>4500000</v>
      </c>
      <c r="K201" s="27">
        <f>'2.ВС'!K259</f>
        <v>4275000</v>
      </c>
      <c r="L201" s="27">
        <f>'2.ВС'!L259</f>
        <v>225000</v>
      </c>
      <c r="M201" s="27">
        <f>'2.ВС'!M259</f>
        <v>0</v>
      </c>
      <c r="N201" s="136">
        <f>'2.ВС'!N259</f>
        <v>0</v>
      </c>
      <c r="O201" s="27">
        <f>'2.ВС'!O259</f>
        <v>0</v>
      </c>
      <c r="P201" s="27">
        <f>'2.ВС'!P259</f>
        <v>0</v>
      </c>
      <c r="Q201" s="27">
        <f>'2.ВС'!Q259</f>
        <v>0</v>
      </c>
      <c r="R201" s="27">
        <f>'2.ВС'!R259</f>
        <v>4500000</v>
      </c>
      <c r="S201" s="27">
        <f>'2.ВС'!S259</f>
        <v>4275000</v>
      </c>
      <c r="T201" s="27">
        <f>'2.ВС'!T259</f>
        <v>225000</v>
      </c>
      <c r="U201" s="27">
        <f>'2.ВС'!U259</f>
        <v>0</v>
      </c>
      <c r="V201" s="27">
        <f>'2.ВС'!V259</f>
        <v>4500000</v>
      </c>
      <c r="W201" s="27">
        <f>'2.ВС'!W259</f>
        <v>0</v>
      </c>
      <c r="X201" s="174">
        <f t="shared" si="235"/>
        <v>0</v>
      </c>
      <c r="Y201" s="194" t="e">
        <f>'2.ВС'!#REF!</f>
        <v>#REF!</v>
      </c>
      <c r="Z201" s="194" t="e">
        <f>'2.ВС'!#REF!</f>
        <v>#REF!</v>
      </c>
      <c r="AA201" s="194" t="e">
        <f>'2.ВС'!#REF!</f>
        <v>#REF!</v>
      </c>
    </row>
    <row r="202" spans="1:27" ht="33.75" x14ac:dyDescent="0.25">
      <c r="A202" s="122" t="s">
        <v>646</v>
      </c>
      <c r="B202" s="118"/>
      <c r="C202" s="118"/>
      <c r="D202" s="118"/>
      <c r="E202" s="117"/>
      <c r="F202" s="3" t="s">
        <v>101</v>
      </c>
      <c r="G202" s="4" t="s">
        <v>56</v>
      </c>
      <c r="H202" s="121" t="s">
        <v>647</v>
      </c>
      <c r="I202" s="3"/>
      <c r="J202" s="27">
        <f t="shared" si="233"/>
        <v>1535226</v>
      </c>
      <c r="K202" s="27">
        <f t="shared" si="233"/>
        <v>1458464</v>
      </c>
      <c r="L202" s="27">
        <f t="shared" si="233"/>
        <v>76762</v>
      </c>
      <c r="M202" s="27">
        <f t="shared" si="233"/>
        <v>0</v>
      </c>
      <c r="N202" s="136">
        <f t="shared" si="233"/>
        <v>-0.74</v>
      </c>
      <c r="O202" s="27">
        <f t="shared" si="233"/>
        <v>0</v>
      </c>
      <c r="P202" s="27">
        <f t="shared" si="233"/>
        <v>-0.74</v>
      </c>
      <c r="Q202" s="27">
        <f t="shared" si="233"/>
        <v>0</v>
      </c>
      <c r="R202" s="27">
        <f t="shared" si="233"/>
        <v>1535225.26</v>
      </c>
      <c r="S202" s="27">
        <f t="shared" si="233"/>
        <v>1458464</v>
      </c>
      <c r="T202" s="27">
        <f t="shared" si="233"/>
        <v>76761.259999999995</v>
      </c>
      <c r="U202" s="27">
        <f t="shared" si="233"/>
        <v>0</v>
      </c>
      <c r="V202" s="27">
        <f t="shared" si="233"/>
        <v>1535225.26</v>
      </c>
      <c r="W202" s="27">
        <f t="shared" si="233"/>
        <v>0</v>
      </c>
      <c r="X202" s="174">
        <f t="shared" si="235"/>
        <v>0</v>
      </c>
      <c r="Y202" s="194" t="e">
        <f t="shared" si="234"/>
        <v>#REF!</v>
      </c>
      <c r="Z202" s="194" t="e">
        <f t="shared" si="234"/>
        <v>#REF!</v>
      </c>
      <c r="AA202" s="194" t="e">
        <f t="shared" si="234"/>
        <v>#REF!</v>
      </c>
    </row>
    <row r="203" spans="1:27" ht="45" x14ac:dyDescent="0.25">
      <c r="A203" s="122" t="s">
        <v>53</v>
      </c>
      <c r="B203" s="118"/>
      <c r="C203" s="118"/>
      <c r="D203" s="118"/>
      <c r="E203" s="117"/>
      <c r="F203" s="3" t="s">
        <v>101</v>
      </c>
      <c r="G203" s="4" t="s">
        <v>56</v>
      </c>
      <c r="H203" s="121" t="s">
        <v>647</v>
      </c>
      <c r="I203" s="3" t="s">
        <v>107</v>
      </c>
      <c r="J203" s="27">
        <f t="shared" si="233"/>
        <v>1535226</v>
      </c>
      <c r="K203" s="27">
        <f t="shared" si="233"/>
        <v>1458464</v>
      </c>
      <c r="L203" s="27">
        <f t="shared" si="233"/>
        <v>76762</v>
      </c>
      <c r="M203" s="27">
        <f t="shared" si="233"/>
        <v>0</v>
      </c>
      <c r="N203" s="136">
        <f t="shared" si="233"/>
        <v>-0.74</v>
      </c>
      <c r="O203" s="27">
        <f t="shared" si="233"/>
        <v>0</v>
      </c>
      <c r="P203" s="27">
        <f t="shared" si="233"/>
        <v>-0.74</v>
      </c>
      <c r="Q203" s="27">
        <f t="shared" si="233"/>
        <v>0</v>
      </c>
      <c r="R203" s="27">
        <f t="shared" si="233"/>
        <v>1535225.26</v>
      </c>
      <c r="S203" s="27">
        <f t="shared" si="233"/>
        <v>1458464</v>
      </c>
      <c r="T203" s="27">
        <f t="shared" si="233"/>
        <v>76761.259999999995</v>
      </c>
      <c r="U203" s="27">
        <f t="shared" si="233"/>
        <v>0</v>
      </c>
      <c r="V203" s="27">
        <f t="shared" si="233"/>
        <v>1535225.26</v>
      </c>
      <c r="W203" s="27">
        <f t="shared" si="233"/>
        <v>0</v>
      </c>
      <c r="X203" s="174">
        <f t="shared" si="235"/>
        <v>0</v>
      </c>
      <c r="Y203" s="194" t="e">
        <f t="shared" si="234"/>
        <v>#REF!</v>
      </c>
      <c r="Z203" s="194" t="e">
        <f t="shared" si="234"/>
        <v>#REF!</v>
      </c>
      <c r="AA203" s="194" t="e">
        <f t="shared" si="234"/>
        <v>#REF!</v>
      </c>
    </row>
    <row r="204" spans="1:27" x14ac:dyDescent="0.25">
      <c r="A204" s="122" t="s">
        <v>108</v>
      </c>
      <c r="B204" s="118"/>
      <c r="C204" s="118"/>
      <c r="D204" s="118"/>
      <c r="E204" s="117"/>
      <c r="F204" s="3" t="s">
        <v>101</v>
      </c>
      <c r="G204" s="4" t="s">
        <v>56</v>
      </c>
      <c r="H204" s="121" t="s">
        <v>647</v>
      </c>
      <c r="I204" s="3" t="s">
        <v>109</v>
      </c>
      <c r="J204" s="27">
        <f>'2.ВС'!J262</f>
        <v>1535226</v>
      </c>
      <c r="K204" s="27">
        <f>'2.ВС'!K262</f>
        <v>1458464</v>
      </c>
      <c r="L204" s="27">
        <f>'2.ВС'!L262</f>
        <v>76762</v>
      </c>
      <c r="M204" s="27">
        <f>'2.ВС'!M262</f>
        <v>0</v>
      </c>
      <c r="N204" s="136">
        <f>'2.ВС'!N262</f>
        <v>-0.74</v>
      </c>
      <c r="O204" s="27">
        <f>'2.ВС'!O262</f>
        <v>0</v>
      </c>
      <c r="P204" s="27">
        <f>'2.ВС'!P262</f>
        <v>-0.74</v>
      </c>
      <c r="Q204" s="27">
        <f>'2.ВС'!Q262</f>
        <v>0</v>
      </c>
      <c r="R204" s="27">
        <f>'2.ВС'!R262</f>
        <v>1535225.26</v>
      </c>
      <c r="S204" s="27">
        <f>'2.ВС'!S262</f>
        <v>1458464</v>
      </c>
      <c r="T204" s="27">
        <f>'2.ВС'!T262</f>
        <v>76761.259999999995</v>
      </c>
      <c r="U204" s="27">
        <f>'2.ВС'!U262</f>
        <v>0</v>
      </c>
      <c r="V204" s="27">
        <f>'2.ВС'!V262</f>
        <v>1535225.26</v>
      </c>
      <c r="W204" s="27">
        <f>'2.ВС'!W262</f>
        <v>0</v>
      </c>
      <c r="X204" s="174">
        <f t="shared" si="235"/>
        <v>0</v>
      </c>
      <c r="Y204" s="194" t="e">
        <f>'2.ВС'!#REF!</f>
        <v>#REF!</v>
      </c>
      <c r="Z204" s="194" t="e">
        <f>'2.ВС'!#REF!</f>
        <v>#REF!</v>
      </c>
      <c r="AA204" s="194" t="e">
        <f>'2.ВС'!#REF!</f>
        <v>#REF!</v>
      </c>
    </row>
    <row r="205" spans="1:27" ht="72" x14ac:dyDescent="0.25">
      <c r="A205" s="123" t="s">
        <v>695</v>
      </c>
      <c r="B205" s="29"/>
      <c r="C205" s="29"/>
      <c r="D205" s="29"/>
      <c r="E205" s="108">
        <v>852</v>
      </c>
      <c r="F205" s="109" t="s">
        <v>101</v>
      </c>
      <c r="G205" s="113" t="s">
        <v>56</v>
      </c>
      <c r="H205" s="148" t="s">
        <v>683</v>
      </c>
      <c r="I205" s="109"/>
      <c r="J205" s="27">
        <f>J206</f>
        <v>0</v>
      </c>
      <c r="K205" s="27">
        <f t="shared" ref="K205:AA206" si="236">K206</f>
        <v>0</v>
      </c>
      <c r="L205" s="27">
        <f t="shared" si="236"/>
        <v>0</v>
      </c>
      <c r="M205" s="27">
        <f t="shared" si="236"/>
        <v>0</v>
      </c>
      <c r="N205" s="27">
        <f t="shared" si="236"/>
        <v>58948</v>
      </c>
      <c r="O205" s="27">
        <f t="shared" si="236"/>
        <v>56000</v>
      </c>
      <c r="P205" s="27">
        <f t="shared" si="236"/>
        <v>2948</v>
      </c>
      <c r="Q205" s="27">
        <f t="shared" si="236"/>
        <v>0</v>
      </c>
      <c r="R205" s="27">
        <f t="shared" si="236"/>
        <v>58948</v>
      </c>
      <c r="S205" s="27">
        <f t="shared" si="236"/>
        <v>56000</v>
      </c>
      <c r="T205" s="27">
        <f t="shared" si="236"/>
        <v>2948</v>
      </c>
      <c r="U205" s="27">
        <f t="shared" si="236"/>
        <v>0</v>
      </c>
      <c r="V205" s="27">
        <f t="shared" si="236"/>
        <v>58948</v>
      </c>
      <c r="W205" s="27">
        <f t="shared" si="236"/>
        <v>0</v>
      </c>
      <c r="X205" s="174">
        <f t="shared" si="235"/>
        <v>0</v>
      </c>
      <c r="Y205" s="194" t="e">
        <f t="shared" si="236"/>
        <v>#REF!</v>
      </c>
      <c r="Z205" s="194" t="e">
        <f t="shared" si="236"/>
        <v>#REF!</v>
      </c>
      <c r="AA205" s="194" t="e">
        <f t="shared" si="236"/>
        <v>#REF!</v>
      </c>
    </row>
    <row r="206" spans="1:27" ht="48" x14ac:dyDescent="0.25">
      <c r="A206" s="123" t="s">
        <v>53</v>
      </c>
      <c r="B206" s="29"/>
      <c r="C206" s="29"/>
      <c r="D206" s="29"/>
      <c r="E206" s="108">
        <v>852</v>
      </c>
      <c r="F206" s="109" t="s">
        <v>101</v>
      </c>
      <c r="G206" s="113" t="s">
        <v>56</v>
      </c>
      <c r="H206" s="148" t="s">
        <v>683</v>
      </c>
      <c r="I206" s="109" t="s">
        <v>107</v>
      </c>
      <c r="J206" s="27">
        <f>J207</f>
        <v>0</v>
      </c>
      <c r="K206" s="27">
        <f t="shared" si="236"/>
        <v>0</v>
      </c>
      <c r="L206" s="27">
        <f t="shared" si="236"/>
        <v>0</v>
      </c>
      <c r="M206" s="27">
        <f t="shared" si="236"/>
        <v>0</v>
      </c>
      <c r="N206" s="27">
        <f t="shared" si="236"/>
        <v>58948</v>
      </c>
      <c r="O206" s="27">
        <f t="shared" si="236"/>
        <v>56000</v>
      </c>
      <c r="P206" s="27">
        <f t="shared" si="236"/>
        <v>2948</v>
      </c>
      <c r="Q206" s="27">
        <f t="shared" si="236"/>
        <v>0</v>
      </c>
      <c r="R206" s="27">
        <f t="shared" si="236"/>
        <v>58948</v>
      </c>
      <c r="S206" s="27">
        <f t="shared" si="236"/>
        <v>56000</v>
      </c>
      <c r="T206" s="27">
        <f t="shared" si="236"/>
        <v>2948</v>
      </c>
      <c r="U206" s="27">
        <f t="shared" si="236"/>
        <v>0</v>
      </c>
      <c r="V206" s="27">
        <f t="shared" si="236"/>
        <v>58948</v>
      </c>
      <c r="W206" s="27">
        <f t="shared" si="236"/>
        <v>0</v>
      </c>
      <c r="X206" s="174">
        <f t="shared" si="235"/>
        <v>0</v>
      </c>
      <c r="Y206" s="194" t="e">
        <f t="shared" si="236"/>
        <v>#REF!</v>
      </c>
      <c r="Z206" s="194" t="e">
        <f t="shared" si="236"/>
        <v>#REF!</v>
      </c>
      <c r="AA206" s="194" t="e">
        <f t="shared" si="236"/>
        <v>#REF!</v>
      </c>
    </row>
    <row r="207" spans="1:27" ht="24" x14ac:dyDescent="0.25">
      <c r="A207" s="123" t="s">
        <v>108</v>
      </c>
      <c r="B207" s="29"/>
      <c r="C207" s="29"/>
      <c r="D207" s="29"/>
      <c r="E207" s="108">
        <v>852</v>
      </c>
      <c r="F207" s="109" t="s">
        <v>101</v>
      </c>
      <c r="G207" s="113" t="s">
        <v>56</v>
      </c>
      <c r="H207" s="148" t="s">
        <v>683</v>
      </c>
      <c r="I207" s="109" t="s">
        <v>109</v>
      </c>
      <c r="J207" s="27">
        <f>'2.ВС'!J265</f>
        <v>0</v>
      </c>
      <c r="K207" s="27">
        <f>'2.ВС'!K265</f>
        <v>0</v>
      </c>
      <c r="L207" s="27">
        <f>'2.ВС'!L265</f>
        <v>0</v>
      </c>
      <c r="M207" s="27">
        <f>'2.ВС'!M265</f>
        <v>0</v>
      </c>
      <c r="N207" s="27">
        <f>'2.ВС'!N265</f>
        <v>58948</v>
      </c>
      <c r="O207" s="27">
        <f>'2.ВС'!O265</f>
        <v>56000</v>
      </c>
      <c r="P207" s="27">
        <f>'2.ВС'!P265</f>
        <v>2948</v>
      </c>
      <c r="Q207" s="27">
        <f>'2.ВС'!Q265</f>
        <v>0</v>
      </c>
      <c r="R207" s="27">
        <f>'2.ВС'!R265</f>
        <v>58948</v>
      </c>
      <c r="S207" s="27">
        <f>'2.ВС'!S265</f>
        <v>56000</v>
      </c>
      <c r="T207" s="27">
        <f>'2.ВС'!T265</f>
        <v>2948</v>
      </c>
      <c r="U207" s="27">
        <f>'2.ВС'!U265</f>
        <v>0</v>
      </c>
      <c r="V207" s="27">
        <f>'2.ВС'!V265</f>
        <v>58948</v>
      </c>
      <c r="W207" s="27">
        <f>'2.ВС'!W265</f>
        <v>0</v>
      </c>
      <c r="X207" s="174">
        <f t="shared" si="235"/>
        <v>0</v>
      </c>
      <c r="Y207" s="194" t="e">
        <f>'2.ВС'!#REF!</f>
        <v>#REF!</v>
      </c>
      <c r="Z207" s="194" t="e">
        <f>'2.ВС'!#REF!</f>
        <v>#REF!</v>
      </c>
      <c r="AA207" s="194" t="e">
        <f>'2.ВС'!#REF!</f>
        <v>#REF!</v>
      </c>
    </row>
    <row r="208" spans="1:27" ht="63.75" x14ac:dyDescent="0.25">
      <c r="A208" s="147" t="s">
        <v>680</v>
      </c>
      <c r="B208" s="149"/>
      <c r="C208" s="149"/>
      <c r="D208" s="149"/>
      <c r="E208" s="142">
        <v>852</v>
      </c>
      <c r="F208" s="145" t="s">
        <v>101</v>
      </c>
      <c r="G208" s="144" t="s">
        <v>56</v>
      </c>
      <c r="H208" s="150" t="s">
        <v>681</v>
      </c>
      <c r="I208" s="145"/>
      <c r="J208" s="27"/>
      <c r="K208" s="27"/>
      <c r="L208" s="27"/>
      <c r="M208" s="27"/>
      <c r="N208" s="27">
        <f>N209</f>
        <v>175438.67</v>
      </c>
      <c r="O208" s="27">
        <f t="shared" ref="O208:AA209" si="237">O209</f>
        <v>166666.67000000001</v>
      </c>
      <c r="P208" s="27">
        <f t="shared" si="237"/>
        <v>8772</v>
      </c>
      <c r="Q208" s="27">
        <f t="shared" si="237"/>
        <v>0</v>
      </c>
      <c r="R208" s="27">
        <f t="shared" si="237"/>
        <v>175438.67</v>
      </c>
      <c r="S208" s="27">
        <f t="shared" si="237"/>
        <v>166666.67000000001</v>
      </c>
      <c r="T208" s="27">
        <f t="shared" si="237"/>
        <v>8772</v>
      </c>
      <c r="U208" s="27">
        <f t="shared" si="237"/>
        <v>0</v>
      </c>
      <c r="V208" s="27">
        <f t="shared" si="237"/>
        <v>175438.67</v>
      </c>
      <c r="W208" s="27">
        <f t="shared" si="237"/>
        <v>0</v>
      </c>
      <c r="X208" s="174">
        <f t="shared" si="235"/>
        <v>0</v>
      </c>
      <c r="Y208" s="194" t="e">
        <f t="shared" si="237"/>
        <v>#REF!</v>
      </c>
      <c r="Z208" s="194" t="e">
        <f t="shared" si="237"/>
        <v>#REF!</v>
      </c>
      <c r="AA208" s="194" t="e">
        <f t="shared" si="237"/>
        <v>#REF!</v>
      </c>
    </row>
    <row r="209" spans="1:27" ht="51" x14ac:dyDescent="0.25">
      <c r="A209" s="147" t="s">
        <v>53</v>
      </c>
      <c r="B209" s="149"/>
      <c r="C209" s="149"/>
      <c r="D209" s="149"/>
      <c r="E209" s="142">
        <v>852</v>
      </c>
      <c r="F209" s="145" t="s">
        <v>101</v>
      </c>
      <c r="G209" s="144" t="s">
        <v>56</v>
      </c>
      <c r="H209" s="150" t="s">
        <v>681</v>
      </c>
      <c r="I209" s="145" t="s">
        <v>107</v>
      </c>
      <c r="J209" s="27"/>
      <c r="K209" s="27"/>
      <c r="L209" s="27"/>
      <c r="M209" s="27"/>
      <c r="N209" s="27">
        <f>N210</f>
        <v>175438.67</v>
      </c>
      <c r="O209" s="27">
        <f t="shared" si="237"/>
        <v>166666.67000000001</v>
      </c>
      <c r="P209" s="27">
        <f t="shared" si="237"/>
        <v>8772</v>
      </c>
      <c r="Q209" s="27">
        <f t="shared" si="237"/>
        <v>0</v>
      </c>
      <c r="R209" s="27">
        <f t="shared" si="237"/>
        <v>175438.67</v>
      </c>
      <c r="S209" s="27">
        <f t="shared" si="237"/>
        <v>166666.67000000001</v>
      </c>
      <c r="T209" s="27">
        <f t="shared" si="237"/>
        <v>8772</v>
      </c>
      <c r="U209" s="27">
        <f t="shared" si="237"/>
        <v>0</v>
      </c>
      <c r="V209" s="27">
        <f t="shared" si="237"/>
        <v>175438.67</v>
      </c>
      <c r="W209" s="27">
        <f t="shared" si="237"/>
        <v>0</v>
      </c>
      <c r="X209" s="174">
        <f t="shared" si="235"/>
        <v>0</v>
      </c>
      <c r="Y209" s="194" t="e">
        <f t="shared" si="237"/>
        <v>#REF!</v>
      </c>
      <c r="Z209" s="194" t="e">
        <f t="shared" si="237"/>
        <v>#REF!</v>
      </c>
      <c r="AA209" s="194" t="e">
        <f t="shared" si="237"/>
        <v>#REF!</v>
      </c>
    </row>
    <row r="210" spans="1:27" ht="25.5" x14ac:dyDescent="0.25">
      <c r="A210" s="147" t="s">
        <v>108</v>
      </c>
      <c r="B210" s="149"/>
      <c r="C210" s="149"/>
      <c r="D210" s="149"/>
      <c r="E210" s="142">
        <v>852</v>
      </c>
      <c r="F210" s="145" t="s">
        <v>101</v>
      </c>
      <c r="G210" s="144" t="s">
        <v>56</v>
      </c>
      <c r="H210" s="150" t="s">
        <v>681</v>
      </c>
      <c r="I210" s="145" t="s">
        <v>109</v>
      </c>
      <c r="J210" s="27"/>
      <c r="K210" s="27"/>
      <c r="L210" s="27"/>
      <c r="M210" s="27"/>
      <c r="N210" s="27">
        <f>'2.ВС'!N268</f>
        <v>175438.67</v>
      </c>
      <c r="O210" s="27">
        <f>'2.ВС'!O268</f>
        <v>166666.67000000001</v>
      </c>
      <c r="P210" s="27">
        <f>'2.ВС'!P268</f>
        <v>8772</v>
      </c>
      <c r="Q210" s="27">
        <f>'2.ВС'!Q268</f>
        <v>0</v>
      </c>
      <c r="R210" s="27">
        <f>'2.ВС'!R268</f>
        <v>175438.67</v>
      </c>
      <c r="S210" s="27">
        <f>'2.ВС'!S268</f>
        <v>166666.67000000001</v>
      </c>
      <c r="T210" s="27">
        <f>'2.ВС'!T268</f>
        <v>8772</v>
      </c>
      <c r="U210" s="27">
        <f>'2.ВС'!U268</f>
        <v>0</v>
      </c>
      <c r="V210" s="27">
        <f>'2.ВС'!V268</f>
        <v>175438.67</v>
      </c>
      <c r="W210" s="27">
        <f>'2.ВС'!W268</f>
        <v>0</v>
      </c>
      <c r="X210" s="174">
        <f t="shared" si="235"/>
        <v>0</v>
      </c>
      <c r="Y210" s="194" t="e">
        <f>'2.ВС'!#REF!</f>
        <v>#REF!</v>
      </c>
      <c r="Z210" s="194" t="e">
        <f>'2.ВС'!#REF!</f>
        <v>#REF!</v>
      </c>
      <c r="AA210" s="194" t="e">
        <f>'2.ВС'!#REF!</f>
        <v>#REF!</v>
      </c>
    </row>
    <row r="211" spans="1:27" s="29" customFormat="1" ht="132" x14ac:dyDescent="0.25">
      <c r="A211" s="124" t="s">
        <v>661</v>
      </c>
      <c r="B211" s="110"/>
      <c r="C211" s="110"/>
      <c r="D211" s="110"/>
      <c r="E211" s="108">
        <v>852</v>
      </c>
      <c r="F211" s="109" t="s">
        <v>101</v>
      </c>
      <c r="G211" s="109" t="s">
        <v>56</v>
      </c>
      <c r="H211" s="125" t="s">
        <v>662</v>
      </c>
      <c r="I211" s="3"/>
      <c r="J211" s="27">
        <f t="shared" ref="J211:Z212" si="238">J212</f>
        <v>1884000</v>
      </c>
      <c r="K211" s="27">
        <f t="shared" si="238"/>
        <v>1884000</v>
      </c>
      <c r="L211" s="27">
        <f t="shared" si="238"/>
        <v>0</v>
      </c>
      <c r="M211" s="27">
        <f t="shared" si="238"/>
        <v>0</v>
      </c>
      <c r="N211" s="136">
        <f t="shared" si="238"/>
        <v>0</v>
      </c>
      <c r="O211" s="27">
        <f t="shared" si="238"/>
        <v>0</v>
      </c>
      <c r="P211" s="27">
        <f t="shared" si="238"/>
        <v>0</v>
      </c>
      <c r="Q211" s="27">
        <f t="shared" si="238"/>
        <v>0</v>
      </c>
      <c r="R211" s="27">
        <f t="shared" si="238"/>
        <v>1884000</v>
      </c>
      <c r="S211" s="27">
        <f t="shared" si="238"/>
        <v>1884000</v>
      </c>
      <c r="T211" s="27">
        <f t="shared" si="238"/>
        <v>0</v>
      </c>
      <c r="U211" s="27">
        <f t="shared" si="238"/>
        <v>0</v>
      </c>
      <c r="V211" s="27">
        <f t="shared" si="238"/>
        <v>1884000</v>
      </c>
      <c r="W211" s="27">
        <f t="shared" si="238"/>
        <v>919800</v>
      </c>
      <c r="X211" s="174">
        <f t="shared" si="235"/>
        <v>48.821656050955411</v>
      </c>
      <c r="Y211" s="194" t="e">
        <f t="shared" si="238"/>
        <v>#REF!</v>
      </c>
      <c r="Z211" s="194" t="e">
        <f t="shared" si="238"/>
        <v>#REF!</v>
      </c>
      <c r="AA211" s="194" t="e">
        <f t="shared" ref="Y211:AA212" si="239">AA212</f>
        <v>#REF!</v>
      </c>
    </row>
    <row r="212" spans="1:27" s="29" customFormat="1" ht="63" customHeight="1" x14ac:dyDescent="0.25">
      <c r="A212" s="123" t="s">
        <v>53</v>
      </c>
      <c r="B212" s="110"/>
      <c r="C212" s="110"/>
      <c r="D212" s="110"/>
      <c r="E212" s="108">
        <v>852</v>
      </c>
      <c r="F212" s="109" t="s">
        <v>101</v>
      </c>
      <c r="G212" s="109" t="s">
        <v>56</v>
      </c>
      <c r="H212" s="125" t="s">
        <v>662</v>
      </c>
      <c r="I212" s="3" t="s">
        <v>107</v>
      </c>
      <c r="J212" s="27">
        <f t="shared" si="238"/>
        <v>1884000</v>
      </c>
      <c r="K212" s="27">
        <f t="shared" si="238"/>
        <v>1884000</v>
      </c>
      <c r="L212" s="27">
        <f t="shared" si="238"/>
        <v>0</v>
      </c>
      <c r="M212" s="27">
        <f t="shared" si="238"/>
        <v>0</v>
      </c>
      <c r="N212" s="136">
        <f t="shared" si="238"/>
        <v>0</v>
      </c>
      <c r="O212" s="27">
        <f t="shared" si="238"/>
        <v>0</v>
      </c>
      <c r="P212" s="27">
        <f t="shared" si="238"/>
        <v>0</v>
      </c>
      <c r="Q212" s="27">
        <f t="shared" si="238"/>
        <v>0</v>
      </c>
      <c r="R212" s="27">
        <f t="shared" si="238"/>
        <v>1884000</v>
      </c>
      <c r="S212" s="27">
        <f t="shared" si="238"/>
        <v>1884000</v>
      </c>
      <c r="T212" s="27">
        <f t="shared" si="238"/>
        <v>0</v>
      </c>
      <c r="U212" s="27">
        <f t="shared" si="238"/>
        <v>0</v>
      </c>
      <c r="V212" s="27">
        <f t="shared" si="238"/>
        <v>1884000</v>
      </c>
      <c r="W212" s="27">
        <f t="shared" si="238"/>
        <v>919800</v>
      </c>
      <c r="X212" s="174">
        <f t="shared" si="235"/>
        <v>48.821656050955411</v>
      </c>
      <c r="Y212" s="194" t="e">
        <f t="shared" si="239"/>
        <v>#REF!</v>
      </c>
      <c r="Z212" s="194" t="e">
        <f t="shared" si="239"/>
        <v>#REF!</v>
      </c>
      <c r="AA212" s="194" t="e">
        <f t="shared" si="239"/>
        <v>#REF!</v>
      </c>
    </row>
    <row r="213" spans="1:27" s="29" customFormat="1" ht="24" x14ac:dyDescent="0.25">
      <c r="A213" s="123" t="s">
        <v>108</v>
      </c>
      <c r="B213" s="110"/>
      <c r="C213" s="110"/>
      <c r="D213" s="110"/>
      <c r="E213" s="108">
        <v>852</v>
      </c>
      <c r="F213" s="109" t="s">
        <v>101</v>
      </c>
      <c r="G213" s="109" t="s">
        <v>56</v>
      </c>
      <c r="H213" s="125" t="s">
        <v>662</v>
      </c>
      <c r="I213" s="3" t="s">
        <v>109</v>
      </c>
      <c r="J213" s="27">
        <f>'2.ВС'!J271</f>
        <v>1884000</v>
      </c>
      <c r="K213" s="27">
        <f>'2.ВС'!K271</f>
        <v>1884000</v>
      </c>
      <c r="L213" s="27">
        <f>'2.ВС'!L271</f>
        <v>0</v>
      </c>
      <c r="M213" s="27">
        <f>'2.ВС'!M271</f>
        <v>0</v>
      </c>
      <c r="N213" s="136">
        <f>'2.ВС'!N271</f>
        <v>0</v>
      </c>
      <c r="O213" s="27">
        <f>'2.ВС'!O271</f>
        <v>0</v>
      </c>
      <c r="P213" s="27">
        <f>'2.ВС'!P271</f>
        <v>0</v>
      </c>
      <c r="Q213" s="27">
        <f>'2.ВС'!Q271</f>
        <v>0</v>
      </c>
      <c r="R213" s="27">
        <f>'2.ВС'!R271</f>
        <v>1884000</v>
      </c>
      <c r="S213" s="27">
        <f>'2.ВС'!S271</f>
        <v>1884000</v>
      </c>
      <c r="T213" s="27">
        <f>'2.ВС'!T271</f>
        <v>0</v>
      </c>
      <c r="U213" s="27">
        <f>'2.ВС'!U271</f>
        <v>0</v>
      </c>
      <c r="V213" s="27">
        <f>'2.ВС'!V271</f>
        <v>1884000</v>
      </c>
      <c r="W213" s="27">
        <f>'2.ВС'!W271</f>
        <v>919800</v>
      </c>
      <c r="X213" s="174">
        <f t="shared" si="235"/>
        <v>48.821656050955411</v>
      </c>
      <c r="Y213" s="194" t="e">
        <f>'2.ВС'!#REF!</f>
        <v>#REF!</v>
      </c>
      <c r="Z213" s="194" t="e">
        <f>'2.ВС'!#REF!</f>
        <v>#REF!</v>
      </c>
      <c r="AA213" s="194" t="e">
        <f>'2.ВС'!#REF!</f>
        <v>#REF!</v>
      </c>
    </row>
    <row r="214" spans="1:27" s="29" customFormat="1" ht="45" x14ac:dyDescent="0.25">
      <c r="A214" s="20" t="s">
        <v>355</v>
      </c>
      <c r="B214" s="103"/>
      <c r="C214" s="103"/>
      <c r="D214" s="103"/>
      <c r="E214" s="99">
        <v>852</v>
      </c>
      <c r="F214" s="3" t="s">
        <v>101</v>
      </c>
      <c r="G214" s="4" t="s">
        <v>56</v>
      </c>
      <c r="H214" s="4" t="s">
        <v>162</v>
      </c>
      <c r="I214" s="3"/>
      <c r="J214" s="27">
        <f t="shared" ref="J214:Z215" si="240">J215</f>
        <v>523980</v>
      </c>
      <c r="K214" s="27">
        <f t="shared" si="240"/>
        <v>332280</v>
      </c>
      <c r="L214" s="27">
        <f t="shared" si="240"/>
        <v>191700</v>
      </c>
      <c r="M214" s="27">
        <f t="shared" si="240"/>
        <v>0</v>
      </c>
      <c r="N214" s="136">
        <f t="shared" si="240"/>
        <v>0</v>
      </c>
      <c r="O214" s="27">
        <f t="shared" si="240"/>
        <v>0</v>
      </c>
      <c r="P214" s="27">
        <f t="shared" si="240"/>
        <v>0</v>
      </c>
      <c r="Q214" s="27">
        <f t="shared" si="240"/>
        <v>0</v>
      </c>
      <c r="R214" s="27">
        <f t="shared" si="240"/>
        <v>523980</v>
      </c>
      <c r="S214" s="27">
        <f t="shared" si="240"/>
        <v>332280</v>
      </c>
      <c r="T214" s="27">
        <f t="shared" si="240"/>
        <v>191700</v>
      </c>
      <c r="U214" s="27">
        <f t="shared" si="240"/>
        <v>0</v>
      </c>
      <c r="V214" s="27">
        <f t="shared" si="240"/>
        <v>523980</v>
      </c>
      <c r="W214" s="27">
        <f t="shared" si="240"/>
        <v>0</v>
      </c>
      <c r="X214" s="174">
        <f t="shared" si="235"/>
        <v>0</v>
      </c>
      <c r="Y214" s="194" t="e">
        <f t="shared" si="240"/>
        <v>#REF!</v>
      </c>
      <c r="Z214" s="194" t="e">
        <f t="shared" si="240"/>
        <v>#REF!</v>
      </c>
      <c r="AA214" s="194" t="e">
        <f t="shared" ref="Y214:AA215" si="241">AA215</f>
        <v>#REF!</v>
      </c>
    </row>
    <row r="215" spans="1:27" s="29" customFormat="1" ht="64.5" customHeight="1" x14ac:dyDescent="0.25">
      <c r="A215" s="103" t="s">
        <v>53</v>
      </c>
      <c r="B215" s="103"/>
      <c r="C215" s="103"/>
      <c r="D215" s="103"/>
      <c r="E215" s="99">
        <v>852</v>
      </c>
      <c r="F215" s="3" t="s">
        <v>101</v>
      </c>
      <c r="G215" s="4" t="s">
        <v>56</v>
      </c>
      <c r="H215" s="4" t="s">
        <v>162</v>
      </c>
      <c r="I215" s="3" t="s">
        <v>107</v>
      </c>
      <c r="J215" s="27">
        <f t="shared" si="240"/>
        <v>523980</v>
      </c>
      <c r="K215" s="27">
        <f t="shared" si="240"/>
        <v>332280</v>
      </c>
      <c r="L215" s="27">
        <f t="shared" si="240"/>
        <v>191700</v>
      </c>
      <c r="M215" s="27">
        <f t="shared" si="240"/>
        <v>0</v>
      </c>
      <c r="N215" s="136">
        <f t="shared" si="240"/>
        <v>0</v>
      </c>
      <c r="O215" s="27">
        <f t="shared" si="240"/>
        <v>0</v>
      </c>
      <c r="P215" s="27">
        <f t="shared" si="240"/>
        <v>0</v>
      </c>
      <c r="Q215" s="27">
        <f t="shared" si="240"/>
        <v>0</v>
      </c>
      <c r="R215" s="27">
        <f t="shared" si="240"/>
        <v>523980</v>
      </c>
      <c r="S215" s="27">
        <f t="shared" si="240"/>
        <v>332280</v>
      </c>
      <c r="T215" s="27">
        <f t="shared" si="240"/>
        <v>191700</v>
      </c>
      <c r="U215" s="27">
        <f t="shared" si="240"/>
        <v>0</v>
      </c>
      <c r="V215" s="27">
        <f t="shared" si="240"/>
        <v>523980</v>
      </c>
      <c r="W215" s="27">
        <f t="shared" si="240"/>
        <v>0</v>
      </c>
      <c r="X215" s="174">
        <f t="shared" si="235"/>
        <v>0</v>
      </c>
      <c r="Y215" s="194" t="e">
        <f t="shared" si="241"/>
        <v>#REF!</v>
      </c>
      <c r="Z215" s="194" t="e">
        <f t="shared" si="241"/>
        <v>#REF!</v>
      </c>
      <c r="AA215" s="194" t="e">
        <f t="shared" si="241"/>
        <v>#REF!</v>
      </c>
    </row>
    <row r="216" spans="1:27" s="29" customFormat="1" ht="30" x14ac:dyDescent="0.25">
      <c r="A216" s="103" t="s">
        <v>108</v>
      </c>
      <c r="B216" s="103"/>
      <c r="C216" s="103"/>
      <c r="D216" s="103"/>
      <c r="E216" s="99">
        <v>852</v>
      </c>
      <c r="F216" s="3" t="s">
        <v>101</v>
      </c>
      <c r="G216" s="4" t="s">
        <v>56</v>
      </c>
      <c r="H216" s="4" t="s">
        <v>162</v>
      </c>
      <c r="I216" s="3" t="s">
        <v>109</v>
      </c>
      <c r="J216" s="27">
        <f>'2.ВС'!J274</f>
        <v>523980</v>
      </c>
      <c r="K216" s="27">
        <f>'2.ВС'!K274</f>
        <v>332280</v>
      </c>
      <c r="L216" s="27">
        <f>'2.ВС'!L274</f>
        <v>191700</v>
      </c>
      <c r="M216" s="27">
        <f>'2.ВС'!M274</f>
        <v>0</v>
      </c>
      <c r="N216" s="136">
        <f>'2.ВС'!N274</f>
        <v>0</v>
      </c>
      <c r="O216" s="27">
        <f>'2.ВС'!O274</f>
        <v>0</v>
      </c>
      <c r="P216" s="27">
        <f>'2.ВС'!P274</f>
        <v>0</v>
      </c>
      <c r="Q216" s="27">
        <f>'2.ВС'!Q274</f>
        <v>0</v>
      </c>
      <c r="R216" s="27">
        <f>'2.ВС'!R274</f>
        <v>523980</v>
      </c>
      <c r="S216" s="27">
        <f>'2.ВС'!S274</f>
        <v>332280</v>
      </c>
      <c r="T216" s="27">
        <f>'2.ВС'!T274</f>
        <v>191700</v>
      </c>
      <c r="U216" s="27">
        <f>'2.ВС'!U274</f>
        <v>0</v>
      </c>
      <c r="V216" s="27">
        <f>'2.ВС'!V274</f>
        <v>523980</v>
      </c>
      <c r="W216" s="27">
        <f>'2.ВС'!W274</f>
        <v>0</v>
      </c>
      <c r="X216" s="174">
        <f t="shared" si="235"/>
        <v>0</v>
      </c>
      <c r="Y216" s="194" t="e">
        <f>'2.ВС'!#REF!</f>
        <v>#REF!</v>
      </c>
      <c r="Z216" s="194" t="e">
        <f>'2.ВС'!#REF!</f>
        <v>#REF!</v>
      </c>
      <c r="AA216" s="194" t="e">
        <f>'2.ВС'!#REF!</f>
        <v>#REF!</v>
      </c>
    </row>
    <row r="217" spans="1:27" s="29" customFormat="1" ht="28.5" x14ac:dyDescent="0.25">
      <c r="A217" s="23" t="s">
        <v>163</v>
      </c>
      <c r="B217" s="69"/>
      <c r="C217" s="69"/>
      <c r="D217" s="69"/>
      <c r="E217" s="10">
        <v>852</v>
      </c>
      <c r="F217" s="24" t="s">
        <v>101</v>
      </c>
      <c r="G217" s="30" t="s">
        <v>58</v>
      </c>
      <c r="H217" s="30"/>
      <c r="I217" s="24"/>
      <c r="J217" s="28">
        <f t="shared" ref="J217:U217" si="242">J218+J221+J224+J227</f>
        <v>11249000</v>
      </c>
      <c r="K217" s="28">
        <f t="shared" si="242"/>
        <v>219600</v>
      </c>
      <c r="L217" s="28">
        <f t="shared" si="242"/>
        <v>11029400</v>
      </c>
      <c r="M217" s="28">
        <f t="shared" si="242"/>
        <v>0</v>
      </c>
      <c r="N217" s="28">
        <f t="shared" si="242"/>
        <v>465839</v>
      </c>
      <c r="O217" s="28">
        <f t="shared" si="242"/>
        <v>0</v>
      </c>
      <c r="P217" s="28">
        <f t="shared" si="242"/>
        <v>465839</v>
      </c>
      <c r="Q217" s="28">
        <f t="shared" si="242"/>
        <v>0</v>
      </c>
      <c r="R217" s="28">
        <f t="shared" si="242"/>
        <v>11714839</v>
      </c>
      <c r="S217" s="28">
        <f t="shared" si="242"/>
        <v>219600</v>
      </c>
      <c r="T217" s="28">
        <f t="shared" si="242"/>
        <v>11495239</v>
      </c>
      <c r="U217" s="28">
        <f t="shared" si="242"/>
        <v>0</v>
      </c>
      <c r="V217" s="28">
        <f t="shared" ref="V217:W217" si="243">V218+V221+V224+V227</f>
        <v>11714839</v>
      </c>
      <c r="W217" s="28">
        <f t="shared" si="243"/>
        <v>5744297.1299999999</v>
      </c>
      <c r="X217" s="174">
        <f t="shared" si="235"/>
        <v>49.034366840210097</v>
      </c>
      <c r="Y217" s="193" t="e">
        <f t="shared" ref="Y217:AA217" si="244">Y218+Y221+Y224+Y227</f>
        <v>#REF!</v>
      </c>
      <c r="Z217" s="193" t="e">
        <f t="shared" si="244"/>
        <v>#REF!</v>
      </c>
      <c r="AA217" s="193" t="e">
        <f t="shared" si="244"/>
        <v>#REF!</v>
      </c>
    </row>
    <row r="218" spans="1:27" ht="33.75" customHeight="1" x14ac:dyDescent="0.25">
      <c r="A218" s="20" t="s">
        <v>164</v>
      </c>
      <c r="B218" s="103"/>
      <c r="C218" s="103"/>
      <c r="D218" s="103"/>
      <c r="E218" s="99">
        <v>852</v>
      </c>
      <c r="F218" s="4" t="s">
        <v>101</v>
      </c>
      <c r="G218" s="4" t="s">
        <v>58</v>
      </c>
      <c r="H218" s="4" t="s">
        <v>165</v>
      </c>
      <c r="I218" s="3"/>
      <c r="J218" s="27">
        <f t="shared" ref="J218:Z219" si="245">J219</f>
        <v>10986700</v>
      </c>
      <c r="K218" s="27">
        <f t="shared" si="245"/>
        <v>0</v>
      </c>
      <c r="L218" s="27">
        <f t="shared" si="245"/>
        <v>10986700</v>
      </c>
      <c r="M218" s="27">
        <f t="shared" si="245"/>
        <v>0</v>
      </c>
      <c r="N218" s="136">
        <f t="shared" si="245"/>
        <v>56592</v>
      </c>
      <c r="O218" s="27">
        <f t="shared" si="245"/>
        <v>0</v>
      </c>
      <c r="P218" s="27">
        <f t="shared" si="245"/>
        <v>56592</v>
      </c>
      <c r="Q218" s="27">
        <f t="shared" si="245"/>
        <v>0</v>
      </c>
      <c r="R218" s="27">
        <f t="shared" si="245"/>
        <v>11043292</v>
      </c>
      <c r="S218" s="27">
        <f t="shared" si="245"/>
        <v>0</v>
      </c>
      <c r="T218" s="27">
        <f t="shared" si="245"/>
        <v>11043292</v>
      </c>
      <c r="U218" s="27">
        <f t="shared" si="245"/>
        <v>0</v>
      </c>
      <c r="V218" s="27">
        <f t="shared" si="245"/>
        <v>11043292</v>
      </c>
      <c r="W218" s="27">
        <f t="shared" si="245"/>
        <v>5633997.1299999999</v>
      </c>
      <c r="X218" s="174">
        <f t="shared" si="235"/>
        <v>51.017369911073615</v>
      </c>
      <c r="Y218" s="194" t="e">
        <f t="shared" si="245"/>
        <v>#REF!</v>
      </c>
      <c r="Z218" s="194" t="e">
        <f t="shared" si="245"/>
        <v>#REF!</v>
      </c>
      <c r="AA218" s="194" t="e">
        <f t="shared" ref="Y218:AA219" si="246">AA219</f>
        <v>#REF!</v>
      </c>
    </row>
    <row r="219" spans="1:27" ht="61.5" customHeight="1" x14ac:dyDescent="0.25">
      <c r="A219" s="103" t="s">
        <v>53</v>
      </c>
      <c r="B219" s="103"/>
      <c r="C219" s="103"/>
      <c r="D219" s="103"/>
      <c r="E219" s="99">
        <v>852</v>
      </c>
      <c r="F219" s="3" t="s">
        <v>101</v>
      </c>
      <c r="G219" s="4" t="s">
        <v>58</v>
      </c>
      <c r="H219" s="4" t="s">
        <v>165</v>
      </c>
      <c r="I219" s="3" t="s">
        <v>107</v>
      </c>
      <c r="J219" s="27">
        <f t="shared" si="245"/>
        <v>10986700</v>
      </c>
      <c r="K219" s="27">
        <f t="shared" si="245"/>
        <v>0</v>
      </c>
      <c r="L219" s="27">
        <f t="shared" si="245"/>
        <v>10986700</v>
      </c>
      <c r="M219" s="27">
        <f t="shared" si="245"/>
        <v>0</v>
      </c>
      <c r="N219" s="136">
        <f t="shared" si="245"/>
        <v>56592</v>
      </c>
      <c r="O219" s="27">
        <f t="shared" si="245"/>
        <v>0</v>
      </c>
      <c r="P219" s="27">
        <f t="shared" si="245"/>
        <v>56592</v>
      </c>
      <c r="Q219" s="27">
        <f t="shared" si="245"/>
        <v>0</v>
      </c>
      <c r="R219" s="27">
        <f t="shared" si="245"/>
        <v>11043292</v>
      </c>
      <c r="S219" s="27">
        <f t="shared" si="245"/>
        <v>0</v>
      </c>
      <c r="T219" s="27">
        <f t="shared" si="245"/>
        <v>11043292</v>
      </c>
      <c r="U219" s="27">
        <f t="shared" si="245"/>
        <v>0</v>
      </c>
      <c r="V219" s="27">
        <f t="shared" si="245"/>
        <v>11043292</v>
      </c>
      <c r="W219" s="27">
        <f t="shared" si="245"/>
        <v>5633997.1299999999</v>
      </c>
      <c r="X219" s="174">
        <f t="shared" si="235"/>
        <v>51.017369911073615</v>
      </c>
      <c r="Y219" s="194" t="e">
        <f t="shared" si="246"/>
        <v>#REF!</v>
      </c>
      <c r="Z219" s="194" t="e">
        <f t="shared" si="246"/>
        <v>#REF!</v>
      </c>
      <c r="AA219" s="194" t="e">
        <f t="shared" si="246"/>
        <v>#REF!</v>
      </c>
    </row>
    <row r="220" spans="1:27" ht="30" x14ac:dyDescent="0.25">
      <c r="A220" s="103" t="s">
        <v>108</v>
      </c>
      <c r="B220" s="103"/>
      <c r="C220" s="103"/>
      <c r="D220" s="103"/>
      <c r="E220" s="99">
        <v>852</v>
      </c>
      <c r="F220" s="3" t="s">
        <v>101</v>
      </c>
      <c r="G220" s="3" t="s">
        <v>58</v>
      </c>
      <c r="H220" s="4" t="s">
        <v>165</v>
      </c>
      <c r="I220" s="3" t="s">
        <v>109</v>
      </c>
      <c r="J220" s="27">
        <f>'2.ВС'!J278</f>
        <v>10986700</v>
      </c>
      <c r="K220" s="27">
        <f>'2.ВС'!K278</f>
        <v>0</v>
      </c>
      <c r="L220" s="27">
        <f>'2.ВС'!L278</f>
        <v>10986700</v>
      </c>
      <c r="M220" s="27">
        <f>'2.ВС'!M278</f>
        <v>0</v>
      </c>
      <c r="N220" s="136">
        <f>'2.ВС'!N278</f>
        <v>56592</v>
      </c>
      <c r="O220" s="27">
        <f>'2.ВС'!O278</f>
        <v>0</v>
      </c>
      <c r="P220" s="27">
        <f>'2.ВС'!P278</f>
        <v>56592</v>
      </c>
      <c r="Q220" s="27">
        <f>'2.ВС'!Q278</f>
        <v>0</v>
      </c>
      <c r="R220" s="27">
        <f>'2.ВС'!R278</f>
        <v>11043292</v>
      </c>
      <c r="S220" s="27">
        <f>'2.ВС'!S278</f>
        <v>0</v>
      </c>
      <c r="T220" s="27">
        <f>'2.ВС'!T278</f>
        <v>11043292</v>
      </c>
      <c r="U220" s="27">
        <f>'2.ВС'!U278</f>
        <v>0</v>
      </c>
      <c r="V220" s="27">
        <f>'2.ВС'!V278</f>
        <v>11043292</v>
      </c>
      <c r="W220" s="27">
        <f>'2.ВС'!W278</f>
        <v>5633997.1299999999</v>
      </c>
      <c r="X220" s="174">
        <f t="shared" si="235"/>
        <v>51.017369911073615</v>
      </c>
      <c r="Y220" s="194" t="e">
        <f>'2.ВС'!#REF!</f>
        <v>#REF!</v>
      </c>
      <c r="Z220" s="194" t="e">
        <f>'2.ВС'!#REF!</f>
        <v>#REF!</v>
      </c>
      <c r="AA220" s="194" t="e">
        <f>'2.ВС'!#REF!</f>
        <v>#REF!</v>
      </c>
    </row>
    <row r="221" spans="1:27" ht="30" x14ac:dyDescent="0.25">
      <c r="A221" s="20" t="s">
        <v>155</v>
      </c>
      <c r="B221" s="103"/>
      <c r="C221" s="103"/>
      <c r="D221" s="103"/>
      <c r="E221" s="99">
        <v>852</v>
      </c>
      <c r="F221" s="3" t="s">
        <v>101</v>
      </c>
      <c r="G221" s="3" t="s">
        <v>58</v>
      </c>
      <c r="H221" s="4" t="s">
        <v>156</v>
      </c>
      <c r="I221" s="3"/>
      <c r="J221" s="27">
        <f t="shared" ref="J221:Z222" si="247">J222</f>
        <v>42700</v>
      </c>
      <c r="K221" s="27">
        <f t="shared" si="247"/>
        <v>0</v>
      </c>
      <c r="L221" s="27">
        <f t="shared" si="247"/>
        <v>42700</v>
      </c>
      <c r="M221" s="27">
        <f t="shared" si="247"/>
        <v>0</v>
      </c>
      <c r="N221" s="136">
        <f t="shared" si="247"/>
        <v>401675</v>
      </c>
      <c r="O221" s="27">
        <f t="shared" si="247"/>
        <v>0</v>
      </c>
      <c r="P221" s="27">
        <f t="shared" si="247"/>
        <v>401675</v>
      </c>
      <c r="Q221" s="27">
        <f t="shared" si="247"/>
        <v>0</v>
      </c>
      <c r="R221" s="27">
        <f t="shared" si="247"/>
        <v>444375</v>
      </c>
      <c r="S221" s="27">
        <f t="shared" si="247"/>
        <v>0</v>
      </c>
      <c r="T221" s="27">
        <f t="shared" si="247"/>
        <v>444375</v>
      </c>
      <c r="U221" s="27">
        <f t="shared" si="247"/>
        <v>0</v>
      </c>
      <c r="V221" s="27">
        <f t="shared" si="247"/>
        <v>444375</v>
      </c>
      <c r="W221" s="27">
        <f t="shared" si="247"/>
        <v>24500</v>
      </c>
      <c r="X221" s="174">
        <f t="shared" si="235"/>
        <v>5.5133614627285512</v>
      </c>
      <c r="Y221" s="194" t="e">
        <f t="shared" si="247"/>
        <v>#REF!</v>
      </c>
      <c r="Z221" s="194" t="e">
        <f t="shared" si="247"/>
        <v>#REF!</v>
      </c>
      <c r="AA221" s="194" t="e">
        <f t="shared" ref="Y221:AA222" si="248">AA222</f>
        <v>#REF!</v>
      </c>
    </row>
    <row r="222" spans="1:27" ht="63" customHeight="1" x14ac:dyDescent="0.25">
      <c r="A222" s="103" t="s">
        <v>53</v>
      </c>
      <c r="B222" s="103"/>
      <c r="C222" s="103"/>
      <c r="D222" s="103"/>
      <c r="E222" s="99">
        <v>852</v>
      </c>
      <c r="F222" s="3" t="s">
        <v>101</v>
      </c>
      <c r="G222" s="3" t="s">
        <v>58</v>
      </c>
      <c r="H222" s="4" t="s">
        <v>156</v>
      </c>
      <c r="I222" s="3" t="s">
        <v>107</v>
      </c>
      <c r="J222" s="27">
        <f t="shared" si="247"/>
        <v>42700</v>
      </c>
      <c r="K222" s="27">
        <f t="shared" si="247"/>
        <v>0</v>
      </c>
      <c r="L222" s="27">
        <f t="shared" si="247"/>
        <v>42700</v>
      </c>
      <c r="M222" s="27">
        <f t="shared" si="247"/>
        <v>0</v>
      </c>
      <c r="N222" s="136">
        <f t="shared" si="247"/>
        <v>401675</v>
      </c>
      <c r="O222" s="27">
        <f t="shared" si="247"/>
        <v>0</v>
      </c>
      <c r="P222" s="27">
        <f t="shared" si="247"/>
        <v>401675</v>
      </c>
      <c r="Q222" s="27">
        <f t="shared" si="247"/>
        <v>0</v>
      </c>
      <c r="R222" s="27">
        <f t="shared" si="247"/>
        <v>444375</v>
      </c>
      <c r="S222" s="27">
        <f t="shared" si="247"/>
        <v>0</v>
      </c>
      <c r="T222" s="27">
        <f t="shared" si="247"/>
        <v>444375</v>
      </c>
      <c r="U222" s="27">
        <f t="shared" si="247"/>
        <v>0</v>
      </c>
      <c r="V222" s="27">
        <f t="shared" si="247"/>
        <v>444375</v>
      </c>
      <c r="W222" s="27">
        <f t="shared" si="247"/>
        <v>24500</v>
      </c>
      <c r="X222" s="174">
        <f t="shared" si="235"/>
        <v>5.5133614627285512</v>
      </c>
      <c r="Y222" s="194" t="e">
        <f t="shared" si="248"/>
        <v>#REF!</v>
      </c>
      <c r="Z222" s="194" t="e">
        <f t="shared" si="248"/>
        <v>#REF!</v>
      </c>
      <c r="AA222" s="194" t="e">
        <f t="shared" si="248"/>
        <v>#REF!</v>
      </c>
    </row>
    <row r="223" spans="1:27" ht="30" x14ac:dyDescent="0.25">
      <c r="A223" s="103" t="s">
        <v>108</v>
      </c>
      <c r="B223" s="103"/>
      <c r="C223" s="103"/>
      <c r="D223" s="103"/>
      <c r="E223" s="99">
        <v>852</v>
      </c>
      <c r="F223" s="3" t="s">
        <v>101</v>
      </c>
      <c r="G223" s="4" t="s">
        <v>58</v>
      </c>
      <c r="H223" s="4" t="s">
        <v>156</v>
      </c>
      <c r="I223" s="3" t="s">
        <v>109</v>
      </c>
      <c r="J223" s="27">
        <f>'2.ВС'!J281</f>
        <v>42700</v>
      </c>
      <c r="K223" s="27">
        <f>'2.ВС'!K281</f>
        <v>0</v>
      </c>
      <c r="L223" s="27">
        <f>'2.ВС'!L281</f>
        <v>42700</v>
      </c>
      <c r="M223" s="27">
        <f>'2.ВС'!M281</f>
        <v>0</v>
      </c>
      <c r="N223" s="136">
        <f>'2.ВС'!N281</f>
        <v>401675</v>
      </c>
      <c r="O223" s="27">
        <f>'2.ВС'!O281</f>
        <v>0</v>
      </c>
      <c r="P223" s="27">
        <f>'2.ВС'!P281</f>
        <v>401675</v>
      </c>
      <c r="Q223" s="27">
        <f>'2.ВС'!Q281</f>
        <v>0</v>
      </c>
      <c r="R223" s="27">
        <f>'2.ВС'!R281</f>
        <v>444375</v>
      </c>
      <c r="S223" s="27">
        <f>'2.ВС'!S281</f>
        <v>0</v>
      </c>
      <c r="T223" s="27">
        <f>'2.ВС'!T281</f>
        <v>444375</v>
      </c>
      <c r="U223" s="27">
        <f>'2.ВС'!U281</f>
        <v>0</v>
      </c>
      <c r="V223" s="27">
        <f>'2.ВС'!V281</f>
        <v>444375</v>
      </c>
      <c r="W223" s="27">
        <f>'2.ВС'!W281</f>
        <v>24500</v>
      </c>
      <c r="X223" s="174">
        <f t="shared" si="235"/>
        <v>5.5133614627285512</v>
      </c>
      <c r="Y223" s="194" t="e">
        <f>'2.ВС'!#REF!</f>
        <v>#REF!</v>
      </c>
      <c r="Z223" s="194" t="e">
        <f>'2.ВС'!#REF!</f>
        <v>#REF!</v>
      </c>
      <c r="AA223" s="194" t="e">
        <f>'2.ВС'!#REF!</f>
        <v>#REF!</v>
      </c>
    </row>
    <row r="224" spans="1:27" ht="30" x14ac:dyDescent="0.25">
      <c r="A224" s="9" t="s">
        <v>677</v>
      </c>
      <c r="B224" s="143"/>
      <c r="C224" s="143"/>
      <c r="D224" s="143"/>
      <c r="E224" s="141">
        <v>852</v>
      </c>
      <c r="F224" s="4" t="s">
        <v>101</v>
      </c>
      <c r="G224" s="4" t="s">
        <v>58</v>
      </c>
      <c r="H224" s="4" t="s">
        <v>678</v>
      </c>
      <c r="I224" s="3"/>
      <c r="J224" s="27">
        <f>J225</f>
        <v>0</v>
      </c>
      <c r="K224" s="27">
        <f t="shared" ref="K224:Z225" si="249">K225</f>
        <v>0</v>
      </c>
      <c r="L224" s="27">
        <f t="shared" si="249"/>
        <v>0</v>
      </c>
      <c r="M224" s="27">
        <f t="shared" si="249"/>
        <v>0</v>
      </c>
      <c r="N224" s="27">
        <f t="shared" si="249"/>
        <v>7572</v>
      </c>
      <c r="O224" s="27">
        <f t="shared" si="249"/>
        <v>0</v>
      </c>
      <c r="P224" s="27">
        <f t="shared" si="249"/>
        <v>7572</v>
      </c>
      <c r="Q224" s="27">
        <f t="shared" si="249"/>
        <v>0</v>
      </c>
      <c r="R224" s="27">
        <f t="shared" si="249"/>
        <v>7572</v>
      </c>
      <c r="S224" s="27">
        <f t="shared" si="249"/>
        <v>0</v>
      </c>
      <c r="T224" s="27">
        <f t="shared" si="249"/>
        <v>7572</v>
      </c>
      <c r="U224" s="27">
        <f t="shared" si="249"/>
        <v>0</v>
      </c>
      <c r="V224" s="27">
        <f t="shared" si="249"/>
        <v>7572</v>
      </c>
      <c r="W224" s="27">
        <f t="shared" si="249"/>
        <v>0</v>
      </c>
      <c r="X224" s="174">
        <f t="shared" si="235"/>
        <v>0</v>
      </c>
      <c r="Y224" s="194" t="e">
        <f t="shared" si="249"/>
        <v>#REF!</v>
      </c>
      <c r="Z224" s="194" t="e">
        <f t="shared" si="249"/>
        <v>#REF!</v>
      </c>
      <c r="AA224" s="194" t="e">
        <f t="shared" ref="Y224:AA225" si="250">AA225</f>
        <v>#REF!</v>
      </c>
    </row>
    <row r="225" spans="1:27" ht="75" x14ac:dyDescent="0.25">
      <c r="A225" s="143" t="s">
        <v>53</v>
      </c>
      <c r="B225" s="143"/>
      <c r="C225" s="143"/>
      <c r="D225" s="143"/>
      <c r="E225" s="141">
        <v>852</v>
      </c>
      <c r="F225" s="3" t="s">
        <v>101</v>
      </c>
      <c r="G225" s="4" t="s">
        <v>58</v>
      </c>
      <c r="H225" s="4" t="s">
        <v>678</v>
      </c>
      <c r="I225" s="3" t="s">
        <v>107</v>
      </c>
      <c r="J225" s="27">
        <f>J226</f>
        <v>0</v>
      </c>
      <c r="K225" s="27">
        <f t="shared" si="249"/>
        <v>0</v>
      </c>
      <c r="L225" s="27">
        <f t="shared" si="249"/>
        <v>0</v>
      </c>
      <c r="M225" s="27">
        <f t="shared" si="249"/>
        <v>0</v>
      </c>
      <c r="N225" s="27">
        <f t="shared" si="249"/>
        <v>7572</v>
      </c>
      <c r="O225" s="27">
        <f t="shared" si="249"/>
        <v>0</v>
      </c>
      <c r="P225" s="27">
        <f t="shared" si="249"/>
        <v>7572</v>
      </c>
      <c r="Q225" s="27">
        <f t="shared" si="249"/>
        <v>0</v>
      </c>
      <c r="R225" s="27">
        <f t="shared" si="249"/>
        <v>7572</v>
      </c>
      <c r="S225" s="27">
        <f t="shared" si="249"/>
        <v>0</v>
      </c>
      <c r="T225" s="27">
        <f t="shared" si="249"/>
        <v>7572</v>
      </c>
      <c r="U225" s="27">
        <f t="shared" si="249"/>
        <v>0</v>
      </c>
      <c r="V225" s="27">
        <f t="shared" si="249"/>
        <v>7572</v>
      </c>
      <c r="W225" s="27">
        <f t="shared" si="249"/>
        <v>0</v>
      </c>
      <c r="X225" s="174">
        <f t="shared" si="235"/>
        <v>0</v>
      </c>
      <c r="Y225" s="194" t="e">
        <f t="shared" si="250"/>
        <v>#REF!</v>
      </c>
      <c r="Z225" s="194" t="e">
        <f t="shared" si="250"/>
        <v>#REF!</v>
      </c>
      <c r="AA225" s="194" t="e">
        <f t="shared" si="250"/>
        <v>#REF!</v>
      </c>
    </row>
    <row r="226" spans="1:27" ht="30" x14ac:dyDescent="0.25">
      <c r="A226" s="143" t="s">
        <v>108</v>
      </c>
      <c r="B226" s="143"/>
      <c r="C226" s="143"/>
      <c r="D226" s="143"/>
      <c r="E226" s="141">
        <v>852</v>
      </c>
      <c r="F226" s="3" t="s">
        <v>101</v>
      </c>
      <c r="G226" s="4" t="s">
        <v>58</v>
      </c>
      <c r="H226" s="4" t="s">
        <v>678</v>
      </c>
      <c r="I226" s="3" t="s">
        <v>109</v>
      </c>
      <c r="J226" s="27">
        <f>'2.ВС'!J284</f>
        <v>0</v>
      </c>
      <c r="K226" s="27">
        <f>'2.ВС'!K284</f>
        <v>0</v>
      </c>
      <c r="L226" s="27">
        <f>'2.ВС'!L284</f>
        <v>0</v>
      </c>
      <c r="M226" s="27">
        <f>'2.ВС'!M284</f>
        <v>0</v>
      </c>
      <c r="N226" s="27">
        <f>'2.ВС'!N284</f>
        <v>7572</v>
      </c>
      <c r="O226" s="27">
        <f>'2.ВС'!O284</f>
        <v>0</v>
      </c>
      <c r="P226" s="27">
        <f>'2.ВС'!P284</f>
        <v>7572</v>
      </c>
      <c r="Q226" s="27">
        <f>'2.ВС'!Q284</f>
        <v>0</v>
      </c>
      <c r="R226" s="27">
        <f>'2.ВС'!R284</f>
        <v>7572</v>
      </c>
      <c r="S226" s="27">
        <f>'2.ВС'!S284</f>
        <v>0</v>
      </c>
      <c r="T226" s="27">
        <f>'2.ВС'!T284</f>
        <v>7572</v>
      </c>
      <c r="U226" s="27">
        <f>'2.ВС'!U284</f>
        <v>0</v>
      </c>
      <c r="V226" s="27">
        <f>'2.ВС'!V284</f>
        <v>7572</v>
      </c>
      <c r="W226" s="27">
        <f>'2.ВС'!W284</f>
        <v>0</v>
      </c>
      <c r="X226" s="174">
        <f t="shared" si="235"/>
        <v>0</v>
      </c>
      <c r="Y226" s="194" t="e">
        <f>'2.ВС'!#REF!</f>
        <v>#REF!</v>
      </c>
      <c r="Z226" s="194" t="e">
        <f>'2.ВС'!#REF!</f>
        <v>#REF!</v>
      </c>
      <c r="AA226" s="194" t="e">
        <f>'2.ВС'!#REF!</f>
        <v>#REF!</v>
      </c>
    </row>
    <row r="227" spans="1:27" s="29" customFormat="1" ht="153" x14ac:dyDescent="0.25">
      <c r="A227" s="146" t="s">
        <v>661</v>
      </c>
      <c r="B227" s="110"/>
      <c r="C227" s="110"/>
      <c r="D227" s="110"/>
      <c r="E227" s="108">
        <v>852</v>
      </c>
      <c r="F227" s="109" t="s">
        <v>101</v>
      </c>
      <c r="G227" s="3" t="s">
        <v>58</v>
      </c>
      <c r="H227" s="125" t="s">
        <v>662</v>
      </c>
      <c r="I227" s="3"/>
      <c r="J227" s="27">
        <f t="shared" ref="J227:Z228" si="251">J228</f>
        <v>219600</v>
      </c>
      <c r="K227" s="27">
        <f t="shared" si="251"/>
        <v>219600</v>
      </c>
      <c r="L227" s="27">
        <f t="shared" si="251"/>
        <v>0</v>
      </c>
      <c r="M227" s="27">
        <f t="shared" si="251"/>
        <v>0</v>
      </c>
      <c r="N227" s="136">
        <f t="shared" si="251"/>
        <v>0</v>
      </c>
      <c r="O227" s="27">
        <f t="shared" si="251"/>
        <v>0</v>
      </c>
      <c r="P227" s="27">
        <f t="shared" si="251"/>
        <v>0</v>
      </c>
      <c r="Q227" s="27">
        <f t="shared" si="251"/>
        <v>0</v>
      </c>
      <c r="R227" s="27">
        <f t="shared" si="251"/>
        <v>219600</v>
      </c>
      <c r="S227" s="27">
        <f t="shared" si="251"/>
        <v>219600</v>
      </c>
      <c r="T227" s="27">
        <f t="shared" si="251"/>
        <v>0</v>
      </c>
      <c r="U227" s="27">
        <f t="shared" si="251"/>
        <v>0</v>
      </c>
      <c r="V227" s="27">
        <f t="shared" si="251"/>
        <v>219600</v>
      </c>
      <c r="W227" s="27">
        <f t="shared" si="251"/>
        <v>85800</v>
      </c>
      <c r="X227" s="174">
        <f t="shared" si="235"/>
        <v>39.071038251366119</v>
      </c>
      <c r="Y227" s="194" t="e">
        <f t="shared" si="251"/>
        <v>#REF!</v>
      </c>
      <c r="Z227" s="194" t="e">
        <f t="shared" si="251"/>
        <v>#REF!</v>
      </c>
      <c r="AA227" s="194" t="e">
        <f t="shared" ref="Y227:AA228" si="252">AA228</f>
        <v>#REF!</v>
      </c>
    </row>
    <row r="228" spans="1:27" s="29" customFormat="1" ht="65.25" customHeight="1" x14ac:dyDescent="0.25">
      <c r="A228" s="147" t="s">
        <v>53</v>
      </c>
      <c r="B228" s="110"/>
      <c r="C228" s="110"/>
      <c r="D228" s="110"/>
      <c r="E228" s="108">
        <v>852</v>
      </c>
      <c r="F228" s="109" t="s">
        <v>101</v>
      </c>
      <c r="G228" s="3" t="s">
        <v>58</v>
      </c>
      <c r="H228" s="125" t="s">
        <v>662</v>
      </c>
      <c r="I228" s="3" t="s">
        <v>107</v>
      </c>
      <c r="J228" s="27">
        <f t="shared" si="251"/>
        <v>219600</v>
      </c>
      <c r="K228" s="27">
        <f t="shared" si="251"/>
        <v>219600</v>
      </c>
      <c r="L228" s="27">
        <f t="shared" si="251"/>
        <v>0</v>
      </c>
      <c r="M228" s="27">
        <f t="shared" si="251"/>
        <v>0</v>
      </c>
      <c r="N228" s="136">
        <f t="shared" si="251"/>
        <v>0</v>
      </c>
      <c r="O228" s="27">
        <f t="shared" si="251"/>
        <v>0</v>
      </c>
      <c r="P228" s="27">
        <f t="shared" si="251"/>
        <v>0</v>
      </c>
      <c r="Q228" s="27">
        <f t="shared" si="251"/>
        <v>0</v>
      </c>
      <c r="R228" s="27">
        <f t="shared" si="251"/>
        <v>219600</v>
      </c>
      <c r="S228" s="27">
        <f t="shared" si="251"/>
        <v>219600</v>
      </c>
      <c r="T228" s="27">
        <f t="shared" si="251"/>
        <v>0</v>
      </c>
      <c r="U228" s="27">
        <f t="shared" si="251"/>
        <v>0</v>
      </c>
      <c r="V228" s="27">
        <f t="shared" si="251"/>
        <v>219600</v>
      </c>
      <c r="W228" s="27">
        <f t="shared" si="251"/>
        <v>85800</v>
      </c>
      <c r="X228" s="174">
        <f t="shared" si="235"/>
        <v>39.071038251366119</v>
      </c>
      <c r="Y228" s="194" t="e">
        <f t="shared" si="252"/>
        <v>#REF!</v>
      </c>
      <c r="Z228" s="194" t="e">
        <f t="shared" si="252"/>
        <v>#REF!</v>
      </c>
      <c r="AA228" s="194" t="e">
        <f t="shared" si="252"/>
        <v>#REF!</v>
      </c>
    </row>
    <row r="229" spans="1:27" s="29" customFormat="1" ht="25.5" x14ac:dyDescent="0.25">
      <c r="A229" s="147" t="s">
        <v>108</v>
      </c>
      <c r="B229" s="110"/>
      <c r="C229" s="110"/>
      <c r="D229" s="110"/>
      <c r="E229" s="108">
        <v>852</v>
      </c>
      <c r="F229" s="109" t="s">
        <v>101</v>
      </c>
      <c r="G229" s="4" t="s">
        <v>58</v>
      </c>
      <c r="H229" s="125" t="s">
        <v>662</v>
      </c>
      <c r="I229" s="3" t="s">
        <v>109</v>
      </c>
      <c r="J229" s="27">
        <f>'2.ВС'!J287</f>
        <v>219600</v>
      </c>
      <c r="K229" s="27">
        <f>'2.ВС'!K287</f>
        <v>219600</v>
      </c>
      <c r="L229" s="27">
        <f>'2.ВС'!L287</f>
        <v>0</v>
      </c>
      <c r="M229" s="27">
        <f>'2.ВС'!M287</f>
        <v>0</v>
      </c>
      <c r="N229" s="136">
        <f>'2.ВС'!N287</f>
        <v>0</v>
      </c>
      <c r="O229" s="27">
        <f>'2.ВС'!O287</f>
        <v>0</v>
      </c>
      <c r="P229" s="27">
        <f>'2.ВС'!P287</f>
        <v>0</v>
      </c>
      <c r="Q229" s="27">
        <f>'2.ВС'!Q287</f>
        <v>0</v>
      </c>
      <c r="R229" s="27">
        <f>'2.ВС'!R287</f>
        <v>219600</v>
      </c>
      <c r="S229" s="27">
        <f>'2.ВС'!S287</f>
        <v>219600</v>
      </c>
      <c r="T229" s="27">
        <f>'2.ВС'!T287</f>
        <v>0</v>
      </c>
      <c r="U229" s="27">
        <f>'2.ВС'!U287</f>
        <v>0</v>
      </c>
      <c r="V229" s="27">
        <f>'2.ВС'!V287</f>
        <v>219600</v>
      </c>
      <c r="W229" s="27">
        <f>'2.ВС'!W287</f>
        <v>85800</v>
      </c>
      <c r="X229" s="174">
        <f t="shared" si="235"/>
        <v>39.071038251366119</v>
      </c>
      <c r="Y229" s="194" t="e">
        <f>'2.ВС'!#REF!</f>
        <v>#REF!</v>
      </c>
      <c r="Z229" s="194" t="e">
        <f>'2.ВС'!#REF!</f>
        <v>#REF!</v>
      </c>
      <c r="AA229" s="194" t="e">
        <f>'2.ВС'!#REF!</f>
        <v>#REF!</v>
      </c>
    </row>
    <row r="230" spans="1:27" x14ac:dyDescent="0.25">
      <c r="A230" s="23" t="s">
        <v>166</v>
      </c>
      <c r="B230" s="69"/>
      <c r="C230" s="69"/>
      <c r="D230" s="69"/>
      <c r="E230" s="99">
        <v>852</v>
      </c>
      <c r="F230" s="24" t="s">
        <v>101</v>
      </c>
      <c r="G230" s="24" t="s">
        <v>101</v>
      </c>
      <c r="H230" s="30"/>
      <c r="I230" s="24"/>
      <c r="J230" s="28">
        <f t="shared" ref="J230:AA230" si="253">J231</f>
        <v>123400</v>
      </c>
      <c r="K230" s="28">
        <f t="shared" si="253"/>
        <v>0</v>
      </c>
      <c r="L230" s="28">
        <f t="shared" si="253"/>
        <v>123400</v>
      </c>
      <c r="M230" s="28">
        <f t="shared" si="253"/>
        <v>0</v>
      </c>
      <c r="N230" s="135">
        <f t="shared" si="253"/>
        <v>0</v>
      </c>
      <c r="O230" s="28">
        <f t="shared" si="253"/>
        <v>0</v>
      </c>
      <c r="P230" s="28">
        <f t="shared" si="253"/>
        <v>0</v>
      </c>
      <c r="Q230" s="28">
        <f t="shared" si="253"/>
        <v>0</v>
      </c>
      <c r="R230" s="28">
        <f t="shared" si="253"/>
        <v>123400</v>
      </c>
      <c r="S230" s="28">
        <f t="shared" si="253"/>
        <v>0</v>
      </c>
      <c r="T230" s="28">
        <f t="shared" si="253"/>
        <v>123400</v>
      </c>
      <c r="U230" s="28">
        <f t="shared" si="253"/>
        <v>0</v>
      </c>
      <c r="V230" s="28">
        <f t="shared" si="253"/>
        <v>123400</v>
      </c>
      <c r="W230" s="28">
        <f t="shared" si="253"/>
        <v>11844</v>
      </c>
      <c r="X230" s="174">
        <f t="shared" si="235"/>
        <v>9.5980551053484611</v>
      </c>
      <c r="Y230" s="193" t="e">
        <f t="shared" si="253"/>
        <v>#REF!</v>
      </c>
      <c r="Z230" s="193" t="e">
        <f t="shared" si="253"/>
        <v>#REF!</v>
      </c>
      <c r="AA230" s="193" t="e">
        <f t="shared" si="253"/>
        <v>#REF!</v>
      </c>
    </row>
    <row r="231" spans="1:27" ht="30" customHeight="1" x14ac:dyDescent="0.25">
      <c r="A231" s="20" t="s">
        <v>167</v>
      </c>
      <c r="B231" s="103"/>
      <c r="C231" s="103"/>
      <c r="D231" s="103"/>
      <c r="E231" s="99">
        <v>852</v>
      </c>
      <c r="F231" s="3" t="s">
        <v>101</v>
      </c>
      <c r="G231" s="3" t="s">
        <v>101</v>
      </c>
      <c r="H231" s="4" t="s">
        <v>168</v>
      </c>
      <c r="I231" s="3"/>
      <c r="J231" s="27">
        <f t="shared" ref="J231" si="254">J232+J234</f>
        <v>123400</v>
      </c>
      <c r="K231" s="27">
        <f t="shared" ref="K231:N231" si="255">K232+K234</f>
        <v>0</v>
      </c>
      <c r="L231" s="27">
        <f t="shared" si="255"/>
        <v>123400</v>
      </c>
      <c r="M231" s="27">
        <f t="shared" si="255"/>
        <v>0</v>
      </c>
      <c r="N231" s="136">
        <f t="shared" si="255"/>
        <v>0</v>
      </c>
      <c r="O231" s="27">
        <f t="shared" ref="O231:U231" si="256">O232+O234</f>
        <v>0</v>
      </c>
      <c r="P231" s="27">
        <f t="shared" si="256"/>
        <v>0</v>
      </c>
      <c r="Q231" s="27">
        <f t="shared" si="256"/>
        <v>0</v>
      </c>
      <c r="R231" s="27">
        <f t="shared" si="256"/>
        <v>123400</v>
      </c>
      <c r="S231" s="27">
        <f t="shared" si="256"/>
        <v>0</v>
      </c>
      <c r="T231" s="27">
        <f t="shared" si="256"/>
        <v>123400</v>
      </c>
      <c r="U231" s="27">
        <f t="shared" si="256"/>
        <v>0</v>
      </c>
      <c r="V231" s="27">
        <f t="shared" ref="V231:W231" si="257">V232+V234</f>
        <v>123400</v>
      </c>
      <c r="W231" s="27">
        <f t="shared" si="257"/>
        <v>11844</v>
      </c>
      <c r="X231" s="174">
        <f t="shared" si="235"/>
        <v>9.5980551053484611</v>
      </c>
      <c r="Y231" s="194" t="e">
        <f t="shared" ref="Y231:AA231" si="258">Y232+Y234</f>
        <v>#REF!</v>
      </c>
      <c r="Z231" s="194" t="e">
        <f t="shared" si="258"/>
        <v>#REF!</v>
      </c>
      <c r="AA231" s="194" t="e">
        <f t="shared" si="258"/>
        <v>#REF!</v>
      </c>
    </row>
    <row r="232" spans="1:27" ht="135" x14ac:dyDescent="0.25">
      <c r="A232" s="101" t="s">
        <v>16</v>
      </c>
      <c r="B232" s="103"/>
      <c r="C232" s="103"/>
      <c r="D232" s="103"/>
      <c r="E232" s="99">
        <v>852</v>
      </c>
      <c r="F232" s="3" t="s">
        <v>101</v>
      </c>
      <c r="G232" s="3" t="s">
        <v>101</v>
      </c>
      <c r="H232" s="4" t="s">
        <v>168</v>
      </c>
      <c r="I232" s="3" t="s">
        <v>18</v>
      </c>
      <c r="J232" s="27">
        <f t="shared" ref="J232:AA232" si="259">J233</f>
        <v>16900</v>
      </c>
      <c r="K232" s="27">
        <f t="shared" si="259"/>
        <v>0</v>
      </c>
      <c r="L232" s="27">
        <f t="shared" si="259"/>
        <v>16900</v>
      </c>
      <c r="M232" s="27">
        <f t="shared" si="259"/>
        <v>0</v>
      </c>
      <c r="N232" s="136">
        <f t="shared" si="259"/>
        <v>0</v>
      </c>
      <c r="O232" s="27">
        <f t="shared" si="259"/>
        <v>0</v>
      </c>
      <c r="P232" s="27">
        <f t="shared" si="259"/>
        <v>0</v>
      </c>
      <c r="Q232" s="27">
        <f t="shared" si="259"/>
        <v>0</v>
      </c>
      <c r="R232" s="27">
        <f t="shared" si="259"/>
        <v>16900</v>
      </c>
      <c r="S232" s="27">
        <f t="shared" si="259"/>
        <v>0</v>
      </c>
      <c r="T232" s="27">
        <f t="shared" si="259"/>
        <v>16900</v>
      </c>
      <c r="U232" s="27">
        <f t="shared" si="259"/>
        <v>0</v>
      </c>
      <c r="V232" s="27">
        <f t="shared" si="259"/>
        <v>16900</v>
      </c>
      <c r="W232" s="27">
        <f t="shared" si="259"/>
        <v>1200</v>
      </c>
      <c r="X232" s="174">
        <f t="shared" si="235"/>
        <v>7.1005917159763312</v>
      </c>
      <c r="Y232" s="194" t="e">
        <f t="shared" si="259"/>
        <v>#REF!</v>
      </c>
      <c r="Z232" s="194" t="e">
        <f t="shared" si="259"/>
        <v>#REF!</v>
      </c>
      <c r="AA232" s="194" t="e">
        <f t="shared" si="259"/>
        <v>#REF!</v>
      </c>
    </row>
    <row r="233" spans="1:27" ht="45" x14ac:dyDescent="0.25">
      <c r="A233" s="103" t="s">
        <v>7</v>
      </c>
      <c r="B233" s="103"/>
      <c r="C233" s="103"/>
      <c r="D233" s="103"/>
      <c r="E233" s="99">
        <v>852</v>
      </c>
      <c r="F233" s="3" t="s">
        <v>101</v>
      </c>
      <c r="G233" s="3" t="s">
        <v>101</v>
      </c>
      <c r="H233" s="4" t="s">
        <v>168</v>
      </c>
      <c r="I233" s="3" t="s">
        <v>67</v>
      </c>
      <c r="J233" s="27">
        <f>'2.ВС'!J291</f>
        <v>16900</v>
      </c>
      <c r="K233" s="27">
        <f>'2.ВС'!K291</f>
        <v>0</v>
      </c>
      <c r="L233" s="27">
        <f>'2.ВС'!L291</f>
        <v>16900</v>
      </c>
      <c r="M233" s="27">
        <f>'2.ВС'!M291</f>
        <v>0</v>
      </c>
      <c r="N233" s="136">
        <f>'2.ВС'!N291</f>
        <v>0</v>
      </c>
      <c r="O233" s="27">
        <f>'2.ВС'!O291</f>
        <v>0</v>
      </c>
      <c r="P233" s="27">
        <f>'2.ВС'!P291</f>
        <v>0</v>
      </c>
      <c r="Q233" s="27">
        <f>'2.ВС'!Q291</f>
        <v>0</v>
      </c>
      <c r="R233" s="27">
        <f>'2.ВС'!R291</f>
        <v>16900</v>
      </c>
      <c r="S233" s="27">
        <f>'2.ВС'!S291</f>
        <v>0</v>
      </c>
      <c r="T233" s="27">
        <f>'2.ВС'!T291</f>
        <v>16900</v>
      </c>
      <c r="U233" s="27">
        <f>'2.ВС'!U291</f>
        <v>0</v>
      </c>
      <c r="V233" s="27">
        <f>'2.ВС'!V291</f>
        <v>16900</v>
      </c>
      <c r="W233" s="27">
        <f>'2.ВС'!W291</f>
        <v>1200</v>
      </c>
      <c r="X233" s="174">
        <f t="shared" si="235"/>
        <v>7.1005917159763312</v>
      </c>
      <c r="Y233" s="194" t="e">
        <f>'2.ВС'!#REF!</f>
        <v>#REF!</v>
      </c>
      <c r="Z233" s="194" t="e">
        <f>'2.ВС'!#REF!</f>
        <v>#REF!</v>
      </c>
      <c r="AA233" s="194" t="e">
        <f>'2.ВС'!#REF!</f>
        <v>#REF!</v>
      </c>
    </row>
    <row r="234" spans="1:27" ht="60" x14ac:dyDescent="0.25">
      <c r="A234" s="103" t="s">
        <v>22</v>
      </c>
      <c r="B234" s="101"/>
      <c r="C234" s="101"/>
      <c r="D234" s="101"/>
      <c r="E234" s="99">
        <v>852</v>
      </c>
      <c r="F234" s="3" t="s">
        <v>101</v>
      </c>
      <c r="G234" s="3" t="s">
        <v>101</v>
      </c>
      <c r="H234" s="4" t="s">
        <v>168</v>
      </c>
      <c r="I234" s="3" t="s">
        <v>23</v>
      </c>
      <c r="J234" s="27">
        <f t="shared" ref="J234:AA234" si="260">J235</f>
        <v>106500</v>
      </c>
      <c r="K234" s="27">
        <f t="shared" si="260"/>
        <v>0</v>
      </c>
      <c r="L234" s="27">
        <f t="shared" si="260"/>
        <v>106500</v>
      </c>
      <c r="M234" s="27">
        <f t="shared" si="260"/>
        <v>0</v>
      </c>
      <c r="N234" s="136">
        <f t="shared" si="260"/>
        <v>0</v>
      </c>
      <c r="O234" s="27">
        <f t="shared" si="260"/>
        <v>0</v>
      </c>
      <c r="P234" s="27">
        <f t="shared" si="260"/>
        <v>0</v>
      </c>
      <c r="Q234" s="27">
        <f t="shared" si="260"/>
        <v>0</v>
      </c>
      <c r="R234" s="27">
        <f t="shared" si="260"/>
        <v>106500</v>
      </c>
      <c r="S234" s="27">
        <f t="shared" si="260"/>
        <v>0</v>
      </c>
      <c r="T234" s="27">
        <f t="shared" si="260"/>
        <v>106500</v>
      </c>
      <c r="U234" s="27">
        <f t="shared" si="260"/>
        <v>0</v>
      </c>
      <c r="V234" s="27">
        <f t="shared" si="260"/>
        <v>106500</v>
      </c>
      <c r="W234" s="27">
        <f t="shared" si="260"/>
        <v>10644</v>
      </c>
      <c r="X234" s="174">
        <f t="shared" si="235"/>
        <v>9.9943661971830977</v>
      </c>
      <c r="Y234" s="194" t="e">
        <f t="shared" si="260"/>
        <v>#REF!</v>
      </c>
      <c r="Z234" s="194" t="e">
        <f t="shared" si="260"/>
        <v>#REF!</v>
      </c>
      <c r="AA234" s="194" t="e">
        <f t="shared" si="260"/>
        <v>#REF!</v>
      </c>
    </row>
    <row r="235" spans="1:27" ht="60" x14ac:dyDescent="0.25">
      <c r="A235" s="103" t="s">
        <v>9</v>
      </c>
      <c r="B235" s="103"/>
      <c r="C235" s="103"/>
      <c r="D235" s="103"/>
      <c r="E235" s="99">
        <v>852</v>
      </c>
      <c r="F235" s="3" t="s">
        <v>101</v>
      </c>
      <c r="G235" s="3" t="s">
        <v>101</v>
      </c>
      <c r="H235" s="4" t="s">
        <v>168</v>
      </c>
      <c r="I235" s="3" t="s">
        <v>24</v>
      </c>
      <c r="J235" s="27">
        <f>'2.ВС'!J293</f>
        <v>106500</v>
      </c>
      <c r="K235" s="27">
        <f>'2.ВС'!K293</f>
        <v>0</v>
      </c>
      <c r="L235" s="27">
        <f>'2.ВС'!L293</f>
        <v>106500</v>
      </c>
      <c r="M235" s="27">
        <f>'2.ВС'!M293</f>
        <v>0</v>
      </c>
      <c r="N235" s="136">
        <f>'2.ВС'!N293</f>
        <v>0</v>
      </c>
      <c r="O235" s="27">
        <f>'2.ВС'!O293</f>
        <v>0</v>
      </c>
      <c r="P235" s="27">
        <f>'2.ВС'!P293</f>
        <v>0</v>
      </c>
      <c r="Q235" s="27">
        <f>'2.ВС'!Q293</f>
        <v>0</v>
      </c>
      <c r="R235" s="27">
        <f>'2.ВС'!R293</f>
        <v>106500</v>
      </c>
      <c r="S235" s="27">
        <f>'2.ВС'!S293</f>
        <v>0</v>
      </c>
      <c r="T235" s="27">
        <f>'2.ВС'!T293</f>
        <v>106500</v>
      </c>
      <c r="U235" s="27">
        <f>'2.ВС'!U293</f>
        <v>0</v>
      </c>
      <c r="V235" s="27">
        <f>'2.ВС'!V293</f>
        <v>106500</v>
      </c>
      <c r="W235" s="27">
        <f>'2.ВС'!W293</f>
        <v>10644</v>
      </c>
      <c r="X235" s="174">
        <f t="shared" si="235"/>
        <v>9.9943661971830977</v>
      </c>
      <c r="Y235" s="194" t="e">
        <f>'2.ВС'!#REF!</f>
        <v>#REF!</v>
      </c>
      <c r="Z235" s="194" t="e">
        <f>'2.ВС'!#REF!</f>
        <v>#REF!</v>
      </c>
      <c r="AA235" s="194" t="e">
        <f>'2.ВС'!#REF!</f>
        <v>#REF!</v>
      </c>
    </row>
    <row r="236" spans="1:27" ht="31.5" customHeight="1" x14ac:dyDescent="0.25">
      <c r="A236" s="23" t="s">
        <v>169</v>
      </c>
      <c r="B236" s="69"/>
      <c r="C236" s="69"/>
      <c r="D236" s="69"/>
      <c r="E236" s="99">
        <v>852</v>
      </c>
      <c r="F236" s="24" t="s">
        <v>101</v>
      </c>
      <c r="G236" s="24" t="s">
        <v>64</v>
      </c>
      <c r="H236" s="30"/>
      <c r="I236" s="24"/>
      <c r="J236" s="28">
        <f>J237+J240+J247</f>
        <v>16478900</v>
      </c>
      <c r="K236" s="28">
        <f t="shared" ref="K236:M236" si="261">K237+K240+K247</f>
        <v>1428000</v>
      </c>
      <c r="L236" s="28">
        <f t="shared" si="261"/>
        <v>15050900</v>
      </c>
      <c r="M236" s="28">
        <f t="shared" si="261"/>
        <v>0</v>
      </c>
      <c r="N236" s="135">
        <f>N237+N240+N247</f>
        <v>278300</v>
      </c>
      <c r="O236" s="28">
        <f t="shared" ref="O236" si="262">O237+O240+O247</f>
        <v>0</v>
      </c>
      <c r="P236" s="28">
        <f t="shared" ref="P236" si="263">P237+P240+P247</f>
        <v>278300</v>
      </c>
      <c r="Q236" s="28">
        <f t="shared" ref="Q236" si="264">Q237+Q240+Q247</f>
        <v>0</v>
      </c>
      <c r="R236" s="28">
        <f>R237+R240+R247</f>
        <v>16757200</v>
      </c>
      <c r="S236" s="28">
        <f t="shared" ref="S236" si="265">S237+S240+S247</f>
        <v>1428000</v>
      </c>
      <c r="T236" s="28">
        <f t="shared" ref="T236" si="266">T237+T240+T247</f>
        <v>15329200</v>
      </c>
      <c r="U236" s="28">
        <f t="shared" ref="U236:W236" si="267">U237+U240+U247</f>
        <v>0</v>
      </c>
      <c r="V236" s="28">
        <f t="shared" si="267"/>
        <v>16757200</v>
      </c>
      <c r="W236" s="28">
        <f t="shared" si="267"/>
        <v>7341020.3200000003</v>
      </c>
      <c r="X236" s="174">
        <f t="shared" si="235"/>
        <v>43.808156016518275</v>
      </c>
      <c r="Y236" s="193" t="e">
        <f t="shared" ref="Y236:AA236" si="268">Y237+Y240+Y247</f>
        <v>#REF!</v>
      </c>
      <c r="Z236" s="193" t="e">
        <f t="shared" si="268"/>
        <v>#REF!</v>
      </c>
      <c r="AA236" s="193" t="e">
        <f t="shared" si="268"/>
        <v>#REF!</v>
      </c>
    </row>
    <row r="237" spans="1:27" ht="60" x14ac:dyDescent="0.25">
      <c r="A237" s="20" t="s">
        <v>20</v>
      </c>
      <c r="B237" s="99"/>
      <c r="C237" s="99"/>
      <c r="D237" s="99"/>
      <c r="E237" s="99">
        <v>852</v>
      </c>
      <c r="F237" s="3" t="s">
        <v>101</v>
      </c>
      <c r="G237" s="3" t="s">
        <v>64</v>
      </c>
      <c r="H237" s="4" t="s">
        <v>170</v>
      </c>
      <c r="I237" s="3"/>
      <c r="J237" s="27">
        <f t="shared" ref="J237:Z238" si="269">J238</f>
        <v>1178200</v>
      </c>
      <c r="K237" s="27">
        <f t="shared" si="269"/>
        <v>0</v>
      </c>
      <c r="L237" s="27">
        <f t="shared" si="269"/>
        <v>1178200</v>
      </c>
      <c r="M237" s="27">
        <f t="shared" si="269"/>
        <v>0</v>
      </c>
      <c r="N237" s="136">
        <f t="shared" si="269"/>
        <v>0</v>
      </c>
      <c r="O237" s="27">
        <f t="shared" si="269"/>
        <v>0</v>
      </c>
      <c r="P237" s="27">
        <f t="shared" si="269"/>
        <v>0</v>
      </c>
      <c r="Q237" s="27">
        <f t="shared" si="269"/>
        <v>0</v>
      </c>
      <c r="R237" s="27">
        <f t="shared" si="269"/>
        <v>1178200</v>
      </c>
      <c r="S237" s="27">
        <f t="shared" si="269"/>
        <v>0</v>
      </c>
      <c r="T237" s="27">
        <f t="shared" si="269"/>
        <v>1178200</v>
      </c>
      <c r="U237" s="27">
        <f t="shared" si="269"/>
        <v>0</v>
      </c>
      <c r="V237" s="27">
        <f t="shared" si="269"/>
        <v>1178200</v>
      </c>
      <c r="W237" s="27">
        <f t="shared" si="269"/>
        <v>511889.81999999995</v>
      </c>
      <c r="X237" s="174">
        <f t="shared" si="235"/>
        <v>43.446767951111859</v>
      </c>
      <c r="Y237" s="194" t="e">
        <f t="shared" si="269"/>
        <v>#REF!</v>
      </c>
      <c r="Z237" s="194" t="e">
        <f t="shared" si="269"/>
        <v>#REF!</v>
      </c>
      <c r="AA237" s="194" t="e">
        <f t="shared" ref="Y237:AA238" si="270">AA238</f>
        <v>#REF!</v>
      </c>
    </row>
    <row r="238" spans="1:27" ht="135" x14ac:dyDescent="0.25">
      <c r="A238" s="101" t="s">
        <v>16</v>
      </c>
      <c r="B238" s="99"/>
      <c r="C238" s="99"/>
      <c r="D238" s="99"/>
      <c r="E238" s="99">
        <v>852</v>
      </c>
      <c r="F238" s="3" t="s">
        <v>101</v>
      </c>
      <c r="G238" s="3" t="s">
        <v>64</v>
      </c>
      <c r="H238" s="4" t="s">
        <v>170</v>
      </c>
      <c r="I238" s="3" t="s">
        <v>18</v>
      </c>
      <c r="J238" s="27">
        <f t="shared" si="269"/>
        <v>1178200</v>
      </c>
      <c r="K238" s="27">
        <f t="shared" si="269"/>
        <v>0</v>
      </c>
      <c r="L238" s="27">
        <f t="shared" si="269"/>
        <v>1178200</v>
      </c>
      <c r="M238" s="27">
        <f t="shared" si="269"/>
        <v>0</v>
      </c>
      <c r="N238" s="136">
        <f t="shared" si="269"/>
        <v>0</v>
      </c>
      <c r="O238" s="27">
        <f t="shared" si="269"/>
        <v>0</v>
      </c>
      <c r="P238" s="27">
        <f t="shared" si="269"/>
        <v>0</v>
      </c>
      <c r="Q238" s="27">
        <f t="shared" si="269"/>
        <v>0</v>
      </c>
      <c r="R238" s="27">
        <f t="shared" si="269"/>
        <v>1178200</v>
      </c>
      <c r="S238" s="27">
        <f t="shared" si="269"/>
        <v>0</v>
      </c>
      <c r="T238" s="27">
        <f t="shared" si="269"/>
        <v>1178200</v>
      </c>
      <c r="U238" s="27">
        <f t="shared" si="269"/>
        <v>0</v>
      </c>
      <c r="V238" s="27">
        <f t="shared" si="269"/>
        <v>1178200</v>
      </c>
      <c r="W238" s="27">
        <f t="shared" si="269"/>
        <v>511889.81999999995</v>
      </c>
      <c r="X238" s="174">
        <f t="shared" si="235"/>
        <v>43.446767951111859</v>
      </c>
      <c r="Y238" s="194" t="e">
        <f t="shared" si="270"/>
        <v>#REF!</v>
      </c>
      <c r="Z238" s="194" t="e">
        <f t="shared" si="270"/>
        <v>#REF!</v>
      </c>
      <c r="AA238" s="194" t="e">
        <f t="shared" si="270"/>
        <v>#REF!</v>
      </c>
    </row>
    <row r="239" spans="1:27" ht="45" x14ac:dyDescent="0.25">
      <c r="A239" s="101" t="s">
        <v>8</v>
      </c>
      <c r="B239" s="99"/>
      <c r="C239" s="99"/>
      <c r="D239" s="99"/>
      <c r="E239" s="99">
        <v>852</v>
      </c>
      <c r="F239" s="3" t="s">
        <v>101</v>
      </c>
      <c r="G239" s="3" t="s">
        <v>64</v>
      </c>
      <c r="H239" s="4" t="s">
        <v>170</v>
      </c>
      <c r="I239" s="3" t="s">
        <v>19</v>
      </c>
      <c r="J239" s="27">
        <f>'2.ВС'!J297</f>
        <v>1178200</v>
      </c>
      <c r="K239" s="27">
        <f>'2.ВС'!K297</f>
        <v>0</v>
      </c>
      <c r="L239" s="27">
        <f>'2.ВС'!L297</f>
        <v>1178200</v>
      </c>
      <c r="M239" s="27">
        <f>'2.ВС'!M297</f>
        <v>0</v>
      </c>
      <c r="N239" s="136">
        <f>'2.ВС'!N297</f>
        <v>0</v>
      </c>
      <c r="O239" s="27">
        <f>'2.ВС'!O297</f>
        <v>0</v>
      </c>
      <c r="P239" s="27">
        <f>'2.ВС'!P297</f>
        <v>0</v>
      </c>
      <c r="Q239" s="27">
        <f>'2.ВС'!Q297</f>
        <v>0</v>
      </c>
      <c r="R239" s="27">
        <f>'2.ВС'!R297</f>
        <v>1178200</v>
      </c>
      <c r="S239" s="27">
        <f>'2.ВС'!S297</f>
        <v>0</v>
      </c>
      <c r="T239" s="27">
        <f>'2.ВС'!T297</f>
        <v>1178200</v>
      </c>
      <c r="U239" s="27">
        <f>'2.ВС'!U297</f>
        <v>0</v>
      </c>
      <c r="V239" s="27">
        <f>'2.ВС'!V297</f>
        <v>1178200</v>
      </c>
      <c r="W239" s="27">
        <f>'2.ВС'!W297</f>
        <v>511889.81999999995</v>
      </c>
      <c r="X239" s="174">
        <f t="shared" si="235"/>
        <v>43.446767951111859</v>
      </c>
      <c r="Y239" s="194" t="e">
        <f>'2.ВС'!#REF!</f>
        <v>#REF!</v>
      </c>
      <c r="Z239" s="194" t="e">
        <f>'2.ВС'!#REF!</f>
        <v>#REF!</v>
      </c>
      <c r="AA239" s="194" t="e">
        <f>'2.ВС'!#REF!</f>
        <v>#REF!</v>
      </c>
    </row>
    <row r="240" spans="1:27" ht="63.75" customHeight="1" x14ac:dyDescent="0.25">
      <c r="A240" s="20" t="s">
        <v>171</v>
      </c>
      <c r="B240" s="103"/>
      <c r="C240" s="103"/>
      <c r="D240" s="103"/>
      <c r="E240" s="99">
        <v>852</v>
      </c>
      <c r="F240" s="3" t="s">
        <v>101</v>
      </c>
      <c r="G240" s="3" t="s">
        <v>64</v>
      </c>
      <c r="H240" s="4" t="s">
        <v>172</v>
      </c>
      <c r="I240" s="3"/>
      <c r="J240" s="27">
        <f>J241+J243+J245</f>
        <v>13872700</v>
      </c>
      <c r="K240" s="27">
        <f t="shared" ref="K240:M240" si="271">K241+K243+K245</f>
        <v>0</v>
      </c>
      <c r="L240" s="27">
        <f t="shared" si="271"/>
        <v>13872700</v>
      </c>
      <c r="M240" s="27">
        <f t="shared" si="271"/>
        <v>0</v>
      </c>
      <c r="N240" s="136">
        <f>N241+N243+N245</f>
        <v>278300</v>
      </c>
      <c r="O240" s="27">
        <f t="shared" ref="O240" si="272">O241+O243+O245</f>
        <v>0</v>
      </c>
      <c r="P240" s="27">
        <f t="shared" ref="P240" si="273">P241+P243+P245</f>
        <v>278300</v>
      </c>
      <c r="Q240" s="27">
        <f t="shared" ref="Q240" si="274">Q241+Q243+Q245</f>
        <v>0</v>
      </c>
      <c r="R240" s="27">
        <f>R241+R243+R245</f>
        <v>14151000</v>
      </c>
      <c r="S240" s="27">
        <f t="shared" ref="S240" si="275">S241+S243+S245</f>
        <v>0</v>
      </c>
      <c r="T240" s="27">
        <f t="shared" ref="T240" si="276">T241+T243+T245</f>
        <v>14151000</v>
      </c>
      <c r="U240" s="27">
        <f t="shared" ref="U240:W240" si="277">U241+U243+U245</f>
        <v>0</v>
      </c>
      <c r="V240" s="27">
        <f t="shared" si="277"/>
        <v>14151000</v>
      </c>
      <c r="W240" s="27">
        <f t="shared" si="277"/>
        <v>6120730.5</v>
      </c>
      <c r="X240" s="174">
        <f t="shared" si="235"/>
        <v>43.252989188043252</v>
      </c>
      <c r="Y240" s="194" t="e">
        <f t="shared" ref="Y240:AA240" si="278">Y241+Y243+Y245</f>
        <v>#REF!</v>
      </c>
      <c r="Z240" s="194" t="e">
        <f t="shared" si="278"/>
        <v>#REF!</v>
      </c>
      <c r="AA240" s="194" t="e">
        <f t="shared" si="278"/>
        <v>#REF!</v>
      </c>
    </row>
    <row r="241" spans="1:27" ht="135" x14ac:dyDescent="0.25">
      <c r="A241" s="101" t="s">
        <v>16</v>
      </c>
      <c r="B241" s="99"/>
      <c r="C241" s="99"/>
      <c r="D241" s="99"/>
      <c r="E241" s="99">
        <v>852</v>
      </c>
      <c r="F241" s="3" t="s">
        <v>101</v>
      </c>
      <c r="G241" s="3" t="s">
        <v>64</v>
      </c>
      <c r="H241" s="4" t="s">
        <v>172</v>
      </c>
      <c r="I241" s="3" t="s">
        <v>18</v>
      </c>
      <c r="J241" s="27">
        <f t="shared" ref="J241:AA241" si="279">J242</f>
        <v>13012000</v>
      </c>
      <c r="K241" s="27">
        <f t="shared" si="279"/>
        <v>0</v>
      </c>
      <c r="L241" s="27">
        <f t="shared" si="279"/>
        <v>13012000</v>
      </c>
      <c r="M241" s="27">
        <f t="shared" si="279"/>
        <v>0</v>
      </c>
      <c r="N241" s="136">
        <f t="shared" si="279"/>
        <v>61000</v>
      </c>
      <c r="O241" s="27">
        <f t="shared" si="279"/>
        <v>0</v>
      </c>
      <c r="P241" s="27">
        <f t="shared" si="279"/>
        <v>61000</v>
      </c>
      <c r="Q241" s="27">
        <f t="shared" si="279"/>
        <v>0</v>
      </c>
      <c r="R241" s="27">
        <f t="shared" si="279"/>
        <v>13073000</v>
      </c>
      <c r="S241" s="27">
        <f t="shared" si="279"/>
        <v>0</v>
      </c>
      <c r="T241" s="27">
        <f t="shared" si="279"/>
        <v>13073000</v>
      </c>
      <c r="U241" s="27">
        <f t="shared" si="279"/>
        <v>0</v>
      </c>
      <c r="V241" s="27">
        <f t="shared" si="279"/>
        <v>13073000</v>
      </c>
      <c r="W241" s="27">
        <f t="shared" si="279"/>
        <v>5897010.7199999997</v>
      </c>
      <c r="X241" s="174">
        <f t="shared" si="235"/>
        <v>45.108320354930001</v>
      </c>
      <c r="Y241" s="194" t="e">
        <f t="shared" si="279"/>
        <v>#REF!</v>
      </c>
      <c r="Z241" s="194" t="e">
        <f t="shared" si="279"/>
        <v>#REF!</v>
      </c>
      <c r="AA241" s="194" t="e">
        <f t="shared" si="279"/>
        <v>#REF!</v>
      </c>
    </row>
    <row r="242" spans="1:27" ht="45" x14ac:dyDescent="0.25">
      <c r="A242" s="101" t="s">
        <v>8</v>
      </c>
      <c r="B242" s="99"/>
      <c r="C242" s="99"/>
      <c r="D242" s="99"/>
      <c r="E242" s="99">
        <v>852</v>
      </c>
      <c r="F242" s="3" t="s">
        <v>101</v>
      </c>
      <c r="G242" s="3" t="s">
        <v>64</v>
      </c>
      <c r="H242" s="4" t="s">
        <v>172</v>
      </c>
      <c r="I242" s="3" t="s">
        <v>19</v>
      </c>
      <c r="J242" s="27">
        <f>'2.ВС'!J300</f>
        <v>13012000</v>
      </c>
      <c r="K242" s="27">
        <f>'2.ВС'!K300</f>
        <v>0</v>
      </c>
      <c r="L242" s="27">
        <f>'2.ВС'!L300</f>
        <v>13012000</v>
      </c>
      <c r="M242" s="27">
        <f>'2.ВС'!M300</f>
        <v>0</v>
      </c>
      <c r="N242" s="136">
        <f>'2.ВС'!N300</f>
        <v>61000</v>
      </c>
      <c r="O242" s="27">
        <f>'2.ВС'!O300</f>
        <v>0</v>
      </c>
      <c r="P242" s="27">
        <f>'2.ВС'!P300</f>
        <v>61000</v>
      </c>
      <c r="Q242" s="27">
        <f>'2.ВС'!Q300</f>
        <v>0</v>
      </c>
      <c r="R242" s="27">
        <f>'2.ВС'!R300</f>
        <v>13073000</v>
      </c>
      <c r="S242" s="27">
        <f>'2.ВС'!S300</f>
        <v>0</v>
      </c>
      <c r="T242" s="27">
        <f>'2.ВС'!T300</f>
        <v>13073000</v>
      </c>
      <c r="U242" s="27">
        <f>'2.ВС'!U300</f>
        <v>0</v>
      </c>
      <c r="V242" s="27">
        <f>'2.ВС'!V300</f>
        <v>13073000</v>
      </c>
      <c r="W242" s="27">
        <f>'2.ВС'!W300</f>
        <v>5897010.7199999997</v>
      </c>
      <c r="X242" s="174">
        <f t="shared" si="235"/>
        <v>45.108320354930001</v>
      </c>
      <c r="Y242" s="194" t="e">
        <f>'2.ВС'!#REF!</f>
        <v>#REF!</v>
      </c>
      <c r="Z242" s="194" t="e">
        <f>'2.ВС'!#REF!</f>
        <v>#REF!</v>
      </c>
      <c r="AA242" s="194" t="e">
        <f>'2.ВС'!#REF!</f>
        <v>#REF!</v>
      </c>
    </row>
    <row r="243" spans="1:27" ht="60" x14ac:dyDescent="0.25">
      <c r="A243" s="103" t="s">
        <v>22</v>
      </c>
      <c r="B243" s="101"/>
      <c r="C243" s="101"/>
      <c r="D243" s="101"/>
      <c r="E243" s="99">
        <v>852</v>
      </c>
      <c r="F243" s="3" t="s">
        <v>101</v>
      </c>
      <c r="G243" s="3" t="s">
        <v>64</v>
      </c>
      <c r="H243" s="4" t="s">
        <v>172</v>
      </c>
      <c r="I243" s="3" t="s">
        <v>23</v>
      </c>
      <c r="J243" s="27">
        <f t="shared" ref="J243:AA243" si="280">J244</f>
        <v>839500</v>
      </c>
      <c r="K243" s="27">
        <f t="shared" si="280"/>
        <v>0</v>
      </c>
      <c r="L243" s="27">
        <f t="shared" si="280"/>
        <v>839500</v>
      </c>
      <c r="M243" s="27">
        <f t="shared" si="280"/>
        <v>0</v>
      </c>
      <c r="N243" s="136">
        <f t="shared" si="280"/>
        <v>217300</v>
      </c>
      <c r="O243" s="27">
        <f t="shared" si="280"/>
        <v>0</v>
      </c>
      <c r="P243" s="27">
        <f t="shared" si="280"/>
        <v>217300</v>
      </c>
      <c r="Q243" s="27">
        <f t="shared" si="280"/>
        <v>0</v>
      </c>
      <c r="R243" s="27">
        <f t="shared" si="280"/>
        <v>1056800</v>
      </c>
      <c r="S243" s="27">
        <f t="shared" si="280"/>
        <v>0</v>
      </c>
      <c r="T243" s="27">
        <f t="shared" si="280"/>
        <v>1056800</v>
      </c>
      <c r="U243" s="27">
        <f t="shared" si="280"/>
        <v>0</v>
      </c>
      <c r="V243" s="27">
        <f t="shared" si="280"/>
        <v>1056800</v>
      </c>
      <c r="W243" s="27">
        <f t="shared" si="280"/>
        <v>220044.78</v>
      </c>
      <c r="X243" s="174">
        <f t="shared" si="235"/>
        <v>20.821799772899318</v>
      </c>
      <c r="Y243" s="194" t="e">
        <f t="shared" si="280"/>
        <v>#REF!</v>
      </c>
      <c r="Z243" s="194" t="e">
        <f t="shared" si="280"/>
        <v>#REF!</v>
      </c>
      <c r="AA243" s="194" t="e">
        <f t="shared" si="280"/>
        <v>#REF!</v>
      </c>
    </row>
    <row r="244" spans="1:27" ht="60" x14ac:dyDescent="0.25">
      <c r="A244" s="103" t="s">
        <v>9</v>
      </c>
      <c r="B244" s="103"/>
      <c r="C244" s="103"/>
      <c r="D244" s="103"/>
      <c r="E244" s="99">
        <v>852</v>
      </c>
      <c r="F244" s="3" t="s">
        <v>101</v>
      </c>
      <c r="G244" s="3" t="s">
        <v>64</v>
      </c>
      <c r="H244" s="4" t="s">
        <v>172</v>
      </c>
      <c r="I244" s="3" t="s">
        <v>24</v>
      </c>
      <c r="J244" s="27">
        <f>'2.ВС'!J302</f>
        <v>839500</v>
      </c>
      <c r="K244" s="27">
        <f>'2.ВС'!K302</f>
        <v>0</v>
      </c>
      <c r="L244" s="27">
        <f>'2.ВС'!L302</f>
        <v>839500</v>
      </c>
      <c r="M244" s="27">
        <f>'2.ВС'!M302</f>
        <v>0</v>
      </c>
      <c r="N244" s="136">
        <f>'2.ВС'!N302</f>
        <v>217300</v>
      </c>
      <c r="O244" s="27">
        <f>'2.ВС'!O302</f>
        <v>0</v>
      </c>
      <c r="P244" s="27">
        <f>'2.ВС'!P302</f>
        <v>217300</v>
      </c>
      <c r="Q244" s="27">
        <f>'2.ВС'!Q302</f>
        <v>0</v>
      </c>
      <c r="R244" s="27">
        <f>'2.ВС'!R302</f>
        <v>1056800</v>
      </c>
      <c r="S244" s="27">
        <f>'2.ВС'!S302</f>
        <v>0</v>
      </c>
      <c r="T244" s="27">
        <f>'2.ВС'!T302</f>
        <v>1056800</v>
      </c>
      <c r="U244" s="27">
        <f>'2.ВС'!U302</f>
        <v>0</v>
      </c>
      <c r="V244" s="27">
        <f>'2.ВС'!V302</f>
        <v>1056800</v>
      </c>
      <c r="W244" s="27">
        <f>'2.ВС'!W302</f>
        <v>220044.78</v>
      </c>
      <c r="X244" s="174">
        <f t="shared" si="235"/>
        <v>20.821799772899318</v>
      </c>
      <c r="Y244" s="194" t="e">
        <f>'2.ВС'!#REF!</f>
        <v>#REF!</v>
      </c>
      <c r="Z244" s="194" t="e">
        <f>'2.ВС'!#REF!</f>
        <v>#REF!</v>
      </c>
      <c r="AA244" s="194" t="e">
        <f>'2.ВС'!#REF!</f>
        <v>#REF!</v>
      </c>
    </row>
    <row r="245" spans="1:27" ht="18.75" customHeight="1" x14ac:dyDescent="0.25">
      <c r="A245" s="103" t="s">
        <v>25</v>
      </c>
      <c r="B245" s="103"/>
      <c r="C245" s="103"/>
      <c r="D245" s="103"/>
      <c r="E245" s="99">
        <v>852</v>
      </c>
      <c r="F245" s="3" t="s">
        <v>101</v>
      </c>
      <c r="G245" s="3" t="s">
        <v>64</v>
      </c>
      <c r="H245" s="4" t="s">
        <v>172</v>
      </c>
      <c r="I245" s="3" t="s">
        <v>26</v>
      </c>
      <c r="J245" s="27">
        <f t="shared" ref="J245:AA245" si="281">J246</f>
        <v>21200</v>
      </c>
      <c r="K245" s="27">
        <f t="shared" si="281"/>
        <v>0</v>
      </c>
      <c r="L245" s="27">
        <f t="shared" si="281"/>
        <v>21200</v>
      </c>
      <c r="M245" s="27">
        <f t="shared" si="281"/>
        <v>0</v>
      </c>
      <c r="N245" s="136">
        <f t="shared" si="281"/>
        <v>0</v>
      </c>
      <c r="O245" s="27">
        <f t="shared" si="281"/>
        <v>0</v>
      </c>
      <c r="P245" s="27">
        <f t="shared" si="281"/>
        <v>0</v>
      </c>
      <c r="Q245" s="27">
        <f t="shared" si="281"/>
        <v>0</v>
      </c>
      <c r="R245" s="27">
        <f t="shared" si="281"/>
        <v>21200</v>
      </c>
      <c r="S245" s="27">
        <f t="shared" si="281"/>
        <v>0</v>
      </c>
      <c r="T245" s="27">
        <f t="shared" si="281"/>
        <v>21200</v>
      </c>
      <c r="U245" s="27">
        <f t="shared" si="281"/>
        <v>0</v>
      </c>
      <c r="V245" s="27">
        <f t="shared" si="281"/>
        <v>21200</v>
      </c>
      <c r="W245" s="27">
        <f t="shared" si="281"/>
        <v>3675</v>
      </c>
      <c r="X245" s="174">
        <f t="shared" si="235"/>
        <v>17.334905660377359</v>
      </c>
      <c r="Y245" s="194" t="e">
        <f t="shared" si="281"/>
        <v>#REF!</v>
      </c>
      <c r="Z245" s="194" t="e">
        <f t="shared" si="281"/>
        <v>#REF!</v>
      </c>
      <c r="AA245" s="194" t="e">
        <f t="shared" si="281"/>
        <v>#REF!</v>
      </c>
    </row>
    <row r="246" spans="1:27" ht="30" x14ac:dyDescent="0.25">
      <c r="A246" s="103" t="s">
        <v>27</v>
      </c>
      <c r="B246" s="103"/>
      <c r="C246" s="103"/>
      <c r="D246" s="103"/>
      <c r="E246" s="99">
        <v>852</v>
      </c>
      <c r="F246" s="3" t="s">
        <v>101</v>
      </c>
      <c r="G246" s="3" t="s">
        <v>64</v>
      </c>
      <c r="H246" s="4" t="s">
        <v>172</v>
      </c>
      <c r="I246" s="3" t="s">
        <v>28</v>
      </c>
      <c r="J246" s="27">
        <f>'2.ВС'!J304</f>
        <v>21200</v>
      </c>
      <c r="K246" s="27">
        <f>'2.ВС'!K304</f>
        <v>0</v>
      </c>
      <c r="L246" s="27">
        <f>'2.ВС'!L304</f>
        <v>21200</v>
      </c>
      <c r="M246" s="27">
        <f>'2.ВС'!M304</f>
        <v>0</v>
      </c>
      <c r="N246" s="136">
        <f>'2.ВС'!N304</f>
        <v>0</v>
      </c>
      <c r="O246" s="27">
        <f>'2.ВС'!O304</f>
        <v>0</v>
      </c>
      <c r="P246" s="27">
        <f>'2.ВС'!P304</f>
        <v>0</v>
      </c>
      <c r="Q246" s="27">
        <f>'2.ВС'!Q304</f>
        <v>0</v>
      </c>
      <c r="R246" s="27">
        <f>'2.ВС'!R304</f>
        <v>21200</v>
      </c>
      <c r="S246" s="27">
        <f>'2.ВС'!S304</f>
        <v>0</v>
      </c>
      <c r="T246" s="27">
        <f>'2.ВС'!T304</f>
        <v>21200</v>
      </c>
      <c r="U246" s="27">
        <f>'2.ВС'!U304</f>
        <v>0</v>
      </c>
      <c r="V246" s="27">
        <f>'2.ВС'!V304</f>
        <v>21200</v>
      </c>
      <c r="W246" s="27">
        <f>'2.ВС'!W304</f>
        <v>3675</v>
      </c>
      <c r="X246" s="174">
        <f t="shared" si="235"/>
        <v>17.334905660377359</v>
      </c>
      <c r="Y246" s="194" t="e">
        <f>'2.ВС'!#REF!</f>
        <v>#REF!</v>
      </c>
      <c r="Z246" s="194" t="e">
        <f>'2.ВС'!#REF!</f>
        <v>#REF!</v>
      </c>
      <c r="AA246" s="194" t="e">
        <f>'2.ВС'!#REF!</f>
        <v>#REF!</v>
      </c>
    </row>
    <row r="247" spans="1:27" s="29" customFormat="1" ht="28.5" customHeight="1" x14ac:dyDescent="0.25">
      <c r="A247" s="124" t="s">
        <v>661</v>
      </c>
      <c r="B247" s="110"/>
      <c r="C247" s="110"/>
      <c r="D247" s="110"/>
      <c r="E247" s="108">
        <v>852</v>
      </c>
      <c r="F247" s="109" t="s">
        <v>101</v>
      </c>
      <c r="G247" s="109" t="s">
        <v>64</v>
      </c>
      <c r="H247" s="125" t="s">
        <v>662</v>
      </c>
      <c r="I247" s="3"/>
      <c r="J247" s="27">
        <f t="shared" ref="J247:Z248" si="282">J248</f>
        <v>1428000</v>
      </c>
      <c r="K247" s="27">
        <f t="shared" si="282"/>
        <v>1428000</v>
      </c>
      <c r="L247" s="27">
        <f t="shared" si="282"/>
        <v>0</v>
      </c>
      <c r="M247" s="27">
        <f t="shared" si="282"/>
        <v>0</v>
      </c>
      <c r="N247" s="136">
        <f t="shared" si="282"/>
        <v>0</v>
      </c>
      <c r="O247" s="27">
        <f t="shared" si="282"/>
        <v>0</v>
      </c>
      <c r="P247" s="27">
        <f t="shared" si="282"/>
        <v>0</v>
      </c>
      <c r="Q247" s="27">
        <f t="shared" si="282"/>
        <v>0</v>
      </c>
      <c r="R247" s="27">
        <f t="shared" si="282"/>
        <v>1428000</v>
      </c>
      <c r="S247" s="27">
        <f t="shared" si="282"/>
        <v>1428000</v>
      </c>
      <c r="T247" s="27">
        <f t="shared" si="282"/>
        <v>0</v>
      </c>
      <c r="U247" s="27">
        <f t="shared" si="282"/>
        <v>0</v>
      </c>
      <c r="V247" s="27">
        <f t="shared" si="282"/>
        <v>1428000</v>
      </c>
      <c r="W247" s="27">
        <f t="shared" si="282"/>
        <v>708400</v>
      </c>
      <c r="X247" s="174">
        <f t="shared" si="235"/>
        <v>49.607843137254903</v>
      </c>
      <c r="Y247" s="194" t="e">
        <f t="shared" si="282"/>
        <v>#REF!</v>
      </c>
      <c r="Z247" s="194" t="e">
        <f t="shared" si="282"/>
        <v>#REF!</v>
      </c>
      <c r="AA247" s="194" t="e">
        <f t="shared" ref="Y247:AA248" si="283">AA248</f>
        <v>#REF!</v>
      </c>
    </row>
    <row r="248" spans="1:27" s="29" customFormat="1" ht="24" x14ac:dyDescent="0.25">
      <c r="A248" s="123" t="s">
        <v>126</v>
      </c>
      <c r="B248" s="110"/>
      <c r="C248" s="110"/>
      <c r="D248" s="110"/>
      <c r="E248" s="108">
        <v>852</v>
      </c>
      <c r="F248" s="109" t="s">
        <v>101</v>
      </c>
      <c r="G248" s="109" t="s">
        <v>64</v>
      </c>
      <c r="H248" s="125" t="s">
        <v>662</v>
      </c>
      <c r="I248" s="3" t="s">
        <v>127</v>
      </c>
      <c r="J248" s="27">
        <f t="shared" si="282"/>
        <v>1428000</v>
      </c>
      <c r="K248" s="27">
        <f t="shared" si="282"/>
        <v>1428000</v>
      </c>
      <c r="L248" s="27">
        <f t="shared" si="282"/>
        <v>0</v>
      </c>
      <c r="M248" s="27">
        <f t="shared" si="282"/>
        <v>0</v>
      </c>
      <c r="N248" s="136">
        <f t="shared" si="282"/>
        <v>0</v>
      </c>
      <c r="O248" s="27">
        <f t="shared" si="282"/>
        <v>0</v>
      </c>
      <c r="P248" s="27">
        <f t="shared" si="282"/>
        <v>0</v>
      </c>
      <c r="Q248" s="27">
        <f t="shared" si="282"/>
        <v>0</v>
      </c>
      <c r="R248" s="27">
        <f t="shared" si="282"/>
        <v>1428000</v>
      </c>
      <c r="S248" s="27">
        <f t="shared" si="282"/>
        <v>1428000</v>
      </c>
      <c r="T248" s="27">
        <f t="shared" si="282"/>
        <v>0</v>
      </c>
      <c r="U248" s="27">
        <f t="shared" si="282"/>
        <v>0</v>
      </c>
      <c r="V248" s="27">
        <f t="shared" si="282"/>
        <v>1428000</v>
      </c>
      <c r="W248" s="27">
        <f t="shared" si="282"/>
        <v>708400</v>
      </c>
      <c r="X248" s="174">
        <f t="shared" si="235"/>
        <v>49.607843137254903</v>
      </c>
      <c r="Y248" s="194" t="e">
        <f t="shared" si="283"/>
        <v>#REF!</v>
      </c>
      <c r="Z248" s="194" t="e">
        <f t="shared" si="283"/>
        <v>#REF!</v>
      </c>
      <c r="AA248" s="194" t="e">
        <f t="shared" si="283"/>
        <v>#REF!</v>
      </c>
    </row>
    <row r="249" spans="1:27" s="29" customFormat="1" ht="45.75" customHeight="1" x14ac:dyDescent="0.25">
      <c r="A249" s="123" t="s">
        <v>128</v>
      </c>
      <c r="B249" s="110"/>
      <c r="C249" s="110"/>
      <c r="D249" s="110"/>
      <c r="E249" s="108">
        <v>852</v>
      </c>
      <c r="F249" s="109" t="s">
        <v>101</v>
      </c>
      <c r="G249" s="109" t="s">
        <v>64</v>
      </c>
      <c r="H249" s="125" t="s">
        <v>662</v>
      </c>
      <c r="I249" s="3" t="s">
        <v>129</v>
      </c>
      <c r="J249" s="27">
        <f>'2.ВС'!J307</f>
        <v>1428000</v>
      </c>
      <c r="K249" s="27">
        <f>'2.ВС'!K307</f>
        <v>1428000</v>
      </c>
      <c r="L249" s="27">
        <f>'2.ВС'!L307</f>
        <v>0</v>
      </c>
      <c r="M249" s="27">
        <f>'2.ВС'!M307</f>
        <v>0</v>
      </c>
      <c r="N249" s="136">
        <f>'2.ВС'!N307</f>
        <v>0</v>
      </c>
      <c r="O249" s="27">
        <f>'2.ВС'!O307</f>
        <v>0</v>
      </c>
      <c r="P249" s="27">
        <f>'2.ВС'!P307</f>
        <v>0</v>
      </c>
      <c r="Q249" s="27">
        <f>'2.ВС'!Q307</f>
        <v>0</v>
      </c>
      <c r="R249" s="27">
        <f>'2.ВС'!R307</f>
        <v>1428000</v>
      </c>
      <c r="S249" s="27">
        <f>'2.ВС'!S307</f>
        <v>1428000</v>
      </c>
      <c r="T249" s="27">
        <f>'2.ВС'!T307</f>
        <v>0</v>
      </c>
      <c r="U249" s="27">
        <f>'2.ВС'!U307</f>
        <v>0</v>
      </c>
      <c r="V249" s="27">
        <f>'2.ВС'!V307</f>
        <v>1428000</v>
      </c>
      <c r="W249" s="27">
        <f>'2.ВС'!W307</f>
        <v>708400</v>
      </c>
      <c r="X249" s="174">
        <f t="shared" si="235"/>
        <v>49.607843137254903</v>
      </c>
      <c r="Y249" s="194" t="e">
        <f>'2.ВС'!#REF!</f>
        <v>#REF!</v>
      </c>
      <c r="Z249" s="194" t="e">
        <f>'2.ВС'!#REF!</f>
        <v>#REF!</v>
      </c>
      <c r="AA249" s="194" t="e">
        <f>'2.ВС'!#REF!</f>
        <v>#REF!</v>
      </c>
    </row>
    <row r="250" spans="1:27" ht="28.5" x14ac:dyDescent="0.25">
      <c r="A250" s="21" t="s">
        <v>103</v>
      </c>
      <c r="B250" s="40"/>
      <c r="C250" s="40"/>
      <c r="D250" s="40"/>
      <c r="E250" s="99">
        <v>851</v>
      </c>
      <c r="F250" s="22" t="s">
        <v>75</v>
      </c>
      <c r="G250" s="22"/>
      <c r="H250" s="34"/>
      <c r="I250" s="22"/>
      <c r="J250" s="32">
        <f>J251+J283</f>
        <v>21382668.420000002</v>
      </c>
      <c r="K250" s="32">
        <f t="shared" ref="K250:M250" si="284">K251+K283</f>
        <v>2502100</v>
      </c>
      <c r="L250" s="32">
        <f t="shared" si="284"/>
        <v>13280568.42</v>
      </c>
      <c r="M250" s="32">
        <f t="shared" si="284"/>
        <v>5600000</v>
      </c>
      <c r="N250" s="134">
        <f>N251+N283</f>
        <v>204613.58000000007</v>
      </c>
      <c r="O250" s="32">
        <f t="shared" ref="O250" si="285">O251+O283</f>
        <v>-350815</v>
      </c>
      <c r="P250" s="32">
        <f t="shared" ref="P250" si="286">P251+P283</f>
        <v>555428.58000000007</v>
      </c>
      <c r="Q250" s="32">
        <f t="shared" ref="Q250" si="287">Q251+Q283</f>
        <v>0</v>
      </c>
      <c r="R250" s="32">
        <f>R251+R283</f>
        <v>21587282</v>
      </c>
      <c r="S250" s="32">
        <f t="shared" ref="S250" si="288">S251+S283</f>
        <v>2151285</v>
      </c>
      <c r="T250" s="32">
        <f t="shared" ref="T250" si="289">T251+T283</f>
        <v>13835997</v>
      </c>
      <c r="U250" s="32">
        <f t="shared" ref="U250:W250" si="290">U251+U283</f>
        <v>5600000</v>
      </c>
      <c r="V250" s="32">
        <f t="shared" si="290"/>
        <v>21587282</v>
      </c>
      <c r="W250" s="32">
        <f t="shared" si="290"/>
        <v>9637833</v>
      </c>
      <c r="X250" s="174">
        <f t="shared" si="235"/>
        <v>44.645884553692312</v>
      </c>
      <c r="Y250" s="192" t="e">
        <f t="shared" ref="Y250:AA250" si="291">Y251+Y283</f>
        <v>#REF!</v>
      </c>
      <c r="Z250" s="192" t="e">
        <f t="shared" si="291"/>
        <v>#REF!</v>
      </c>
      <c r="AA250" s="192" t="e">
        <f t="shared" si="291"/>
        <v>#REF!</v>
      </c>
    </row>
    <row r="251" spans="1:27" ht="20.25" customHeight="1" x14ac:dyDescent="0.25">
      <c r="A251" s="23" t="s">
        <v>104</v>
      </c>
      <c r="B251" s="69"/>
      <c r="C251" s="69"/>
      <c r="D251" s="69"/>
      <c r="E251" s="99">
        <v>851</v>
      </c>
      <c r="F251" s="24" t="s">
        <v>75</v>
      </c>
      <c r="G251" s="24" t="s">
        <v>11</v>
      </c>
      <c r="H251" s="30"/>
      <c r="I251" s="24"/>
      <c r="J251" s="28">
        <f>J255+J258+J269+J252+J261+J266+J274+J277+J280</f>
        <v>21377668.420000002</v>
      </c>
      <c r="K251" s="28">
        <f t="shared" ref="K251:U251" si="292">K255+K258+K269+K252+K261+K266+K274+K277+K280</f>
        <v>2502100</v>
      </c>
      <c r="L251" s="28">
        <f t="shared" si="292"/>
        <v>13275568.42</v>
      </c>
      <c r="M251" s="28">
        <f t="shared" si="292"/>
        <v>5600000</v>
      </c>
      <c r="N251" s="28">
        <f t="shared" si="292"/>
        <v>204613.58000000007</v>
      </c>
      <c r="O251" s="28">
        <f t="shared" si="292"/>
        <v>-350815</v>
      </c>
      <c r="P251" s="28">
        <f t="shared" si="292"/>
        <v>555428.58000000007</v>
      </c>
      <c r="Q251" s="28">
        <f t="shared" si="292"/>
        <v>0</v>
      </c>
      <c r="R251" s="28">
        <f t="shared" si="292"/>
        <v>21582282</v>
      </c>
      <c r="S251" s="28">
        <f t="shared" si="292"/>
        <v>2151285</v>
      </c>
      <c r="T251" s="28">
        <f t="shared" si="292"/>
        <v>13830997</v>
      </c>
      <c r="U251" s="28">
        <f t="shared" si="292"/>
        <v>5600000</v>
      </c>
      <c r="V251" s="28">
        <f t="shared" ref="V251:W251" si="293">V255+V258+V269+V252+V261+V266+V274+V277+V280</f>
        <v>21582282</v>
      </c>
      <c r="W251" s="28">
        <f t="shared" si="293"/>
        <v>9637833</v>
      </c>
      <c r="X251" s="174">
        <f t="shared" si="235"/>
        <v>44.656227733471368</v>
      </c>
      <c r="Y251" s="193" t="e">
        <f t="shared" ref="Y251:AA251" si="294">Y255+Y258+Y269+Y252+Y261+Y266+Y274+Y277+Y280</f>
        <v>#REF!</v>
      </c>
      <c r="Z251" s="193" t="e">
        <f t="shared" si="294"/>
        <v>#REF!</v>
      </c>
      <c r="AA251" s="193" t="e">
        <f t="shared" si="294"/>
        <v>#REF!</v>
      </c>
    </row>
    <row r="252" spans="1:27" ht="159" customHeight="1" x14ac:dyDescent="0.25">
      <c r="A252" s="20" t="s">
        <v>114</v>
      </c>
      <c r="B252" s="103"/>
      <c r="C252" s="103"/>
      <c r="D252" s="103"/>
      <c r="E252" s="99">
        <v>851</v>
      </c>
      <c r="F252" s="3" t="s">
        <v>75</v>
      </c>
      <c r="G252" s="3" t="s">
        <v>11</v>
      </c>
      <c r="H252" s="4" t="s">
        <v>115</v>
      </c>
      <c r="I252" s="3"/>
      <c r="J252" s="27">
        <f t="shared" ref="J252:Z253" si="295">J253</f>
        <v>129600</v>
      </c>
      <c r="K252" s="27">
        <f t="shared" si="295"/>
        <v>129600</v>
      </c>
      <c r="L252" s="27">
        <f t="shared" si="295"/>
        <v>0</v>
      </c>
      <c r="M252" s="27">
        <f t="shared" si="295"/>
        <v>0</v>
      </c>
      <c r="N252" s="136">
        <f t="shared" si="295"/>
        <v>0</v>
      </c>
      <c r="O252" s="27">
        <f t="shared" si="295"/>
        <v>0</v>
      </c>
      <c r="P252" s="27">
        <f t="shared" si="295"/>
        <v>0</v>
      </c>
      <c r="Q252" s="27">
        <f t="shared" si="295"/>
        <v>0</v>
      </c>
      <c r="R252" s="27">
        <f t="shared" si="295"/>
        <v>129600</v>
      </c>
      <c r="S252" s="27">
        <f t="shared" si="295"/>
        <v>129600</v>
      </c>
      <c r="T252" s="27">
        <f t="shared" si="295"/>
        <v>0</v>
      </c>
      <c r="U252" s="27">
        <f t="shared" si="295"/>
        <v>0</v>
      </c>
      <c r="V252" s="27">
        <f t="shared" si="295"/>
        <v>129600</v>
      </c>
      <c r="W252" s="27">
        <f t="shared" si="295"/>
        <v>54000</v>
      </c>
      <c r="X252" s="174">
        <f t="shared" si="235"/>
        <v>41.666666666666671</v>
      </c>
      <c r="Y252" s="194" t="e">
        <f t="shared" si="295"/>
        <v>#REF!</v>
      </c>
      <c r="Z252" s="194" t="e">
        <f t="shared" si="295"/>
        <v>#REF!</v>
      </c>
      <c r="AA252" s="194" t="e">
        <f t="shared" ref="Y252:AA253" si="296">AA253</f>
        <v>#REF!</v>
      </c>
    </row>
    <row r="253" spans="1:27" ht="63" customHeight="1" x14ac:dyDescent="0.25">
      <c r="A253" s="103" t="s">
        <v>53</v>
      </c>
      <c r="B253" s="103"/>
      <c r="C253" s="103"/>
      <c r="D253" s="103"/>
      <c r="E253" s="99">
        <v>851</v>
      </c>
      <c r="F253" s="3" t="s">
        <v>75</v>
      </c>
      <c r="G253" s="3" t="s">
        <v>11</v>
      </c>
      <c r="H253" s="4" t="s">
        <v>115</v>
      </c>
      <c r="I253" s="3" t="s">
        <v>107</v>
      </c>
      <c r="J253" s="27">
        <f t="shared" si="295"/>
        <v>129600</v>
      </c>
      <c r="K253" s="27">
        <f t="shared" si="295"/>
        <v>129600</v>
      </c>
      <c r="L253" s="27">
        <f t="shared" si="295"/>
        <v>0</v>
      </c>
      <c r="M253" s="27">
        <f t="shared" si="295"/>
        <v>0</v>
      </c>
      <c r="N253" s="136">
        <f t="shared" si="295"/>
        <v>0</v>
      </c>
      <c r="O253" s="27">
        <f t="shared" si="295"/>
        <v>0</v>
      </c>
      <c r="P253" s="27">
        <f t="shared" si="295"/>
        <v>0</v>
      </c>
      <c r="Q253" s="27">
        <f t="shared" si="295"/>
        <v>0</v>
      </c>
      <c r="R253" s="27">
        <f t="shared" si="295"/>
        <v>129600</v>
      </c>
      <c r="S253" s="27">
        <f t="shared" si="295"/>
        <v>129600</v>
      </c>
      <c r="T253" s="27">
        <f t="shared" si="295"/>
        <v>0</v>
      </c>
      <c r="U253" s="27">
        <f t="shared" si="295"/>
        <v>0</v>
      </c>
      <c r="V253" s="27">
        <f t="shared" si="295"/>
        <v>129600</v>
      </c>
      <c r="W253" s="27">
        <f t="shared" si="295"/>
        <v>54000</v>
      </c>
      <c r="X253" s="174">
        <f t="shared" si="235"/>
        <v>41.666666666666671</v>
      </c>
      <c r="Y253" s="194" t="e">
        <f t="shared" si="296"/>
        <v>#REF!</v>
      </c>
      <c r="Z253" s="194" t="e">
        <f t="shared" si="296"/>
        <v>#REF!</v>
      </c>
      <c r="AA253" s="194" t="e">
        <f t="shared" si="296"/>
        <v>#REF!</v>
      </c>
    </row>
    <row r="254" spans="1:27" ht="30" x14ac:dyDescent="0.25">
      <c r="A254" s="103" t="s">
        <v>108</v>
      </c>
      <c r="B254" s="103"/>
      <c r="C254" s="103"/>
      <c r="D254" s="103"/>
      <c r="E254" s="99">
        <v>851</v>
      </c>
      <c r="F254" s="3" t="s">
        <v>75</v>
      </c>
      <c r="G254" s="3" t="s">
        <v>11</v>
      </c>
      <c r="H254" s="4" t="s">
        <v>115</v>
      </c>
      <c r="I254" s="3" t="s">
        <v>109</v>
      </c>
      <c r="J254" s="27">
        <f>'2.ВС'!J132</f>
        <v>129600</v>
      </c>
      <c r="K254" s="27">
        <f>'2.ВС'!K132</f>
        <v>129600</v>
      </c>
      <c r="L254" s="27">
        <f>'2.ВС'!L132</f>
        <v>0</v>
      </c>
      <c r="M254" s="27">
        <f>'2.ВС'!M132</f>
        <v>0</v>
      </c>
      <c r="N254" s="136">
        <f>'2.ВС'!N132</f>
        <v>0</v>
      </c>
      <c r="O254" s="27">
        <f>'2.ВС'!O132</f>
        <v>0</v>
      </c>
      <c r="P254" s="27">
        <f>'2.ВС'!P132</f>
        <v>0</v>
      </c>
      <c r="Q254" s="27">
        <f>'2.ВС'!Q132</f>
        <v>0</v>
      </c>
      <c r="R254" s="27">
        <f>'2.ВС'!R132</f>
        <v>129600</v>
      </c>
      <c r="S254" s="27">
        <f>'2.ВС'!S132</f>
        <v>129600</v>
      </c>
      <c r="T254" s="27">
        <f>'2.ВС'!T132</f>
        <v>0</v>
      </c>
      <c r="U254" s="27">
        <f>'2.ВС'!U132</f>
        <v>0</v>
      </c>
      <c r="V254" s="27">
        <f>'2.ВС'!V132</f>
        <v>129600</v>
      </c>
      <c r="W254" s="27">
        <f>'2.ВС'!W132</f>
        <v>54000</v>
      </c>
      <c r="X254" s="174">
        <f t="shared" si="235"/>
        <v>41.666666666666671</v>
      </c>
      <c r="Y254" s="194" t="e">
        <f>'2.ВС'!#REF!</f>
        <v>#REF!</v>
      </c>
      <c r="Z254" s="194" t="e">
        <f>'2.ВС'!#REF!</f>
        <v>#REF!</v>
      </c>
      <c r="AA254" s="194" t="e">
        <f>'2.ВС'!#REF!</f>
        <v>#REF!</v>
      </c>
    </row>
    <row r="255" spans="1:27" x14ac:dyDescent="0.25">
      <c r="A255" s="20" t="s">
        <v>105</v>
      </c>
      <c r="B255" s="103"/>
      <c r="C255" s="103"/>
      <c r="D255" s="103"/>
      <c r="E255" s="99">
        <v>851</v>
      </c>
      <c r="F255" s="3" t="s">
        <v>75</v>
      </c>
      <c r="G255" s="3" t="s">
        <v>11</v>
      </c>
      <c r="H255" s="4" t="s">
        <v>106</v>
      </c>
      <c r="I255" s="3"/>
      <c r="J255" s="27">
        <f t="shared" ref="J255:AA255" si="297">J256</f>
        <v>6937900</v>
      </c>
      <c r="K255" s="27">
        <f t="shared" si="297"/>
        <v>0</v>
      </c>
      <c r="L255" s="27">
        <f t="shared" si="297"/>
        <v>6937900</v>
      </c>
      <c r="M255" s="27">
        <f t="shared" si="297"/>
        <v>0</v>
      </c>
      <c r="N255" s="136">
        <f t="shared" si="297"/>
        <v>100000</v>
      </c>
      <c r="O255" s="27">
        <f t="shared" si="297"/>
        <v>0</v>
      </c>
      <c r="P255" s="27">
        <f t="shared" si="297"/>
        <v>100000</v>
      </c>
      <c r="Q255" s="27">
        <f t="shared" si="297"/>
        <v>0</v>
      </c>
      <c r="R255" s="27">
        <f t="shared" si="297"/>
        <v>7037900</v>
      </c>
      <c r="S255" s="27">
        <f t="shared" si="297"/>
        <v>0</v>
      </c>
      <c r="T255" s="27">
        <f t="shared" si="297"/>
        <v>7037900</v>
      </c>
      <c r="U255" s="27">
        <f t="shared" si="297"/>
        <v>0</v>
      </c>
      <c r="V255" s="27">
        <f t="shared" si="297"/>
        <v>7037900</v>
      </c>
      <c r="W255" s="27">
        <f t="shared" si="297"/>
        <v>3286725</v>
      </c>
      <c r="X255" s="174">
        <f t="shared" si="235"/>
        <v>46.700365165745467</v>
      </c>
      <c r="Y255" s="194" t="e">
        <f t="shared" si="297"/>
        <v>#REF!</v>
      </c>
      <c r="Z255" s="194" t="e">
        <f t="shared" si="297"/>
        <v>#REF!</v>
      </c>
      <c r="AA255" s="194" t="e">
        <f t="shared" si="297"/>
        <v>#REF!</v>
      </c>
    </row>
    <row r="256" spans="1:27" ht="64.5" customHeight="1" x14ac:dyDescent="0.25">
      <c r="A256" s="103" t="s">
        <v>53</v>
      </c>
      <c r="B256" s="69"/>
      <c r="C256" s="69"/>
      <c r="D256" s="69"/>
      <c r="E256" s="99">
        <v>851</v>
      </c>
      <c r="F256" s="3" t="s">
        <v>75</v>
      </c>
      <c r="G256" s="3" t="s">
        <v>11</v>
      </c>
      <c r="H256" s="4" t="s">
        <v>106</v>
      </c>
      <c r="I256" s="3" t="s">
        <v>107</v>
      </c>
      <c r="J256" s="27">
        <f t="shared" ref="J256:AA256" si="298">J257</f>
        <v>6937900</v>
      </c>
      <c r="K256" s="27">
        <f t="shared" si="298"/>
        <v>0</v>
      </c>
      <c r="L256" s="27">
        <f t="shared" si="298"/>
        <v>6937900</v>
      </c>
      <c r="M256" s="27">
        <f t="shared" si="298"/>
        <v>0</v>
      </c>
      <c r="N256" s="136">
        <f t="shared" si="298"/>
        <v>100000</v>
      </c>
      <c r="O256" s="27">
        <f t="shared" si="298"/>
        <v>0</v>
      </c>
      <c r="P256" s="27">
        <f t="shared" si="298"/>
        <v>100000</v>
      </c>
      <c r="Q256" s="27">
        <f t="shared" si="298"/>
        <v>0</v>
      </c>
      <c r="R256" s="27">
        <f t="shared" si="298"/>
        <v>7037900</v>
      </c>
      <c r="S256" s="27">
        <f t="shared" si="298"/>
        <v>0</v>
      </c>
      <c r="T256" s="27">
        <f t="shared" si="298"/>
        <v>7037900</v>
      </c>
      <c r="U256" s="27">
        <f t="shared" si="298"/>
        <v>0</v>
      </c>
      <c r="V256" s="27">
        <f t="shared" si="298"/>
        <v>7037900</v>
      </c>
      <c r="W256" s="27">
        <f t="shared" si="298"/>
        <v>3286725</v>
      </c>
      <c r="X256" s="174">
        <f t="shared" si="235"/>
        <v>46.700365165745467</v>
      </c>
      <c r="Y256" s="194" t="e">
        <f t="shared" si="298"/>
        <v>#REF!</v>
      </c>
      <c r="Z256" s="194" t="e">
        <f t="shared" si="298"/>
        <v>#REF!</v>
      </c>
      <c r="AA256" s="194" t="e">
        <f t="shared" si="298"/>
        <v>#REF!</v>
      </c>
    </row>
    <row r="257" spans="1:27" ht="30" x14ac:dyDescent="0.25">
      <c r="A257" s="103" t="s">
        <v>108</v>
      </c>
      <c r="B257" s="69"/>
      <c r="C257" s="69"/>
      <c r="D257" s="69"/>
      <c r="E257" s="99">
        <v>851</v>
      </c>
      <c r="F257" s="3" t="s">
        <v>75</v>
      </c>
      <c r="G257" s="3" t="s">
        <v>11</v>
      </c>
      <c r="H257" s="4" t="s">
        <v>106</v>
      </c>
      <c r="I257" s="3" t="s">
        <v>109</v>
      </c>
      <c r="J257" s="27">
        <f>'2.ВС'!J135</f>
        <v>6937900</v>
      </c>
      <c r="K257" s="27">
        <f>'2.ВС'!K135</f>
        <v>0</v>
      </c>
      <c r="L257" s="27">
        <f>'2.ВС'!L135</f>
        <v>6937900</v>
      </c>
      <c r="M257" s="27">
        <f>'2.ВС'!M135</f>
        <v>0</v>
      </c>
      <c r="N257" s="136">
        <f>'2.ВС'!N135</f>
        <v>100000</v>
      </c>
      <c r="O257" s="27">
        <f>'2.ВС'!O135</f>
        <v>0</v>
      </c>
      <c r="P257" s="27">
        <f>'2.ВС'!P135</f>
        <v>100000</v>
      </c>
      <c r="Q257" s="27">
        <f>'2.ВС'!Q135</f>
        <v>0</v>
      </c>
      <c r="R257" s="27">
        <f>'2.ВС'!R135</f>
        <v>7037900</v>
      </c>
      <c r="S257" s="27">
        <f>'2.ВС'!S135</f>
        <v>0</v>
      </c>
      <c r="T257" s="27">
        <f>'2.ВС'!T135</f>
        <v>7037900</v>
      </c>
      <c r="U257" s="27">
        <f>'2.ВС'!U135</f>
        <v>0</v>
      </c>
      <c r="V257" s="27">
        <f>'2.ВС'!V135</f>
        <v>7037900</v>
      </c>
      <c r="W257" s="27">
        <f>'2.ВС'!W135</f>
        <v>3286725</v>
      </c>
      <c r="X257" s="174">
        <f t="shared" si="235"/>
        <v>46.700365165745467</v>
      </c>
      <c r="Y257" s="194" t="e">
        <f>'2.ВС'!#REF!</f>
        <v>#REF!</v>
      </c>
      <c r="Z257" s="194" t="e">
        <f>'2.ВС'!#REF!</f>
        <v>#REF!</v>
      </c>
      <c r="AA257" s="194" t="e">
        <f>'2.ВС'!#REF!</f>
        <v>#REF!</v>
      </c>
    </row>
    <row r="258" spans="1:27" ht="30" x14ac:dyDescent="0.25">
      <c r="A258" s="20" t="s">
        <v>110</v>
      </c>
      <c r="B258" s="103"/>
      <c r="C258" s="103"/>
      <c r="D258" s="103"/>
      <c r="E258" s="99">
        <v>851</v>
      </c>
      <c r="F258" s="3" t="s">
        <v>75</v>
      </c>
      <c r="G258" s="3" t="s">
        <v>11</v>
      </c>
      <c r="H258" s="4" t="s">
        <v>111</v>
      </c>
      <c r="I258" s="3"/>
      <c r="J258" s="27">
        <f t="shared" ref="J258:Z259" si="299">J259</f>
        <v>5980300</v>
      </c>
      <c r="K258" s="27">
        <f t="shared" si="299"/>
        <v>0</v>
      </c>
      <c r="L258" s="27">
        <f t="shared" si="299"/>
        <v>5980300</v>
      </c>
      <c r="M258" s="27">
        <f t="shared" si="299"/>
        <v>0</v>
      </c>
      <c r="N258" s="136">
        <f t="shared" si="299"/>
        <v>55967</v>
      </c>
      <c r="O258" s="27">
        <f t="shared" si="299"/>
        <v>0</v>
      </c>
      <c r="P258" s="27">
        <f t="shared" si="299"/>
        <v>55967</v>
      </c>
      <c r="Q258" s="27">
        <f t="shared" si="299"/>
        <v>0</v>
      </c>
      <c r="R258" s="27">
        <f t="shared" si="299"/>
        <v>6036267</v>
      </c>
      <c r="S258" s="27">
        <f t="shared" si="299"/>
        <v>0</v>
      </c>
      <c r="T258" s="27">
        <f t="shared" si="299"/>
        <v>6036267</v>
      </c>
      <c r="U258" s="27">
        <f t="shared" si="299"/>
        <v>0</v>
      </c>
      <c r="V258" s="27">
        <f t="shared" si="299"/>
        <v>6036267</v>
      </c>
      <c r="W258" s="27">
        <f t="shared" si="299"/>
        <v>3123796</v>
      </c>
      <c r="X258" s="174">
        <f t="shared" si="235"/>
        <v>51.75046100512121</v>
      </c>
      <c r="Y258" s="194" t="e">
        <f t="shared" si="299"/>
        <v>#REF!</v>
      </c>
      <c r="Z258" s="194" t="e">
        <f t="shared" si="299"/>
        <v>#REF!</v>
      </c>
      <c r="AA258" s="194" t="e">
        <f t="shared" ref="Y258:AA259" si="300">AA259</f>
        <v>#REF!</v>
      </c>
    </row>
    <row r="259" spans="1:27" ht="61.5" customHeight="1" x14ac:dyDescent="0.25">
      <c r="A259" s="103" t="s">
        <v>53</v>
      </c>
      <c r="B259" s="103"/>
      <c r="C259" s="103"/>
      <c r="D259" s="103"/>
      <c r="E259" s="99">
        <v>851</v>
      </c>
      <c r="F259" s="3" t="s">
        <v>75</v>
      </c>
      <c r="G259" s="3" t="s">
        <v>11</v>
      </c>
      <c r="H259" s="4" t="s">
        <v>111</v>
      </c>
      <c r="I259" s="5">
        <v>600</v>
      </c>
      <c r="J259" s="27">
        <f t="shared" si="299"/>
        <v>5980300</v>
      </c>
      <c r="K259" s="27">
        <f t="shared" si="299"/>
        <v>0</v>
      </c>
      <c r="L259" s="27">
        <f t="shared" si="299"/>
        <v>5980300</v>
      </c>
      <c r="M259" s="27">
        <f t="shared" si="299"/>
        <v>0</v>
      </c>
      <c r="N259" s="136">
        <f t="shared" si="299"/>
        <v>55967</v>
      </c>
      <c r="O259" s="27">
        <f t="shared" si="299"/>
        <v>0</v>
      </c>
      <c r="P259" s="27">
        <f t="shared" si="299"/>
        <v>55967</v>
      </c>
      <c r="Q259" s="27">
        <f t="shared" si="299"/>
        <v>0</v>
      </c>
      <c r="R259" s="27">
        <f t="shared" si="299"/>
        <v>6036267</v>
      </c>
      <c r="S259" s="27">
        <f t="shared" si="299"/>
        <v>0</v>
      </c>
      <c r="T259" s="27">
        <f t="shared" si="299"/>
        <v>6036267</v>
      </c>
      <c r="U259" s="27">
        <f t="shared" si="299"/>
        <v>0</v>
      </c>
      <c r="V259" s="27">
        <f t="shared" si="299"/>
        <v>6036267</v>
      </c>
      <c r="W259" s="27">
        <f t="shared" si="299"/>
        <v>3123796</v>
      </c>
      <c r="X259" s="174">
        <f t="shared" si="235"/>
        <v>51.75046100512121</v>
      </c>
      <c r="Y259" s="194" t="e">
        <f t="shared" si="300"/>
        <v>#REF!</v>
      </c>
      <c r="Z259" s="194" t="e">
        <f t="shared" si="300"/>
        <v>#REF!</v>
      </c>
      <c r="AA259" s="194" t="e">
        <f t="shared" si="300"/>
        <v>#REF!</v>
      </c>
    </row>
    <row r="260" spans="1:27" ht="30" x14ac:dyDescent="0.25">
      <c r="A260" s="103" t="s">
        <v>108</v>
      </c>
      <c r="B260" s="103"/>
      <c r="C260" s="103"/>
      <c r="D260" s="103"/>
      <c r="E260" s="99">
        <v>851</v>
      </c>
      <c r="F260" s="3" t="s">
        <v>75</v>
      </c>
      <c r="G260" s="3" t="s">
        <v>11</v>
      </c>
      <c r="H260" s="4" t="s">
        <v>111</v>
      </c>
      <c r="I260" s="3" t="s">
        <v>109</v>
      </c>
      <c r="J260" s="27">
        <f>'2.ВС'!J138</f>
        <v>5980300</v>
      </c>
      <c r="K260" s="27">
        <f>'2.ВС'!K138</f>
        <v>0</v>
      </c>
      <c r="L260" s="27">
        <f>'2.ВС'!L138</f>
        <v>5980300</v>
      </c>
      <c r="M260" s="27">
        <f>'2.ВС'!M138</f>
        <v>0</v>
      </c>
      <c r="N260" s="136">
        <f>'2.ВС'!N138</f>
        <v>55967</v>
      </c>
      <c r="O260" s="27">
        <f>'2.ВС'!O138</f>
        <v>0</v>
      </c>
      <c r="P260" s="27">
        <f>'2.ВС'!P138</f>
        <v>55967</v>
      </c>
      <c r="Q260" s="27">
        <f>'2.ВС'!Q138</f>
        <v>0</v>
      </c>
      <c r="R260" s="27">
        <f>'2.ВС'!R138</f>
        <v>6036267</v>
      </c>
      <c r="S260" s="27">
        <f>'2.ВС'!S138</f>
        <v>0</v>
      </c>
      <c r="T260" s="27">
        <f>'2.ВС'!T138</f>
        <v>6036267</v>
      </c>
      <c r="U260" s="27">
        <f>'2.ВС'!U138</f>
        <v>0</v>
      </c>
      <c r="V260" s="27">
        <f>'2.ВС'!V138</f>
        <v>6036267</v>
      </c>
      <c r="W260" s="27">
        <f>'2.ВС'!W138</f>
        <v>3123796</v>
      </c>
      <c r="X260" s="174">
        <f t="shared" si="235"/>
        <v>51.75046100512121</v>
      </c>
      <c r="Y260" s="194" t="e">
        <f>'2.ВС'!#REF!</f>
        <v>#REF!</v>
      </c>
      <c r="Z260" s="194" t="e">
        <f>'2.ВС'!#REF!</f>
        <v>#REF!</v>
      </c>
      <c r="AA260" s="194" t="e">
        <f>'2.ВС'!#REF!</f>
        <v>#REF!</v>
      </c>
    </row>
    <row r="261" spans="1:27" ht="30" x14ac:dyDescent="0.25">
      <c r="A261" s="20" t="s">
        <v>116</v>
      </c>
      <c r="B261" s="103"/>
      <c r="C261" s="103"/>
      <c r="D261" s="103"/>
      <c r="E261" s="99">
        <v>851</v>
      </c>
      <c r="F261" s="3" t="s">
        <v>75</v>
      </c>
      <c r="G261" s="3" t="s">
        <v>11</v>
      </c>
      <c r="H261" s="4" t="s">
        <v>117</v>
      </c>
      <c r="I261" s="3"/>
      <c r="J261" s="27">
        <f t="shared" ref="J261" si="301">J262+J264</f>
        <v>232500</v>
      </c>
      <c r="K261" s="27">
        <f t="shared" ref="K261:N261" si="302">K262+K264</f>
        <v>0</v>
      </c>
      <c r="L261" s="27">
        <f t="shared" si="302"/>
        <v>232500</v>
      </c>
      <c r="M261" s="27">
        <f t="shared" si="302"/>
        <v>0</v>
      </c>
      <c r="N261" s="136">
        <f t="shared" si="302"/>
        <v>0</v>
      </c>
      <c r="O261" s="27">
        <f t="shared" ref="O261:U261" si="303">O262+O264</f>
        <v>0</v>
      </c>
      <c r="P261" s="27">
        <f t="shared" si="303"/>
        <v>0</v>
      </c>
      <c r="Q261" s="27">
        <f t="shared" si="303"/>
        <v>0</v>
      </c>
      <c r="R261" s="27">
        <f t="shared" si="303"/>
        <v>232500</v>
      </c>
      <c r="S261" s="27">
        <f t="shared" si="303"/>
        <v>0</v>
      </c>
      <c r="T261" s="27">
        <f t="shared" si="303"/>
        <v>232500</v>
      </c>
      <c r="U261" s="27">
        <f t="shared" si="303"/>
        <v>0</v>
      </c>
      <c r="V261" s="27">
        <f t="shared" ref="V261:W261" si="304">V262+V264</f>
        <v>232500</v>
      </c>
      <c r="W261" s="27">
        <f t="shared" si="304"/>
        <v>45500</v>
      </c>
      <c r="X261" s="174">
        <f t="shared" si="235"/>
        <v>19.56989247311828</v>
      </c>
      <c r="Y261" s="194" t="e">
        <f t="shared" ref="Y261:AA261" si="305">Y262+Y264</f>
        <v>#REF!</v>
      </c>
      <c r="Z261" s="194" t="e">
        <f t="shared" si="305"/>
        <v>#REF!</v>
      </c>
      <c r="AA261" s="194" t="e">
        <f t="shared" si="305"/>
        <v>#REF!</v>
      </c>
    </row>
    <row r="262" spans="1:27" ht="60" x14ac:dyDescent="0.25">
      <c r="A262" s="103" t="s">
        <v>22</v>
      </c>
      <c r="B262" s="101"/>
      <c r="C262" s="101"/>
      <c r="D262" s="101"/>
      <c r="E262" s="99">
        <v>851</v>
      </c>
      <c r="F262" s="3" t="s">
        <v>75</v>
      </c>
      <c r="G262" s="3" t="s">
        <v>11</v>
      </c>
      <c r="H262" s="4" t="s">
        <v>117</v>
      </c>
      <c r="I262" s="3" t="s">
        <v>23</v>
      </c>
      <c r="J262" s="27">
        <f t="shared" ref="J262:AA262" si="306">J263</f>
        <v>172500</v>
      </c>
      <c r="K262" s="27">
        <f t="shared" si="306"/>
        <v>0</v>
      </c>
      <c r="L262" s="27">
        <f t="shared" si="306"/>
        <v>172500</v>
      </c>
      <c r="M262" s="27">
        <f t="shared" si="306"/>
        <v>0</v>
      </c>
      <c r="N262" s="136">
        <f t="shared" si="306"/>
        <v>0</v>
      </c>
      <c r="O262" s="27">
        <f t="shared" si="306"/>
        <v>0</v>
      </c>
      <c r="P262" s="27">
        <f t="shared" si="306"/>
        <v>0</v>
      </c>
      <c r="Q262" s="27">
        <f t="shared" si="306"/>
        <v>0</v>
      </c>
      <c r="R262" s="27">
        <f t="shared" si="306"/>
        <v>172500</v>
      </c>
      <c r="S262" s="27">
        <f t="shared" si="306"/>
        <v>0</v>
      </c>
      <c r="T262" s="27">
        <f t="shared" si="306"/>
        <v>172500</v>
      </c>
      <c r="U262" s="27">
        <f t="shared" si="306"/>
        <v>0</v>
      </c>
      <c r="V262" s="27">
        <f t="shared" si="306"/>
        <v>172500</v>
      </c>
      <c r="W262" s="27">
        <f t="shared" si="306"/>
        <v>35500</v>
      </c>
      <c r="X262" s="174">
        <f t="shared" si="235"/>
        <v>20.579710144927535</v>
      </c>
      <c r="Y262" s="194" t="e">
        <f t="shared" si="306"/>
        <v>#REF!</v>
      </c>
      <c r="Z262" s="194" t="e">
        <f t="shared" si="306"/>
        <v>#REF!</v>
      </c>
      <c r="AA262" s="194" t="e">
        <f t="shared" si="306"/>
        <v>#REF!</v>
      </c>
    </row>
    <row r="263" spans="1:27" ht="60" x14ac:dyDescent="0.25">
      <c r="A263" s="103" t="s">
        <v>9</v>
      </c>
      <c r="B263" s="103"/>
      <c r="C263" s="103"/>
      <c r="D263" s="103"/>
      <c r="E263" s="99">
        <v>851</v>
      </c>
      <c r="F263" s="3" t="s">
        <v>75</v>
      </c>
      <c r="G263" s="3" t="s">
        <v>11</v>
      </c>
      <c r="H263" s="4" t="s">
        <v>117</v>
      </c>
      <c r="I263" s="3" t="s">
        <v>24</v>
      </c>
      <c r="J263" s="27">
        <f>'2.ВС'!J141</f>
        <v>172500</v>
      </c>
      <c r="K263" s="27">
        <f>'2.ВС'!K141</f>
        <v>0</v>
      </c>
      <c r="L263" s="27">
        <f>'2.ВС'!L141</f>
        <v>172500</v>
      </c>
      <c r="M263" s="27">
        <f>'2.ВС'!M141</f>
        <v>0</v>
      </c>
      <c r="N263" s="136">
        <f>'2.ВС'!N141</f>
        <v>0</v>
      </c>
      <c r="O263" s="27">
        <f>'2.ВС'!O141</f>
        <v>0</v>
      </c>
      <c r="P263" s="27">
        <f>'2.ВС'!P141</f>
        <v>0</v>
      </c>
      <c r="Q263" s="27">
        <f>'2.ВС'!Q141</f>
        <v>0</v>
      </c>
      <c r="R263" s="27">
        <f>'2.ВС'!R141</f>
        <v>172500</v>
      </c>
      <c r="S263" s="27">
        <f>'2.ВС'!S141</f>
        <v>0</v>
      </c>
      <c r="T263" s="27">
        <f>'2.ВС'!T141</f>
        <v>172500</v>
      </c>
      <c r="U263" s="27">
        <f>'2.ВС'!U141</f>
        <v>0</v>
      </c>
      <c r="V263" s="27">
        <f>'2.ВС'!V141</f>
        <v>172500</v>
      </c>
      <c r="W263" s="27">
        <f>'2.ВС'!W141</f>
        <v>35500</v>
      </c>
      <c r="X263" s="174">
        <f t="shared" si="235"/>
        <v>20.579710144927535</v>
      </c>
      <c r="Y263" s="194" t="e">
        <f>'2.ВС'!#REF!</f>
        <v>#REF!</v>
      </c>
      <c r="Z263" s="194" t="e">
        <f>'2.ВС'!#REF!</f>
        <v>#REF!</v>
      </c>
      <c r="AA263" s="194" t="e">
        <f>'2.ВС'!#REF!</f>
        <v>#REF!</v>
      </c>
    </row>
    <row r="264" spans="1:27" ht="63" customHeight="1" x14ac:dyDescent="0.25">
      <c r="A264" s="103" t="s">
        <v>53</v>
      </c>
      <c r="B264" s="103"/>
      <c r="C264" s="103"/>
      <c r="D264" s="103"/>
      <c r="E264" s="99">
        <v>851</v>
      </c>
      <c r="F264" s="3" t="s">
        <v>75</v>
      </c>
      <c r="G264" s="3" t="s">
        <v>11</v>
      </c>
      <c r="H264" s="4" t="s">
        <v>117</v>
      </c>
      <c r="I264" s="3" t="s">
        <v>107</v>
      </c>
      <c r="J264" s="27">
        <f t="shared" ref="J264:AA264" si="307">J265</f>
        <v>60000</v>
      </c>
      <c r="K264" s="27">
        <f t="shared" si="307"/>
        <v>0</v>
      </c>
      <c r="L264" s="27">
        <f t="shared" si="307"/>
        <v>60000</v>
      </c>
      <c r="M264" s="27">
        <f t="shared" si="307"/>
        <v>0</v>
      </c>
      <c r="N264" s="136">
        <f t="shared" si="307"/>
        <v>0</v>
      </c>
      <c r="O264" s="27">
        <f t="shared" si="307"/>
        <v>0</v>
      </c>
      <c r="P264" s="27">
        <f t="shared" si="307"/>
        <v>0</v>
      </c>
      <c r="Q264" s="27">
        <f t="shared" si="307"/>
        <v>0</v>
      </c>
      <c r="R264" s="27">
        <f t="shared" si="307"/>
        <v>60000</v>
      </c>
      <c r="S264" s="27">
        <f t="shared" si="307"/>
        <v>0</v>
      </c>
      <c r="T264" s="27">
        <f t="shared" si="307"/>
        <v>60000</v>
      </c>
      <c r="U264" s="27">
        <f t="shared" si="307"/>
        <v>0</v>
      </c>
      <c r="V264" s="27">
        <f t="shared" si="307"/>
        <v>60000</v>
      </c>
      <c r="W264" s="27">
        <f t="shared" si="307"/>
        <v>10000</v>
      </c>
      <c r="X264" s="174">
        <f t="shared" ref="X264:X327" si="308">W264/V264*100</f>
        <v>16.666666666666664</v>
      </c>
      <c r="Y264" s="194" t="e">
        <f t="shared" si="307"/>
        <v>#REF!</v>
      </c>
      <c r="Z264" s="194" t="e">
        <f t="shared" si="307"/>
        <v>#REF!</v>
      </c>
      <c r="AA264" s="194" t="e">
        <f t="shared" si="307"/>
        <v>#REF!</v>
      </c>
    </row>
    <row r="265" spans="1:27" ht="30" x14ac:dyDescent="0.25">
      <c r="A265" s="103" t="s">
        <v>108</v>
      </c>
      <c r="B265" s="103"/>
      <c r="C265" s="103"/>
      <c r="D265" s="103"/>
      <c r="E265" s="99">
        <v>851</v>
      </c>
      <c r="F265" s="3" t="s">
        <v>75</v>
      </c>
      <c r="G265" s="3" t="s">
        <v>11</v>
      </c>
      <c r="H265" s="4" t="s">
        <v>117</v>
      </c>
      <c r="I265" s="3" t="s">
        <v>109</v>
      </c>
      <c r="J265" s="27">
        <f>'2.ВС'!J143</f>
        <v>60000</v>
      </c>
      <c r="K265" s="27">
        <f>'2.ВС'!K143</f>
        <v>0</v>
      </c>
      <c r="L265" s="27">
        <f>'2.ВС'!L143</f>
        <v>60000</v>
      </c>
      <c r="M265" s="27">
        <f>'2.ВС'!M143</f>
        <v>0</v>
      </c>
      <c r="N265" s="136">
        <f>'2.ВС'!N143</f>
        <v>0</v>
      </c>
      <c r="O265" s="27">
        <f>'2.ВС'!O143</f>
        <v>0</v>
      </c>
      <c r="P265" s="27">
        <f>'2.ВС'!P143</f>
        <v>0</v>
      </c>
      <c r="Q265" s="27">
        <f>'2.ВС'!Q143</f>
        <v>0</v>
      </c>
      <c r="R265" s="27">
        <f>'2.ВС'!R143</f>
        <v>60000</v>
      </c>
      <c r="S265" s="27">
        <f>'2.ВС'!S143</f>
        <v>0</v>
      </c>
      <c r="T265" s="27">
        <f>'2.ВС'!T143</f>
        <v>60000</v>
      </c>
      <c r="U265" s="27">
        <f>'2.ВС'!U143</f>
        <v>0</v>
      </c>
      <c r="V265" s="27">
        <f>'2.ВС'!V143</f>
        <v>60000</v>
      </c>
      <c r="W265" s="27">
        <f>'2.ВС'!W143</f>
        <v>10000</v>
      </c>
      <c r="X265" s="174">
        <f t="shared" si="308"/>
        <v>16.666666666666664</v>
      </c>
      <c r="Y265" s="194" t="e">
        <f>'2.ВС'!#REF!</f>
        <v>#REF!</v>
      </c>
      <c r="Z265" s="194" t="e">
        <f>'2.ВС'!#REF!</f>
        <v>#REF!</v>
      </c>
      <c r="AA265" s="194" t="e">
        <f>'2.ВС'!#REF!</f>
        <v>#REF!</v>
      </c>
    </row>
    <row r="266" spans="1:27" ht="45" x14ac:dyDescent="0.25">
      <c r="A266" s="9" t="s">
        <v>339</v>
      </c>
      <c r="B266" s="157"/>
      <c r="C266" s="157"/>
      <c r="D266" s="157"/>
      <c r="E266" s="156">
        <v>851</v>
      </c>
      <c r="F266" s="3" t="s">
        <v>75</v>
      </c>
      <c r="G266" s="3" t="s">
        <v>11</v>
      </c>
      <c r="H266" s="4" t="s">
        <v>340</v>
      </c>
      <c r="I266" s="3"/>
      <c r="J266" s="27">
        <f>J267</f>
        <v>0</v>
      </c>
      <c r="K266" s="27">
        <f t="shared" ref="K266:Z267" si="309">K267</f>
        <v>0</v>
      </c>
      <c r="L266" s="27">
        <f t="shared" si="309"/>
        <v>0</v>
      </c>
      <c r="M266" s="27">
        <f t="shared" si="309"/>
        <v>0</v>
      </c>
      <c r="N266" s="27">
        <f t="shared" si="309"/>
        <v>417925</v>
      </c>
      <c r="O266" s="27">
        <f t="shared" si="309"/>
        <v>0</v>
      </c>
      <c r="P266" s="27">
        <f t="shared" si="309"/>
        <v>417925</v>
      </c>
      <c r="Q266" s="27">
        <f t="shared" si="309"/>
        <v>0</v>
      </c>
      <c r="R266" s="27">
        <f t="shared" si="309"/>
        <v>417925</v>
      </c>
      <c r="S266" s="27">
        <f t="shared" si="309"/>
        <v>0</v>
      </c>
      <c r="T266" s="27">
        <f t="shared" si="309"/>
        <v>417925</v>
      </c>
      <c r="U266" s="27">
        <f t="shared" si="309"/>
        <v>0</v>
      </c>
      <c r="V266" s="27">
        <f t="shared" si="309"/>
        <v>417925</v>
      </c>
      <c r="W266" s="27">
        <f t="shared" si="309"/>
        <v>202925</v>
      </c>
      <c r="X266" s="174">
        <f t="shared" si="308"/>
        <v>48.555362804330919</v>
      </c>
      <c r="Y266" s="194" t="e">
        <f t="shared" si="309"/>
        <v>#REF!</v>
      </c>
      <c r="Z266" s="194" t="e">
        <f t="shared" si="309"/>
        <v>#REF!</v>
      </c>
      <c r="AA266" s="194" t="e">
        <f t="shared" ref="Y266:AA267" si="310">AA267</f>
        <v>#REF!</v>
      </c>
    </row>
    <row r="267" spans="1:27" ht="60" x14ac:dyDescent="0.25">
      <c r="A267" s="157" t="s">
        <v>22</v>
      </c>
      <c r="B267" s="157"/>
      <c r="C267" s="157"/>
      <c r="D267" s="157"/>
      <c r="E267" s="156">
        <v>851</v>
      </c>
      <c r="F267" s="3" t="s">
        <v>75</v>
      </c>
      <c r="G267" s="3" t="s">
        <v>11</v>
      </c>
      <c r="H267" s="4" t="s">
        <v>340</v>
      </c>
      <c r="I267" s="3" t="s">
        <v>23</v>
      </c>
      <c r="J267" s="27">
        <f>J268</f>
        <v>0</v>
      </c>
      <c r="K267" s="27">
        <f t="shared" si="309"/>
        <v>0</v>
      </c>
      <c r="L267" s="27">
        <f t="shared" si="309"/>
        <v>0</v>
      </c>
      <c r="M267" s="27">
        <f t="shared" si="309"/>
        <v>0</v>
      </c>
      <c r="N267" s="27">
        <f t="shared" si="309"/>
        <v>417925</v>
      </c>
      <c r="O267" s="27">
        <f t="shared" si="309"/>
        <v>0</v>
      </c>
      <c r="P267" s="27">
        <f t="shared" si="309"/>
        <v>417925</v>
      </c>
      <c r="Q267" s="27">
        <f t="shared" si="309"/>
        <v>0</v>
      </c>
      <c r="R267" s="27">
        <f t="shared" si="309"/>
        <v>417925</v>
      </c>
      <c r="S267" s="27">
        <f t="shared" si="309"/>
        <v>0</v>
      </c>
      <c r="T267" s="27">
        <f t="shared" si="309"/>
        <v>417925</v>
      </c>
      <c r="U267" s="27">
        <f t="shared" si="309"/>
        <v>0</v>
      </c>
      <c r="V267" s="27">
        <f t="shared" si="309"/>
        <v>417925</v>
      </c>
      <c r="W267" s="27">
        <f t="shared" si="309"/>
        <v>202925</v>
      </c>
      <c r="X267" s="174">
        <f t="shared" si="308"/>
        <v>48.555362804330919</v>
      </c>
      <c r="Y267" s="194" t="e">
        <f t="shared" si="310"/>
        <v>#REF!</v>
      </c>
      <c r="Z267" s="194" t="e">
        <f t="shared" si="310"/>
        <v>#REF!</v>
      </c>
      <c r="AA267" s="194" t="e">
        <f t="shared" si="310"/>
        <v>#REF!</v>
      </c>
    </row>
    <row r="268" spans="1:27" ht="60" x14ac:dyDescent="0.25">
      <c r="A268" s="157" t="s">
        <v>9</v>
      </c>
      <c r="B268" s="157"/>
      <c r="C268" s="157"/>
      <c r="D268" s="157"/>
      <c r="E268" s="156">
        <v>851</v>
      </c>
      <c r="F268" s="3" t="s">
        <v>75</v>
      </c>
      <c r="G268" s="3" t="s">
        <v>11</v>
      </c>
      <c r="H268" s="4" t="s">
        <v>340</v>
      </c>
      <c r="I268" s="3" t="s">
        <v>24</v>
      </c>
      <c r="J268" s="27">
        <f>'2.ВС'!J146</f>
        <v>0</v>
      </c>
      <c r="K268" s="27">
        <f>'2.ВС'!K146</f>
        <v>0</v>
      </c>
      <c r="L268" s="27">
        <f>'2.ВС'!L146</f>
        <v>0</v>
      </c>
      <c r="M268" s="27">
        <f>'2.ВС'!M146</f>
        <v>0</v>
      </c>
      <c r="N268" s="27">
        <f>'2.ВС'!N146</f>
        <v>417925</v>
      </c>
      <c r="O268" s="27">
        <f>'2.ВС'!O146</f>
        <v>0</v>
      </c>
      <c r="P268" s="27">
        <f>'2.ВС'!P146</f>
        <v>417925</v>
      </c>
      <c r="Q268" s="27">
        <f>'2.ВС'!Q146</f>
        <v>0</v>
      </c>
      <c r="R268" s="27">
        <f>'2.ВС'!R146</f>
        <v>417925</v>
      </c>
      <c r="S268" s="27">
        <f>'2.ВС'!S146</f>
        <v>0</v>
      </c>
      <c r="T268" s="27">
        <f>'2.ВС'!T146</f>
        <v>417925</v>
      </c>
      <c r="U268" s="27">
        <f>'2.ВС'!U146</f>
        <v>0</v>
      </c>
      <c r="V268" s="27">
        <f>'2.ВС'!V146</f>
        <v>417925</v>
      </c>
      <c r="W268" s="27">
        <f>'2.ВС'!W146</f>
        <v>202925</v>
      </c>
      <c r="X268" s="174">
        <f t="shared" si="308"/>
        <v>48.555362804330919</v>
      </c>
      <c r="Y268" s="194" t="e">
        <f>'2.ВС'!#REF!</f>
        <v>#REF!</v>
      </c>
      <c r="Z268" s="194" t="e">
        <f>'2.ВС'!#REF!</f>
        <v>#REF!</v>
      </c>
      <c r="AA268" s="194" t="e">
        <f>'2.ВС'!#REF!</f>
        <v>#REF!</v>
      </c>
    </row>
    <row r="269" spans="1:27" ht="153" customHeight="1" x14ac:dyDescent="0.25">
      <c r="A269" s="20" t="s">
        <v>112</v>
      </c>
      <c r="B269" s="103"/>
      <c r="C269" s="103"/>
      <c r="D269" s="103"/>
      <c r="E269" s="99">
        <v>851</v>
      </c>
      <c r="F269" s="3" t="s">
        <v>75</v>
      </c>
      <c r="G269" s="3" t="s">
        <v>11</v>
      </c>
      <c r="H269" s="4" t="s">
        <v>113</v>
      </c>
      <c r="I269" s="5"/>
      <c r="J269" s="27">
        <f t="shared" ref="J269" si="311">J270+J272</f>
        <v>5600000</v>
      </c>
      <c r="K269" s="27">
        <f t="shared" ref="K269:N269" si="312">K270+K272</f>
        <v>0</v>
      </c>
      <c r="L269" s="27">
        <f t="shared" si="312"/>
        <v>0</v>
      </c>
      <c r="M269" s="27">
        <f t="shared" si="312"/>
        <v>5600000</v>
      </c>
      <c r="N269" s="136">
        <f t="shared" si="312"/>
        <v>0</v>
      </c>
      <c r="O269" s="27">
        <f t="shared" ref="O269:U269" si="313">O270+O272</f>
        <v>0</v>
      </c>
      <c r="P269" s="27">
        <f t="shared" si="313"/>
        <v>0</v>
      </c>
      <c r="Q269" s="27">
        <f t="shared" si="313"/>
        <v>0</v>
      </c>
      <c r="R269" s="27">
        <f t="shared" si="313"/>
        <v>5600000</v>
      </c>
      <c r="S269" s="27">
        <f t="shared" si="313"/>
        <v>0</v>
      </c>
      <c r="T269" s="27">
        <f t="shared" si="313"/>
        <v>0</v>
      </c>
      <c r="U269" s="27">
        <f t="shared" si="313"/>
        <v>5600000</v>
      </c>
      <c r="V269" s="27">
        <f t="shared" ref="V269:W269" si="314">V270+V272</f>
        <v>5600000</v>
      </c>
      <c r="W269" s="27">
        <f t="shared" si="314"/>
        <v>2767850</v>
      </c>
      <c r="X269" s="174">
        <f t="shared" si="308"/>
        <v>49.425892857142856</v>
      </c>
      <c r="Y269" s="194" t="e">
        <f t="shared" ref="Y269:AA269" si="315">Y270+Y272</f>
        <v>#REF!</v>
      </c>
      <c r="Z269" s="194" t="e">
        <f t="shared" si="315"/>
        <v>#REF!</v>
      </c>
      <c r="AA269" s="194" t="e">
        <f t="shared" si="315"/>
        <v>#REF!</v>
      </c>
    </row>
    <row r="270" spans="1:27" ht="60" x14ac:dyDescent="0.25">
      <c r="A270" s="103" t="s">
        <v>22</v>
      </c>
      <c r="B270" s="103"/>
      <c r="C270" s="103"/>
      <c r="D270" s="103"/>
      <c r="E270" s="99">
        <v>851</v>
      </c>
      <c r="F270" s="3" t="s">
        <v>75</v>
      </c>
      <c r="G270" s="3" t="s">
        <v>11</v>
      </c>
      <c r="H270" s="4" t="s">
        <v>113</v>
      </c>
      <c r="I270" s="5">
        <v>200</v>
      </c>
      <c r="J270" s="27">
        <f t="shared" ref="J270:AA270" si="316">J271</f>
        <v>375000</v>
      </c>
      <c r="K270" s="27">
        <f t="shared" si="316"/>
        <v>0</v>
      </c>
      <c r="L270" s="27">
        <f t="shared" si="316"/>
        <v>0</v>
      </c>
      <c r="M270" s="27">
        <f t="shared" si="316"/>
        <v>375000</v>
      </c>
      <c r="N270" s="136">
        <f t="shared" si="316"/>
        <v>0</v>
      </c>
      <c r="O270" s="27">
        <f t="shared" si="316"/>
        <v>0</v>
      </c>
      <c r="P270" s="27">
        <f t="shared" si="316"/>
        <v>0</v>
      </c>
      <c r="Q270" s="27">
        <f t="shared" si="316"/>
        <v>0</v>
      </c>
      <c r="R270" s="27">
        <f t="shared" si="316"/>
        <v>375000</v>
      </c>
      <c r="S270" s="27">
        <f t="shared" si="316"/>
        <v>0</v>
      </c>
      <c r="T270" s="27">
        <f t="shared" si="316"/>
        <v>0</v>
      </c>
      <c r="U270" s="27">
        <f t="shared" si="316"/>
        <v>375000</v>
      </c>
      <c r="V270" s="27">
        <f t="shared" si="316"/>
        <v>375000</v>
      </c>
      <c r="W270" s="27">
        <f t="shared" si="316"/>
        <v>0</v>
      </c>
      <c r="X270" s="174">
        <f t="shared" si="308"/>
        <v>0</v>
      </c>
      <c r="Y270" s="194" t="e">
        <f t="shared" si="316"/>
        <v>#REF!</v>
      </c>
      <c r="Z270" s="194" t="e">
        <f t="shared" si="316"/>
        <v>#REF!</v>
      </c>
      <c r="AA270" s="194" t="e">
        <f t="shared" si="316"/>
        <v>#REF!</v>
      </c>
    </row>
    <row r="271" spans="1:27" ht="60" x14ac:dyDescent="0.25">
      <c r="A271" s="103" t="s">
        <v>9</v>
      </c>
      <c r="B271" s="103"/>
      <c r="C271" s="103"/>
      <c r="D271" s="103"/>
      <c r="E271" s="99">
        <v>851</v>
      </c>
      <c r="F271" s="3" t="s">
        <v>75</v>
      </c>
      <c r="G271" s="3" t="s">
        <v>11</v>
      </c>
      <c r="H271" s="4" t="s">
        <v>113</v>
      </c>
      <c r="I271" s="5">
        <v>240</v>
      </c>
      <c r="J271" s="27">
        <f>'2.ВС'!J149</f>
        <v>375000</v>
      </c>
      <c r="K271" s="27">
        <f>'2.ВС'!K149</f>
        <v>0</v>
      </c>
      <c r="L271" s="27">
        <f>'2.ВС'!L149</f>
        <v>0</v>
      </c>
      <c r="M271" s="27">
        <f>'2.ВС'!M149</f>
        <v>375000</v>
      </c>
      <c r="N271" s="136">
        <f>'2.ВС'!N149</f>
        <v>0</v>
      </c>
      <c r="O271" s="27">
        <f>'2.ВС'!O149</f>
        <v>0</v>
      </c>
      <c r="P271" s="27">
        <f>'2.ВС'!P149</f>
        <v>0</v>
      </c>
      <c r="Q271" s="27">
        <f>'2.ВС'!Q149</f>
        <v>0</v>
      </c>
      <c r="R271" s="27">
        <f>'2.ВС'!R149</f>
        <v>375000</v>
      </c>
      <c r="S271" s="27">
        <f>'2.ВС'!S149</f>
        <v>0</v>
      </c>
      <c r="T271" s="27">
        <f>'2.ВС'!T149</f>
        <v>0</v>
      </c>
      <c r="U271" s="27">
        <f>'2.ВС'!U149</f>
        <v>375000</v>
      </c>
      <c r="V271" s="27">
        <f>'2.ВС'!V149</f>
        <v>375000</v>
      </c>
      <c r="W271" s="27">
        <f>'2.ВС'!W149</f>
        <v>0</v>
      </c>
      <c r="X271" s="174">
        <f t="shared" si="308"/>
        <v>0</v>
      </c>
      <c r="Y271" s="194" t="e">
        <f>'2.ВС'!#REF!</f>
        <v>#REF!</v>
      </c>
      <c r="Z271" s="194" t="e">
        <f>'2.ВС'!#REF!</f>
        <v>#REF!</v>
      </c>
      <c r="AA271" s="194" t="e">
        <f>'2.ВС'!#REF!</f>
        <v>#REF!</v>
      </c>
    </row>
    <row r="272" spans="1:27" ht="64.5" customHeight="1" x14ac:dyDescent="0.25">
      <c r="A272" s="103" t="s">
        <v>53</v>
      </c>
      <c r="B272" s="103"/>
      <c r="C272" s="103"/>
      <c r="D272" s="103"/>
      <c r="E272" s="99">
        <v>851</v>
      </c>
      <c r="F272" s="3" t="s">
        <v>75</v>
      </c>
      <c r="G272" s="3" t="s">
        <v>11</v>
      </c>
      <c r="H272" s="4" t="s">
        <v>113</v>
      </c>
      <c r="I272" s="5">
        <v>600</v>
      </c>
      <c r="J272" s="27">
        <f t="shared" ref="J272:AA272" si="317">J273</f>
        <v>5225000</v>
      </c>
      <c r="K272" s="27">
        <f t="shared" si="317"/>
        <v>0</v>
      </c>
      <c r="L272" s="27">
        <f t="shared" si="317"/>
        <v>0</v>
      </c>
      <c r="M272" s="27">
        <f t="shared" si="317"/>
        <v>5225000</v>
      </c>
      <c r="N272" s="136">
        <f t="shared" si="317"/>
        <v>0</v>
      </c>
      <c r="O272" s="27">
        <f t="shared" si="317"/>
        <v>0</v>
      </c>
      <c r="P272" s="27">
        <f t="shared" si="317"/>
        <v>0</v>
      </c>
      <c r="Q272" s="27">
        <f t="shared" si="317"/>
        <v>0</v>
      </c>
      <c r="R272" s="27">
        <f t="shared" si="317"/>
        <v>5225000</v>
      </c>
      <c r="S272" s="27">
        <f t="shared" si="317"/>
        <v>0</v>
      </c>
      <c r="T272" s="27">
        <f t="shared" si="317"/>
        <v>0</v>
      </c>
      <c r="U272" s="27">
        <f t="shared" si="317"/>
        <v>5225000</v>
      </c>
      <c r="V272" s="27">
        <f t="shared" si="317"/>
        <v>5225000</v>
      </c>
      <c r="W272" s="27">
        <f t="shared" si="317"/>
        <v>2767850</v>
      </c>
      <c r="X272" s="174">
        <f t="shared" si="308"/>
        <v>52.973205741626792</v>
      </c>
      <c r="Y272" s="194" t="e">
        <f t="shared" si="317"/>
        <v>#REF!</v>
      </c>
      <c r="Z272" s="194" t="e">
        <f t="shared" si="317"/>
        <v>#REF!</v>
      </c>
      <c r="AA272" s="194" t="e">
        <f t="shared" si="317"/>
        <v>#REF!</v>
      </c>
    </row>
    <row r="273" spans="1:27" ht="30" x14ac:dyDescent="0.25">
      <c r="A273" s="103" t="s">
        <v>108</v>
      </c>
      <c r="B273" s="103"/>
      <c r="C273" s="103"/>
      <c r="D273" s="103"/>
      <c r="E273" s="99">
        <v>851</v>
      </c>
      <c r="F273" s="3" t="s">
        <v>75</v>
      </c>
      <c r="G273" s="3" t="s">
        <v>11</v>
      </c>
      <c r="H273" s="4" t="s">
        <v>113</v>
      </c>
      <c r="I273" s="3" t="s">
        <v>109</v>
      </c>
      <c r="J273" s="27">
        <f>'2.ВС'!J151</f>
        <v>5225000</v>
      </c>
      <c r="K273" s="27">
        <f>'2.ВС'!K151</f>
        <v>0</v>
      </c>
      <c r="L273" s="27">
        <f>'2.ВС'!L151</f>
        <v>0</v>
      </c>
      <c r="M273" s="27">
        <f>'2.ВС'!M151</f>
        <v>5225000</v>
      </c>
      <c r="N273" s="136">
        <f>'2.ВС'!N151</f>
        <v>0</v>
      </c>
      <c r="O273" s="27">
        <f>'2.ВС'!O151</f>
        <v>0</v>
      </c>
      <c r="P273" s="27">
        <f>'2.ВС'!P151</f>
        <v>0</v>
      </c>
      <c r="Q273" s="27">
        <f>'2.ВС'!Q151</f>
        <v>0</v>
      </c>
      <c r="R273" s="27">
        <f>'2.ВС'!R151</f>
        <v>5225000</v>
      </c>
      <c r="S273" s="27">
        <f>'2.ВС'!S151</f>
        <v>0</v>
      </c>
      <c r="T273" s="27">
        <f>'2.ВС'!T151</f>
        <v>0</v>
      </c>
      <c r="U273" s="27">
        <f>'2.ВС'!U151</f>
        <v>5225000</v>
      </c>
      <c r="V273" s="27">
        <f>'2.ВС'!V151</f>
        <v>5225000</v>
      </c>
      <c r="W273" s="27">
        <f>'2.ВС'!W151</f>
        <v>2767850</v>
      </c>
      <c r="X273" s="174">
        <f t="shared" si="308"/>
        <v>52.973205741626792</v>
      </c>
      <c r="Y273" s="194" t="e">
        <f>'2.ВС'!#REF!</f>
        <v>#REF!</v>
      </c>
      <c r="Z273" s="194" t="e">
        <f>'2.ВС'!#REF!</f>
        <v>#REF!</v>
      </c>
      <c r="AA273" s="194" t="e">
        <f>'2.ВС'!#REF!</f>
        <v>#REF!</v>
      </c>
    </row>
    <row r="274" spans="1:27" ht="90" x14ac:dyDescent="0.25">
      <c r="A274" s="20" t="s">
        <v>351</v>
      </c>
      <c r="B274" s="103"/>
      <c r="C274" s="103"/>
      <c r="D274" s="103"/>
      <c r="E274" s="99">
        <v>851</v>
      </c>
      <c r="F274" s="4" t="s">
        <v>75</v>
      </c>
      <c r="G274" s="4" t="s">
        <v>11</v>
      </c>
      <c r="H274" s="4" t="s">
        <v>342</v>
      </c>
      <c r="I274" s="4"/>
      <c r="J274" s="27">
        <f t="shared" ref="J274:AA274" si="318">J275</f>
        <v>2497368.42</v>
      </c>
      <c r="K274" s="27">
        <f t="shared" si="318"/>
        <v>2372500</v>
      </c>
      <c r="L274" s="27">
        <f t="shared" si="318"/>
        <v>124868.42</v>
      </c>
      <c r="M274" s="27">
        <f t="shared" si="318"/>
        <v>0</v>
      </c>
      <c r="N274" s="136">
        <f t="shared" si="318"/>
        <v>-1052631.42</v>
      </c>
      <c r="O274" s="27">
        <f t="shared" si="318"/>
        <v>-1000000</v>
      </c>
      <c r="P274" s="27">
        <f t="shared" si="318"/>
        <v>-52631.42</v>
      </c>
      <c r="Q274" s="27">
        <f t="shared" si="318"/>
        <v>0</v>
      </c>
      <c r="R274" s="27">
        <f t="shared" si="318"/>
        <v>1444737</v>
      </c>
      <c r="S274" s="27">
        <f t="shared" si="318"/>
        <v>1372500</v>
      </c>
      <c r="T274" s="27">
        <f t="shared" si="318"/>
        <v>72237</v>
      </c>
      <c r="U274" s="27">
        <f t="shared" si="318"/>
        <v>0</v>
      </c>
      <c r="V274" s="27">
        <f t="shared" si="318"/>
        <v>1444737</v>
      </c>
      <c r="W274" s="27">
        <f t="shared" si="318"/>
        <v>0</v>
      </c>
      <c r="X274" s="174">
        <f t="shared" si="308"/>
        <v>0</v>
      </c>
      <c r="Y274" s="194" t="e">
        <f t="shared" si="318"/>
        <v>#REF!</v>
      </c>
      <c r="Z274" s="194" t="e">
        <f t="shared" si="318"/>
        <v>#REF!</v>
      </c>
      <c r="AA274" s="194" t="e">
        <f t="shared" si="318"/>
        <v>#REF!</v>
      </c>
    </row>
    <row r="275" spans="1:27" ht="61.5" customHeight="1" x14ac:dyDescent="0.25">
      <c r="A275" s="103" t="s">
        <v>53</v>
      </c>
      <c r="B275" s="103"/>
      <c r="C275" s="103"/>
      <c r="D275" s="103"/>
      <c r="E275" s="99">
        <v>851</v>
      </c>
      <c r="F275" s="3" t="s">
        <v>75</v>
      </c>
      <c r="G275" s="3" t="s">
        <v>11</v>
      </c>
      <c r="H275" s="4" t="s">
        <v>342</v>
      </c>
      <c r="I275" s="3" t="s">
        <v>107</v>
      </c>
      <c r="J275" s="27">
        <f t="shared" ref="J275:AA275" si="319">J276</f>
        <v>2497368.42</v>
      </c>
      <c r="K275" s="27">
        <f t="shared" si="319"/>
        <v>2372500</v>
      </c>
      <c r="L275" s="27">
        <f t="shared" si="319"/>
        <v>124868.42</v>
      </c>
      <c r="M275" s="27">
        <f t="shared" si="319"/>
        <v>0</v>
      </c>
      <c r="N275" s="136">
        <f t="shared" si="319"/>
        <v>-1052631.42</v>
      </c>
      <c r="O275" s="27">
        <f t="shared" si="319"/>
        <v>-1000000</v>
      </c>
      <c r="P275" s="27">
        <f t="shared" si="319"/>
        <v>-52631.42</v>
      </c>
      <c r="Q275" s="27">
        <f t="shared" si="319"/>
        <v>0</v>
      </c>
      <c r="R275" s="27">
        <f t="shared" si="319"/>
        <v>1444737</v>
      </c>
      <c r="S275" s="27">
        <f t="shared" si="319"/>
        <v>1372500</v>
      </c>
      <c r="T275" s="27">
        <f t="shared" si="319"/>
        <v>72237</v>
      </c>
      <c r="U275" s="27">
        <f t="shared" si="319"/>
        <v>0</v>
      </c>
      <c r="V275" s="27">
        <f t="shared" si="319"/>
        <v>1444737</v>
      </c>
      <c r="W275" s="27">
        <f t="shared" si="319"/>
        <v>0</v>
      </c>
      <c r="X275" s="174">
        <f t="shared" si="308"/>
        <v>0</v>
      </c>
      <c r="Y275" s="194" t="e">
        <f t="shared" si="319"/>
        <v>#REF!</v>
      </c>
      <c r="Z275" s="194" t="e">
        <f t="shared" si="319"/>
        <v>#REF!</v>
      </c>
      <c r="AA275" s="194" t="e">
        <f t="shared" si="319"/>
        <v>#REF!</v>
      </c>
    </row>
    <row r="276" spans="1:27" ht="30" x14ac:dyDescent="0.25">
      <c r="A276" s="103" t="s">
        <v>54</v>
      </c>
      <c r="B276" s="103"/>
      <c r="C276" s="103"/>
      <c r="D276" s="103"/>
      <c r="E276" s="99">
        <v>851</v>
      </c>
      <c r="F276" s="3" t="s">
        <v>75</v>
      </c>
      <c r="G276" s="3" t="s">
        <v>11</v>
      </c>
      <c r="H276" s="4" t="s">
        <v>342</v>
      </c>
      <c r="I276" s="3" t="s">
        <v>109</v>
      </c>
      <c r="J276" s="27">
        <f>'2.ВС'!J154</f>
        <v>2497368.42</v>
      </c>
      <c r="K276" s="27">
        <f>'2.ВС'!K154</f>
        <v>2372500</v>
      </c>
      <c r="L276" s="27">
        <f>'2.ВС'!L154</f>
        <v>124868.42</v>
      </c>
      <c r="M276" s="27">
        <f>'2.ВС'!M154</f>
        <v>0</v>
      </c>
      <c r="N276" s="136">
        <f>'2.ВС'!N154</f>
        <v>-1052631.42</v>
      </c>
      <c r="O276" s="27">
        <f>'2.ВС'!O154</f>
        <v>-1000000</v>
      </c>
      <c r="P276" s="27">
        <f>'2.ВС'!P154</f>
        <v>-52631.42</v>
      </c>
      <c r="Q276" s="27">
        <f>'2.ВС'!Q154</f>
        <v>0</v>
      </c>
      <c r="R276" s="27">
        <f>'2.ВС'!R154</f>
        <v>1444737</v>
      </c>
      <c r="S276" s="27">
        <f>'2.ВС'!S154</f>
        <v>1372500</v>
      </c>
      <c r="T276" s="27">
        <f>'2.ВС'!T154</f>
        <v>72237</v>
      </c>
      <c r="U276" s="27">
        <f>'2.ВС'!U154</f>
        <v>0</v>
      </c>
      <c r="V276" s="27">
        <f>'2.ВС'!V154</f>
        <v>1444737</v>
      </c>
      <c r="W276" s="27">
        <f>'2.ВС'!W154</f>
        <v>0</v>
      </c>
      <c r="X276" s="174">
        <f t="shared" si="308"/>
        <v>0</v>
      </c>
      <c r="Y276" s="194" t="e">
        <f>'2.ВС'!#REF!</f>
        <v>#REF!</v>
      </c>
      <c r="Z276" s="194" t="e">
        <f>'2.ВС'!#REF!</f>
        <v>#REF!</v>
      </c>
      <c r="AA276" s="194" t="e">
        <f>'2.ВС'!#REF!</f>
        <v>#REF!</v>
      </c>
    </row>
    <row r="277" spans="1:27" x14ac:dyDescent="0.25">
      <c r="A277" s="112" t="s">
        <v>353</v>
      </c>
      <c r="B277" s="111"/>
      <c r="C277" s="111"/>
      <c r="D277" s="111"/>
      <c r="E277" s="108">
        <v>851</v>
      </c>
      <c r="F277" s="109" t="s">
        <v>75</v>
      </c>
      <c r="G277" s="109" t="s">
        <v>11</v>
      </c>
      <c r="H277" s="113" t="s">
        <v>349</v>
      </c>
      <c r="I277" s="109"/>
      <c r="J277" s="27">
        <f>J278</f>
        <v>0</v>
      </c>
      <c r="K277" s="27">
        <f t="shared" ref="K277:AA278" si="320">K278</f>
        <v>0</v>
      </c>
      <c r="L277" s="27">
        <f t="shared" si="320"/>
        <v>0</v>
      </c>
      <c r="M277" s="27">
        <f t="shared" si="320"/>
        <v>0</v>
      </c>
      <c r="N277" s="27">
        <f t="shared" si="320"/>
        <v>157037</v>
      </c>
      <c r="O277" s="27">
        <f t="shared" si="320"/>
        <v>149185</v>
      </c>
      <c r="P277" s="27">
        <f t="shared" si="320"/>
        <v>7852</v>
      </c>
      <c r="Q277" s="27">
        <f t="shared" si="320"/>
        <v>0</v>
      </c>
      <c r="R277" s="27">
        <f t="shared" si="320"/>
        <v>157037</v>
      </c>
      <c r="S277" s="27">
        <f t="shared" si="320"/>
        <v>149185</v>
      </c>
      <c r="T277" s="27">
        <f t="shared" si="320"/>
        <v>7852</v>
      </c>
      <c r="U277" s="27">
        <f t="shared" si="320"/>
        <v>0</v>
      </c>
      <c r="V277" s="27">
        <f t="shared" si="320"/>
        <v>157037</v>
      </c>
      <c r="W277" s="27">
        <f t="shared" si="320"/>
        <v>157037</v>
      </c>
      <c r="X277" s="174">
        <f t="shared" si="308"/>
        <v>100</v>
      </c>
      <c r="Y277" s="194" t="e">
        <f t="shared" si="320"/>
        <v>#REF!</v>
      </c>
      <c r="Z277" s="194" t="e">
        <f t="shared" si="320"/>
        <v>#REF!</v>
      </c>
      <c r="AA277" s="194" t="e">
        <f t="shared" si="320"/>
        <v>#REF!</v>
      </c>
    </row>
    <row r="278" spans="1:27" ht="48" x14ac:dyDescent="0.25">
      <c r="A278" s="111" t="s">
        <v>53</v>
      </c>
      <c r="B278" s="111"/>
      <c r="C278" s="111"/>
      <c r="D278" s="111"/>
      <c r="E278" s="108">
        <v>851</v>
      </c>
      <c r="F278" s="109" t="s">
        <v>75</v>
      </c>
      <c r="G278" s="109" t="s">
        <v>11</v>
      </c>
      <c r="H278" s="113" t="s">
        <v>349</v>
      </c>
      <c r="I278" s="109" t="s">
        <v>107</v>
      </c>
      <c r="J278" s="27">
        <f>J279</f>
        <v>0</v>
      </c>
      <c r="K278" s="27">
        <f t="shared" si="320"/>
        <v>0</v>
      </c>
      <c r="L278" s="27">
        <f t="shared" si="320"/>
        <v>0</v>
      </c>
      <c r="M278" s="27">
        <f t="shared" si="320"/>
        <v>0</v>
      </c>
      <c r="N278" s="27">
        <f t="shared" si="320"/>
        <v>157037</v>
      </c>
      <c r="O278" s="27">
        <f t="shared" si="320"/>
        <v>149185</v>
      </c>
      <c r="P278" s="27">
        <f t="shared" si="320"/>
        <v>7852</v>
      </c>
      <c r="Q278" s="27">
        <f t="shared" si="320"/>
        <v>0</v>
      </c>
      <c r="R278" s="27">
        <f t="shared" si="320"/>
        <v>157037</v>
      </c>
      <c r="S278" s="27">
        <f t="shared" si="320"/>
        <v>149185</v>
      </c>
      <c r="T278" s="27">
        <f t="shared" si="320"/>
        <v>7852</v>
      </c>
      <c r="U278" s="27">
        <f t="shared" si="320"/>
        <v>0</v>
      </c>
      <c r="V278" s="27">
        <f t="shared" si="320"/>
        <v>157037</v>
      </c>
      <c r="W278" s="27">
        <f t="shared" si="320"/>
        <v>157037</v>
      </c>
      <c r="X278" s="174">
        <f t="shared" si="308"/>
        <v>100</v>
      </c>
      <c r="Y278" s="194" t="e">
        <f t="shared" si="320"/>
        <v>#REF!</v>
      </c>
      <c r="Z278" s="194" t="e">
        <f t="shared" si="320"/>
        <v>#REF!</v>
      </c>
      <c r="AA278" s="194" t="e">
        <f t="shared" si="320"/>
        <v>#REF!</v>
      </c>
    </row>
    <row r="279" spans="1:27" ht="24" x14ac:dyDescent="0.25">
      <c r="A279" s="111" t="s">
        <v>54</v>
      </c>
      <c r="B279" s="111"/>
      <c r="C279" s="111"/>
      <c r="D279" s="111"/>
      <c r="E279" s="108">
        <v>851</v>
      </c>
      <c r="F279" s="109" t="s">
        <v>75</v>
      </c>
      <c r="G279" s="109" t="s">
        <v>11</v>
      </c>
      <c r="H279" s="113" t="s">
        <v>349</v>
      </c>
      <c r="I279" s="109" t="s">
        <v>109</v>
      </c>
      <c r="J279" s="27">
        <f>'2.ВС'!J157</f>
        <v>0</v>
      </c>
      <c r="K279" s="27">
        <f>'2.ВС'!K157</f>
        <v>0</v>
      </c>
      <c r="L279" s="27">
        <f>'2.ВС'!L157</f>
        <v>0</v>
      </c>
      <c r="M279" s="27">
        <f>'2.ВС'!M157</f>
        <v>0</v>
      </c>
      <c r="N279" s="27">
        <f>'2.ВС'!N157</f>
        <v>157037</v>
      </c>
      <c r="O279" s="27">
        <f>'2.ВС'!O157</f>
        <v>149185</v>
      </c>
      <c r="P279" s="27">
        <f>'2.ВС'!P157</f>
        <v>7852</v>
      </c>
      <c r="Q279" s="27">
        <f>'2.ВС'!Q157</f>
        <v>0</v>
      </c>
      <c r="R279" s="27">
        <f>'2.ВС'!R157</f>
        <v>157037</v>
      </c>
      <c r="S279" s="27">
        <f>'2.ВС'!S157</f>
        <v>149185</v>
      </c>
      <c r="T279" s="27">
        <f>'2.ВС'!T157</f>
        <v>7852</v>
      </c>
      <c r="U279" s="27">
        <f>'2.ВС'!U157</f>
        <v>0</v>
      </c>
      <c r="V279" s="27">
        <f>'2.ВС'!V157</f>
        <v>157037</v>
      </c>
      <c r="W279" s="27">
        <f>'2.ВС'!W157</f>
        <v>157037</v>
      </c>
      <c r="X279" s="174">
        <f t="shared" si="308"/>
        <v>100</v>
      </c>
      <c r="Y279" s="194" t="e">
        <f>'2.ВС'!#REF!</f>
        <v>#REF!</v>
      </c>
      <c r="Z279" s="194" t="e">
        <f>'2.ВС'!#REF!</f>
        <v>#REF!</v>
      </c>
      <c r="AA279" s="194" t="e">
        <f>'2.ВС'!#REF!</f>
        <v>#REF!</v>
      </c>
    </row>
    <row r="280" spans="1:27" ht="72" x14ac:dyDescent="0.25">
      <c r="A280" s="112" t="s">
        <v>354</v>
      </c>
      <c r="B280" s="143"/>
      <c r="C280" s="143"/>
      <c r="D280" s="143"/>
      <c r="E280" s="141"/>
      <c r="F280" s="144" t="s">
        <v>75</v>
      </c>
      <c r="G280" s="144" t="s">
        <v>11</v>
      </c>
      <c r="H280" s="144" t="s">
        <v>345</v>
      </c>
      <c r="I280" s="144"/>
      <c r="J280" s="27"/>
      <c r="K280" s="27"/>
      <c r="L280" s="27"/>
      <c r="M280" s="27"/>
      <c r="N280" s="136">
        <f>N281</f>
        <v>526316</v>
      </c>
      <c r="O280" s="136">
        <f t="shared" ref="O280:AA281" si="321">O281</f>
        <v>500000</v>
      </c>
      <c r="P280" s="136">
        <f t="shared" si="321"/>
        <v>26316</v>
      </c>
      <c r="Q280" s="136">
        <f t="shared" si="321"/>
        <v>0</v>
      </c>
      <c r="R280" s="136">
        <f t="shared" si="321"/>
        <v>526316</v>
      </c>
      <c r="S280" s="136">
        <f t="shared" si="321"/>
        <v>500000</v>
      </c>
      <c r="T280" s="136">
        <f t="shared" si="321"/>
        <v>26316</v>
      </c>
      <c r="U280" s="136">
        <f t="shared" si="321"/>
        <v>0</v>
      </c>
      <c r="V280" s="136">
        <f t="shared" si="321"/>
        <v>526316</v>
      </c>
      <c r="W280" s="136">
        <f t="shared" si="321"/>
        <v>0</v>
      </c>
      <c r="X280" s="174">
        <f t="shared" si="308"/>
        <v>0</v>
      </c>
      <c r="Y280" s="198" t="e">
        <f t="shared" si="321"/>
        <v>#REF!</v>
      </c>
      <c r="Z280" s="198" t="e">
        <f t="shared" si="321"/>
        <v>#REF!</v>
      </c>
      <c r="AA280" s="198" t="e">
        <f t="shared" si="321"/>
        <v>#REF!</v>
      </c>
    </row>
    <row r="281" spans="1:27" ht="48" x14ac:dyDescent="0.25">
      <c r="A281" s="111" t="s">
        <v>53</v>
      </c>
      <c r="B281" s="143"/>
      <c r="C281" s="143"/>
      <c r="D281" s="143"/>
      <c r="E281" s="141"/>
      <c r="F281" s="145" t="s">
        <v>75</v>
      </c>
      <c r="G281" s="145" t="s">
        <v>11</v>
      </c>
      <c r="H281" s="144" t="s">
        <v>345</v>
      </c>
      <c r="I281" s="145" t="s">
        <v>107</v>
      </c>
      <c r="J281" s="27"/>
      <c r="K281" s="27"/>
      <c r="L281" s="27"/>
      <c r="M281" s="27"/>
      <c r="N281" s="136">
        <f>N282</f>
        <v>526316</v>
      </c>
      <c r="O281" s="136">
        <f t="shared" si="321"/>
        <v>500000</v>
      </c>
      <c r="P281" s="136">
        <f t="shared" si="321"/>
        <v>26316</v>
      </c>
      <c r="Q281" s="136">
        <f t="shared" si="321"/>
        <v>0</v>
      </c>
      <c r="R281" s="136">
        <f t="shared" si="321"/>
        <v>526316</v>
      </c>
      <c r="S281" s="136">
        <f t="shared" si="321"/>
        <v>500000</v>
      </c>
      <c r="T281" s="136">
        <f t="shared" si="321"/>
        <v>26316</v>
      </c>
      <c r="U281" s="136">
        <f t="shared" si="321"/>
        <v>0</v>
      </c>
      <c r="V281" s="136">
        <f t="shared" si="321"/>
        <v>526316</v>
      </c>
      <c r="W281" s="136">
        <f t="shared" si="321"/>
        <v>0</v>
      </c>
      <c r="X281" s="174">
        <f t="shared" si="308"/>
        <v>0</v>
      </c>
      <c r="Y281" s="198" t="e">
        <f t="shared" si="321"/>
        <v>#REF!</v>
      </c>
      <c r="Z281" s="198" t="e">
        <f t="shared" si="321"/>
        <v>#REF!</v>
      </c>
      <c r="AA281" s="198" t="e">
        <f t="shared" si="321"/>
        <v>#REF!</v>
      </c>
    </row>
    <row r="282" spans="1:27" ht="24" x14ac:dyDescent="0.25">
      <c r="A282" s="111" t="s">
        <v>108</v>
      </c>
      <c r="B282" s="143"/>
      <c r="C282" s="143"/>
      <c r="D282" s="143"/>
      <c r="E282" s="141"/>
      <c r="F282" s="145" t="s">
        <v>75</v>
      </c>
      <c r="G282" s="145" t="s">
        <v>11</v>
      </c>
      <c r="H282" s="144" t="s">
        <v>345</v>
      </c>
      <c r="I282" s="145" t="s">
        <v>109</v>
      </c>
      <c r="J282" s="27"/>
      <c r="K282" s="27"/>
      <c r="L282" s="27"/>
      <c r="M282" s="27"/>
      <c r="N282" s="136">
        <f>'2.ВС'!N160</f>
        <v>526316</v>
      </c>
      <c r="O282" s="136">
        <f>'2.ВС'!O160</f>
        <v>500000</v>
      </c>
      <c r="P282" s="136">
        <f>'2.ВС'!P160</f>
        <v>26316</v>
      </c>
      <c r="Q282" s="136">
        <f>'2.ВС'!Q160</f>
        <v>0</v>
      </c>
      <c r="R282" s="136">
        <f>'2.ВС'!R160</f>
        <v>526316</v>
      </c>
      <c r="S282" s="136">
        <f>'2.ВС'!S160</f>
        <v>500000</v>
      </c>
      <c r="T282" s="136">
        <f>'2.ВС'!T160</f>
        <v>26316</v>
      </c>
      <c r="U282" s="136">
        <f>'2.ВС'!U160</f>
        <v>0</v>
      </c>
      <c r="V282" s="136">
        <f>'2.ВС'!V160</f>
        <v>526316</v>
      </c>
      <c r="W282" s="136">
        <f>'2.ВС'!W160</f>
        <v>0</v>
      </c>
      <c r="X282" s="174">
        <f t="shared" si="308"/>
        <v>0</v>
      </c>
      <c r="Y282" s="198" t="e">
        <f>'2.ВС'!#REF!</f>
        <v>#REF!</v>
      </c>
      <c r="Z282" s="198" t="e">
        <f>'2.ВС'!#REF!</f>
        <v>#REF!</v>
      </c>
      <c r="AA282" s="198" t="e">
        <f>'2.ВС'!#REF!</f>
        <v>#REF!</v>
      </c>
    </row>
    <row r="283" spans="1:27" ht="30.75" customHeight="1" x14ac:dyDescent="0.25">
      <c r="A283" s="23" t="s">
        <v>118</v>
      </c>
      <c r="B283" s="69"/>
      <c r="C283" s="69"/>
      <c r="D283" s="69"/>
      <c r="E283" s="99">
        <v>851</v>
      </c>
      <c r="F283" s="24" t="s">
        <v>75</v>
      </c>
      <c r="G283" s="24" t="s">
        <v>13</v>
      </c>
      <c r="H283" s="30"/>
      <c r="I283" s="24"/>
      <c r="J283" s="45">
        <f t="shared" ref="J283:Z285" si="322">J284</f>
        <v>5000</v>
      </c>
      <c r="K283" s="45">
        <f t="shared" si="322"/>
        <v>0</v>
      </c>
      <c r="L283" s="45">
        <f t="shared" si="322"/>
        <v>5000</v>
      </c>
      <c r="M283" s="45">
        <f t="shared" si="322"/>
        <v>0</v>
      </c>
      <c r="N283" s="137">
        <f t="shared" si="322"/>
        <v>0</v>
      </c>
      <c r="O283" s="45">
        <f t="shared" si="322"/>
        <v>0</v>
      </c>
      <c r="P283" s="45">
        <f t="shared" si="322"/>
        <v>0</v>
      </c>
      <c r="Q283" s="45">
        <f t="shared" si="322"/>
        <v>0</v>
      </c>
      <c r="R283" s="45">
        <f t="shared" si="322"/>
        <v>5000</v>
      </c>
      <c r="S283" s="45">
        <f t="shared" si="322"/>
        <v>0</v>
      </c>
      <c r="T283" s="45">
        <f t="shared" si="322"/>
        <v>5000</v>
      </c>
      <c r="U283" s="45">
        <f t="shared" si="322"/>
        <v>0</v>
      </c>
      <c r="V283" s="45">
        <f t="shared" si="322"/>
        <v>5000</v>
      </c>
      <c r="W283" s="45">
        <f t="shared" si="322"/>
        <v>0</v>
      </c>
      <c r="X283" s="174">
        <f t="shared" si="308"/>
        <v>0</v>
      </c>
      <c r="Y283" s="195" t="e">
        <f t="shared" si="322"/>
        <v>#REF!</v>
      </c>
      <c r="Z283" s="195" t="e">
        <f t="shared" si="322"/>
        <v>#REF!</v>
      </c>
      <c r="AA283" s="195" t="e">
        <f t="shared" ref="Y283:AA285" si="323">AA284</f>
        <v>#REF!</v>
      </c>
    </row>
    <row r="284" spans="1:27" ht="48.75" customHeight="1" x14ac:dyDescent="0.25">
      <c r="A284" s="20" t="s">
        <v>119</v>
      </c>
      <c r="B284" s="103"/>
      <c r="C284" s="103"/>
      <c r="D284" s="103"/>
      <c r="E284" s="99">
        <v>851</v>
      </c>
      <c r="F284" s="3" t="s">
        <v>75</v>
      </c>
      <c r="G284" s="3" t="s">
        <v>13</v>
      </c>
      <c r="H284" s="4" t="s">
        <v>120</v>
      </c>
      <c r="I284" s="3"/>
      <c r="J284" s="27">
        <f t="shared" si="322"/>
        <v>5000</v>
      </c>
      <c r="K284" s="27">
        <f t="shared" si="322"/>
        <v>0</v>
      </c>
      <c r="L284" s="27">
        <f t="shared" si="322"/>
        <v>5000</v>
      </c>
      <c r="M284" s="27">
        <f t="shared" si="322"/>
        <v>0</v>
      </c>
      <c r="N284" s="136">
        <f t="shared" si="322"/>
        <v>0</v>
      </c>
      <c r="O284" s="27">
        <f t="shared" si="322"/>
        <v>0</v>
      </c>
      <c r="P284" s="27">
        <f t="shared" si="322"/>
        <v>0</v>
      </c>
      <c r="Q284" s="27">
        <f t="shared" si="322"/>
        <v>0</v>
      </c>
      <c r="R284" s="27">
        <f t="shared" si="322"/>
        <v>5000</v>
      </c>
      <c r="S284" s="27">
        <f t="shared" si="322"/>
        <v>0</v>
      </c>
      <c r="T284" s="27">
        <f t="shared" si="322"/>
        <v>5000</v>
      </c>
      <c r="U284" s="27">
        <f t="shared" si="322"/>
        <v>0</v>
      </c>
      <c r="V284" s="27">
        <f t="shared" si="322"/>
        <v>5000</v>
      </c>
      <c r="W284" s="27">
        <f t="shared" si="322"/>
        <v>0</v>
      </c>
      <c r="X284" s="174">
        <f t="shared" si="308"/>
        <v>0</v>
      </c>
      <c r="Y284" s="194" t="e">
        <f t="shared" si="323"/>
        <v>#REF!</v>
      </c>
      <c r="Z284" s="194" t="e">
        <f t="shared" si="323"/>
        <v>#REF!</v>
      </c>
      <c r="AA284" s="194" t="e">
        <f t="shared" si="323"/>
        <v>#REF!</v>
      </c>
    </row>
    <row r="285" spans="1:27" ht="60" x14ac:dyDescent="0.25">
      <c r="A285" s="103" t="s">
        <v>22</v>
      </c>
      <c r="B285" s="101"/>
      <c r="C285" s="101"/>
      <c r="D285" s="101"/>
      <c r="E285" s="99">
        <v>851</v>
      </c>
      <c r="F285" s="3" t="s">
        <v>75</v>
      </c>
      <c r="G285" s="3" t="s">
        <v>13</v>
      </c>
      <c r="H285" s="4" t="s">
        <v>120</v>
      </c>
      <c r="I285" s="3" t="s">
        <v>23</v>
      </c>
      <c r="J285" s="27">
        <f t="shared" si="322"/>
        <v>5000</v>
      </c>
      <c r="K285" s="27">
        <f t="shared" si="322"/>
        <v>0</v>
      </c>
      <c r="L285" s="27">
        <f t="shared" si="322"/>
        <v>5000</v>
      </c>
      <c r="M285" s="27">
        <f t="shared" si="322"/>
        <v>0</v>
      </c>
      <c r="N285" s="136">
        <f t="shared" si="322"/>
        <v>0</v>
      </c>
      <c r="O285" s="27">
        <f t="shared" si="322"/>
        <v>0</v>
      </c>
      <c r="P285" s="27">
        <f t="shared" si="322"/>
        <v>0</v>
      </c>
      <c r="Q285" s="27">
        <f t="shared" si="322"/>
        <v>0</v>
      </c>
      <c r="R285" s="27">
        <f t="shared" si="322"/>
        <v>5000</v>
      </c>
      <c r="S285" s="27">
        <f t="shared" si="322"/>
        <v>0</v>
      </c>
      <c r="T285" s="27">
        <f t="shared" si="322"/>
        <v>5000</v>
      </c>
      <c r="U285" s="27">
        <f t="shared" si="322"/>
        <v>0</v>
      </c>
      <c r="V285" s="27">
        <f t="shared" si="322"/>
        <v>5000</v>
      </c>
      <c r="W285" s="27">
        <f t="shared" si="322"/>
        <v>0</v>
      </c>
      <c r="X285" s="174">
        <f t="shared" si="308"/>
        <v>0</v>
      </c>
      <c r="Y285" s="194" t="e">
        <f t="shared" si="323"/>
        <v>#REF!</v>
      </c>
      <c r="Z285" s="194" t="e">
        <f t="shared" si="323"/>
        <v>#REF!</v>
      </c>
      <c r="AA285" s="194" t="e">
        <f t="shared" si="323"/>
        <v>#REF!</v>
      </c>
    </row>
    <row r="286" spans="1:27" ht="60" x14ac:dyDescent="0.25">
      <c r="A286" s="103" t="s">
        <v>9</v>
      </c>
      <c r="B286" s="103"/>
      <c r="C286" s="103"/>
      <c r="D286" s="103"/>
      <c r="E286" s="99">
        <v>851</v>
      </c>
      <c r="F286" s="3" t="s">
        <v>75</v>
      </c>
      <c r="G286" s="3" t="s">
        <v>13</v>
      </c>
      <c r="H286" s="4" t="s">
        <v>120</v>
      </c>
      <c r="I286" s="3" t="s">
        <v>24</v>
      </c>
      <c r="J286" s="27">
        <f>'2.ВС'!J164</f>
        <v>5000</v>
      </c>
      <c r="K286" s="27">
        <f>'2.ВС'!K164</f>
        <v>0</v>
      </c>
      <c r="L286" s="27">
        <f>'2.ВС'!L164</f>
        <v>5000</v>
      </c>
      <c r="M286" s="27">
        <f>'2.ВС'!M164</f>
        <v>0</v>
      </c>
      <c r="N286" s="136">
        <f>'2.ВС'!N164</f>
        <v>0</v>
      </c>
      <c r="O286" s="27">
        <f>'2.ВС'!O164</f>
        <v>0</v>
      </c>
      <c r="P286" s="27">
        <f>'2.ВС'!P164</f>
        <v>0</v>
      </c>
      <c r="Q286" s="27">
        <f>'2.ВС'!Q164</f>
        <v>0</v>
      </c>
      <c r="R286" s="27">
        <f>'2.ВС'!R164</f>
        <v>5000</v>
      </c>
      <c r="S286" s="27">
        <f>'2.ВС'!S164</f>
        <v>0</v>
      </c>
      <c r="T286" s="27">
        <f>'2.ВС'!T164</f>
        <v>5000</v>
      </c>
      <c r="U286" s="27">
        <f>'2.ВС'!U164</f>
        <v>0</v>
      </c>
      <c r="V286" s="27">
        <f>'2.ВС'!V164</f>
        <v>5000</v>
      </c>
      <c r="W286" s="27">
        <f>'2.ВС'!W164</f>
        <v>0</v>
      </c>
      <c r="X286" s="174">
        <f t="shared" si="308"/>
        <v>0</v>
      </c>
      <c r="Y286" s="194" t="e">
        <f>'2.ВС'!#REF!</f>
        <v>#REF!</v>
      </c>
      <c r="Z286" s="194" t="e">
        <f>'2.ВС'!#REF!</f>
        <v>#REF!</v>
      </c>
      <c r="AA286" s="194" t="e">
        <f>'2.ВС'!#REF!</f>
        <v>#REF!</v>
      </c>
    </row>
    <row r="287" spans="1:27" x14ac:dyDescent="0.25">
      <c r="A287" s="21" t="s">
        <v>121</v>
      </c>
      <c r="B287" s="40"/>
      <c r="C287" s="40"/>
      <c r="D287" s="40"/>
      <c r="E287" s="99">
        <v>852</v>
      </c>
      <c r="F287" s="22" t="s">
        <v>122</v>
      </c>
      <c r="G287" s="22"/>
      <c r="H287" s="34"/>
      <c r="I287" s="22"/>
      <c r="J287" s="32">
        <f>J288+J292+J299+J316</f>
        <v>25337592.18</v>
      </c>
      <c r="K287" s="32">
        <f t="shared" ref="K287:M287" si="324">K288+K292+K299+K316</f>
        <v>21511339.780000001</v>
      </c>
      <c r="L287" s="32">
        <f t="shared" si="324"/>
        <v>3826252.4</v>
      </c>
      <c r="M287" s="32">
        <f t="shared" si="324"/>
        <v>0</v>
      </c>
      <c r="N287" s="134">
        <f>N288+N292+N299+N316</f>
        <v>145169.29999999999</v>
      </c>
      <c r="O287" s="32">
        <f t="shared" ref="O287" si="325">O288+O292+O299+O316</f>
        <v>0</v>
      </c>
      <c r="P287" s="32">
        <f t="shared" ref="P287" si="326">P288+P292+P299+P316</f>
        <v>145169.29999999999</v>
      </c>
      <c r="Q287" s="32">
        <f t="shared" ref="Q287" si="327">Q288+Q292+Q299+Q316</f>
        <v>0</v>
      </c>
      <c r="R287" s="32">
        <f>R288+R292+R299+R316</f>
        <v>25482761.48</v>
      </c>
      <c r="S287" s="32">
        <f t="shared" ref="S287" si="328">S288+S292+S299+S316</f>
        <v>21511339.780000001</v>
      </c>
      <c r="T287" s="32">
        <f t="shared" ref="T287" si="329">T288+T292+T299+T316</f>
        <v>3996421.6999999997</v>
      </c>
      <c r="U287" s="32">
        <f t="shared" ref="U287:W287" si="330">U288+U292+U299+U316</f>
        <v>0</v>
      </c>
      <c r="V287" s="32">
        <f t="shared" si="330"/>
        <v>25567761.48</v>
      </c>
      <c r="W287" s="32">
        <f t="shared" si="330"/>
        <v>8704969.3699999992</v>
      </c>
      <c r="X287" s="174">
        <f t="shared" si="308"/>
        <v>34.046662148382964</v>
      </c>
      <c r="Y287" s="192" t="e">
        <f t="shared" ref="Y287:AA287" si="331">Y288+Y292+Y299+Y316</f>
        <v>#REF!</v>
      </c>
      <c r="Z287" s="192" t="e">
        <f t="shared" si="331"/>
        <v>#REF!</v>
      </c>
      <c r="AA287" s="192" t="e">
        <f t="shared" si="331"/>
        <v>#REF!</v>
      </c>
    </row>
    <row r="288" spans="1:27" x14ac:dyDescent="0.25">
      <c r="A288" s="23" t="s">
        <v>123</v>
      </c>
      <c r="B288" s="69"/>
      <c r="C288" s="69"/>
      <c r="D288" s="69"/>
      <c r="E288" s="99">
        <v>851</v>
      </c>
      <c r="F288" s="24" t="s">
        <v>122</v>
      </c>
      <c r="G288" s="24" t="s">
        <v>11</v>
      </c>
      <c r="H288" s="30"/>
      <c r="I288" s="24"/>
      <c r="J288" s="28">
        <f t="shared" ref="J288:Z290" si="332">J289</f>
        <v>3059870</v>
      </c>
      <c r="K288" s="28">
        <f t="shared" si="332"/>
        <v>0</v>
      </c>
      <c r="L288" s="28">
        <f t="shared" si="332"/>
        <v>3059870</v>
      </c>
      <c r="M288" s="28">
        <f t="shared" si="332"/>
        <v>0</v>
      </c>
      <c r="N288" s="135">
        <f t="shared" si="332"/>
        <v>120169.3</v>
      </c>
      <c r="O288" s="28">
        <f t="shared" si="332"/>
        <v>0</v>
      </c>
      <c r="P288" s="28">
        <f t="shared" si="332"/>
        <v>120169.3</v>
      </c>
      <c r="Q288" s="28">
        <f t="shared" si="332"/>
        <v>0</v>
      </c>
      <c r="R288" s="28">
        <f t="shared" si="332"/>
        <v>3180039.3</v>
      </c>
      <c r="S288" s="28">
        <f t="shared" si="332"/>
        <v>0</v>
      </c>
      <c r="T288" s="28">
        <f t="shared" si="332"/>
        <v>3180039.3</v>
      </c>
      <c r="U288" s="28">
        <f t="shared" si="332"/>
        <v>0</v>
      </c>
      <c r="V288" s="28">
        <f t="shared" si="332"/>
        <v>3180039.3</v>
      </c>
      <c r="W288" s="28">
        <f t="shared" si="332"/>
        <v>1652010.88</v>
      </c>
      <c r="X288" s="174">
        <f t="shared" si="308"/>
        <v>51.949385656963422</v>
      </c>
      <c r="Y288" s="193" t="e">
        <f t="shared" si="332"/>
        <v>#REF!</v>
      </c>
      <c r="Z288" s="193" t="e">
        <f t="shared" si="332"/>
        <v>#REF!</v>
      </c>
      <c r="AA288" s="193" t="e">
        <f t="shared" ref="Y288:AA290" si="333">AA289</f>
        <v>#REF!</v>
      </c>
    </row>
    <row r="289" spans="1:27" ht="45" x14ac:dyDescent="0.25">
      <c r="A289" s="20" t="s">
        <v>124</v>
      </c>
      <c r="B289" s="103"/>
      <c r="C289" s="103"/>
      <c r="D289" s="103"/>
      <c r="E289" s="99">
        <v>851</v>
      </c>
      <c r="F289" s="3" t="s">
        <v>122</v>
      </c>
      <c r="G289" s="3" t="s">
        <v>11</v>
      </c>
      <c r="H289" s="4" t="s">
        <v>125</v>
      </c>
      <c r="I289" s="3"/>
      <c r="J289" s="27">
        <f t="shared" si="332"/>
        <v>3059870</v>
      </c>
      <c r="K289" s="27">
        <f t="shared" si="332"/>
        <v>0</v>
      </c>
      <c r="L289" s="27">
        <f t="shared" si="332"/>
        <v>3059870</v>
      </c>
      <c r="M289" s="27">
        <f t="shared" si="332"/>
        <v>0</v>
      </c>
      <c r="N289" s="136">
        <f t="shared" si="332"/>
        <v>120169.3</v>
      </c>
      <c r="O289" s="27">
        <f t="shared" si="332"/>
        <v>0</v>
      </c>
      <c r="P289" s="27">
        <f t="shared" si="332"/>
        <v>120169.3</v>
      </c>
      <c r="Q289" s="27">
        <f t="shared" si="332"/>
        <v>0</v>
      </c>
      <c r="R289" s="27">
        <f t="shared" si="332"/>
        <v>3180039.3</v>
      </c>
      <c r="S289" s="27">
        <f t="shared" si="332"/>
        <v>0</v>
      </c>
      <c r="T289" s="27">
        <f t="shared" si="332"/>
        <v>3180039.3</v>
      </c>
      <c r="U289" s="27">
        <f t="shared" si="332"/>
        <v>0</v>
      </c>
      <c r="V289" s="27">
        <f t="shared" si="332"/>
        <v>3180039.3</v>
      </c>
      <c r="W289" s="27">
        <f t="shared" si="332"/>
        <v>1652010.88</v>
      </c>
      <c r="X289" s="174">
        <f t="shared" si="308"/>
        <v>51.949385656963422</v>
      </c>
      <c r="Y289" s="194" t="e">
        <f t="shared" si="333"/>
        <v>#REF!</v>
      </c>
      <c r="Z289" s="194" t="e">
        <f t="shared" si="333"/>
        <v>#REF!</v>
      </c>
      <c r="AA289" s="194" t="e">
        <f t="shared" si="333"/>
        <v>#REF!</v>
      </c>
    </row>
    <row r="290" spans="1:27" ht="30" x14ac:dyDescent="0.25">
      <c r="A290" s="101" t="s">
        <v>126</v>
      </c>
      <c r="B290" s="101"/>
      <c r="C290" s="101"/>
      <c r="D290" s="101"/>
      <c r="E290" s="99">
        <v>851</v>
      </c>
      <c r="F290" s="3" t="s">
        <v>122</v>
      </c>
      <c r="G290" s="3" t="s">
        <v>11</v>
      </c>
      <c r="H290" s="4" t="s">
        <v>125</v>
      </c>
      <c r="I290" s="3" t="s">
        <v>127</v>
      </c>
      <c r="J290" s="27">
        <f t="shared" si="332"/>
        <v>3059870</v>
      </c>
      <c r="K290" s="27">
        <f t="shared" si="332"/>
        <v>0</v>
      </c>
      <c r="L290" s="27">
        <f t="shared" si="332"/>
        <v>3059870</v>
      </c>
      <c r="M290" s="27">
        <f t="shared" si="332"/>
        <v>0</v>
      </c>
      <c r="N290" s="136">
        <f t="shared" si="332"/>
        <v>120169.3</v>
      </c>
      <c r="O290" s="27">
        <f t="shared" si="332"/>
        <v>0</v>
      </c>
      <c r="P290" s="27">
        <f t="shared" si="332"/>
        <v>120169.3</v>
      </c>
      <c r="Q290" s="27">
        <f t="shared" si="332"/>
        <v>0</v>
      </c>
      <c r="R290" s="27">
        <f t="shared" si="332"/>
        <v>3180039.3</v>
      </c>
      <c r="S290" s="27">
        <f t="shared" si="332"/>
        <v>0</v>
      </c>
      <c r="T290" s="27">
        <f t="shared" si="332"/>
        <v>3180039.3</v>
      </c>
      <c r="U290" s="27">
        <f t="shared" si="332"/>
        <v>0</v>
      </c>
      <c r="V290" s="27">
        <f t="shared" si="332"/>
        <v>3180039.3</v>
      </c>
      <c r="W290" s="27">
        <f t="shared" si="332"/>
        <v>1652010.88</v>
      </c>
      <c r="X290" s="174">
        <f t="shared" si="308"/>
        <v>51.949385656963422</v>
      </c>
      <c r="Y290" s="194" t="e">
        <f t="shared" si="333"/>
        <v>#REF!</v>
      </c>
      <c r="Z290" s="194" t="e">
        <f t="shared" si="333"/>
        <v>#REF!</v>
      </c>
      <c r="AA290" s="194" t="e">
        <f t="shared" si="333"/>
        <v>#REF!</v>
      </c>
    </row>
    <row r="291" spans="1:27" ht="60" x14ac:dyDescent="0.25">
      <c r="A291" s="101" t="s">
        <v>128</v>
      </c>
      <c r="B291" s="103"/>
      <c r="C291" s="103"/>
      <c r="D291" s="31"/>
      <c r="E291" s="99">
        <v>851</v>
      </c>
      <c r="F291" s="3" t="s">
        <v>122</v>
      </c>
      <c r="G291" s="3" t="s">
        <v>11</v>
      </c>
      <c r="H291" s="4" t="s">
        <v>125</v>
      </c>
      <c r="I291" s="3" t="s">
        <v>129</v>
      </c>
      <c r="J291" s="27">
        <f>'2.ВС'!J169</f>
        <v>3059870</v>
      </c>
      <c r="K291" s="27">
        <f>'2.ВС'!K169</f>
        <v>0</v>
      </c>
      <c r="L291" s="27">
        <f>'2.ВС'!L169</f>
        <v>3059870</v>
      </c>
      <c r="M291" s="27">
        <f>'2.ВС'!M169</f>
        <v>0</v>
      </c>
      <c r="N291" s="136">
        <f>'2.ВС'!N169</f>
        <v>120169.3</v>
      </c>
      <c r="O291" s="27">
        <f>'2.ВС'!O169</f>
        <v>0</v>
      </c>
      <c r="P291" s="27">
        <f>'2.ВС'!P169</f>
        <v>120169.3</v>
      </c>
      <c r="Q291" s="27">
        <f>'2.ВС'!Q169</f>
        <v>0</v>
      </c>
      <c r="R291" s="27">
        <f>'2.ВС'!R169</f>
        <v>3180039.3</v>
      </c>
      <c r="S291" s="27">
        <f>'2.ВС'!S169</f>
        <v>0</v>
      </c>
      <c r="T291" s="27">
        <f>'2.ВС'!T169</f>
        <v>3180039.3</v>
      </c>
      <c r="U291" s="27">
        <f>'2.ВС'!U169</f>
        <v>0</v>
      </c>
      <c r="V291" s="27">
        <f>'2.ВС'!V169</f>
        <v>3180039.3</v>
      </c>
      <c r="W291" s="27">
        <f>'2.ВС'!W169</f>
        <v>1652010.88</v>
      </c>
      <c r="X291" s="174">
        <f t="shared" si="308"/>
        <v>51.949385656963422</v>
      </c>
      <c r="Y291" s="194" t="e">
        <f>'2.ВС'!#REF!</f>
        <v>#REF!</v>
      </c>
      <c r="Z291" s="194" t="e">
        <f>'2.ВС'!#REF!</f>
        <v>#REF!</v>
      </c>
      <c r="AA291" s="194" t="e">
        <f>'2.ВС'!#REF!</f>
        <v>#REF!</v>
      </c>
    </row>
    <row r="292" spans="1:27" ht="28.5" x14ac:dyDescent="0.25">
      <c r="A292" s="23" t="s">
        <v>130</v>
      </c>
      <c r="B292" s="69"/>
      <c r="C292" s="69"/>
      <c r="D292" s="69"/>
      <c r="E292" s="99">
        <v>852</v>
      </c>
      <c r="F292" s="24" t="s">
        <v>122</v>
      </c>
      <c r="G292" s="24" t="s">
        <v>58</v>
      </c>
      <c r="H292" s="30"/>
      <c r="I292" s="24"/>
      <c r="J292" s="28">
        <f t="shared" ref="J292" si="334">J293+J296</f>
        <v>111000</v>
      </c>
      <c r="K292" s="28">
        <f t="shared" ref="K292:N292" si="335">K293+K296</f>
        <v>111000</v>
      </c>
      <c r="L292" s="28">
        <f t="shared" si="335"/>
        <v>0</v>
      </c>
      <c r="M292" s="28">
        <f t="shared" si="335"/>
        <v>0</v>
      </c>
      <c r="N292" s="135">
        <f t="shared" si="335"/>
        <v>25000</v>
      </c>
      <c r="O292" s="28">
        <f t="shared" ref="O292:U292" si="336">O293+O296</f>
        <v>0</v>
      </c>
      <c r="P292" s="28">
        <f t="shared" si="336"/>
        <v>25000</v>
      </c>
      <c r="Q292" s="28">
        <f t="shared" si="336"/>
        <v>0</v>
      </c>
      <c r="R292" s="28">
        <f t="shared" si="336"/>
        <v>136000</v>
      </c>
      <c r="S292" s="28">
        <f t="shared" si="336"/>
        <v>111000</v>
      </c>
      <c r="T292" s="28">
        <f t="shared" si="336"/>
        <v>25000</v>
      </c>
      <c r="U292" s="28">
        <f t="shared" si="336"/>
        <v>0</v>
      </c>
      <c r="V292" s="28">
        <f t="shared" ref="V292:W292" si="337">V293+V296</f>
        <v>136000</v>
      </c>
      <c r="W292" s="28">
        <f t="shared" si="337"/>
        <v>40000</v>
      </c>
      <c r="X292" s="174">
        <f t="shared" si="308"/>
        <v>29.411764705882355</v>
      </c>
      <c r="Y292" s="193" t="e">
        <f t="shared" ref="Y292:AA292" si="338">Y293+Y296</f>
        <v>#REF!</v>
      </c>
      <c r="Z292" s="193" t="e">
        <f t="shared" si="338"/>
        <v>#REF!</v>
      </c>
      <c r="AA292" s="193" t="e">
        <f t="shared" si="338"/>
        <v>#REF!</v>
      </c>
    </row>
    <row r="293" spans="1:27" ht="90" x14ac:dyDescent="0.25">
      <c r="A293" s="20" t="s">
        <v>173</v>
      </c>
      <c r="B293" s="69"/>
      <c r="C293" s="69"/>
      <c r="D293" s="69"/>
      <c r="E293" s="99">
        <v>852</v>
      </c>
      <c r="F293" s="3" t="s">
        <v>122</v>
      </c>
      <c r="G293" s="3" t="s">
        <v>58</v>
      </c>
      <c r="H293" s="4" t="s">
        <v>174</v>
      </c>
      <c r="I293" s="24"/>
      <c r="J293" s="27">
        <f t="shared" ref="J293:Z294" si="339">J294</f>
        <v>111000</v>
      </c>
      <c r="K293" s="27">
        <f t="shared" si="339"/>
        <v>111000</v>
      </c>
      <c r="L293" s="27">
        <f t="shared" si="339"/>
        <v>0</v>
      </c>
      <c r="M293" s="27">
        <f t="shared" si="339"/>
        <v>0</v>
      </c>
      <c r="N293" s="136">
        <f t="shared" si="339"/>
        <v>0</v>
      </c>
      <c r="O293" s="27">
        <f t="shared" si="339"/>
        <v>0</v>
      </c>
      <c r="P293" s="27">
        <f t="shared" si="339"/>
        <v>0</v>
      </c>
      <c r="Q293" s="27">
        <f t="shared" si="339"/>
        <v>0</v>
      </c>
      <c r="R293" s="27">
        <f t="shared" si="339"/>
        <v>111000</v>
      </c>
      <c r="S293" s="27">
        <f t="shared" si="339"/>
        <v>111000</v>
      </c>
      <c r="T293" s="27">
        <f t="shared" si="339"/>
        <v>0</v>
      </c>
      <c r="U293" s="27">
        <f t="shared" si="339"/>
        <v>0</v>
      </c>
      <c r="V293" s="27">
        <f t="shared" si="339"/>
        <v>111000</v>
      </c>
      <c r="W293" s="27">
        <f t="shared" si="339"/>
        <v>15000</v>
      </c>
      <c r="X293" s="174">
        <f t="shared" si="308"/>
        <v>13.513513513513514</v>
      </c>
      <c r="Y293" s="194" t="e">
        <f t="shared" si="339"/>
        <v>#REF!</v>
      </c>
      <c r="Z293" s="194" t="e">
        <f t="shared" si="339"/>
        <v>#REF!</v>
      </c>
      <c r="AA293" s="194" t="e">
        <f t="shared" ref="Y293:AA294" si="340">AA294</f>
        <v>#REF!</v>
      </c>
    </row>
    <row r="294" spans="1:27" ht="30" x14ac:dyDescent="0.25">
      <c r="A294" s="101" t="s">
        <v>126</v>
      </c>
      <c r="B294" s="101"/>
      <c r="C294" s="101"/>
      <c r="D294" s="101"/>
      <c r="E294" s="99">
        <v>852</v>
      </c>
      <c r="F294" s="3" t="s">
        <v>122</v>
      </c>
      <c r="G294" s="3" t="s">
        <v>58</v>
      </c>
      <c r="H294" s="4" t="s">
        <v>174</v>
      </c>
      <c r="I294" s="3" t="s">
        <v>127</v>
      </c>
      <c r="J294" s="27">
        <f t="shared" si="339"/>
        <v>111000</v>
      </c>
      <c r="K294" s="27">
        <f t="shared" si="339"/>
        <v>111000</v>
      </c>
      <c r="L294" s="27">
        <f t="shared" si="339"/>
        <v>0</v>
      </c>
      <c r="M294" s="27">
        <f t="shared" si="339"/>
        <v>0</v>
      </c>
      <c r="N294" s="136">
        <f t="shared" si="339"/>
        <v>0</v>
      </c>
      <c r="O294" s="27">
        <f t="shared" si="339"/>
        <v>0</v>
      </c>
      <c r="P294" s="27">
        <f t="shared" si="339"/>
        <v>0</v>
      </c>
      <c r="Q294" s="27">
        <f t="shared" si="339"/>
        <v>0</v>
      </c>
      <c r="R294" s="27">
        <f t="shared" si="339"/>
        <v>111000</v>
      </c>
      <c r="S294" s="27">
        <f t="shared" si="339"/>
        <v>111000</v>
      </c>
      <c r="T294" s="27">
        <f t="shared" si="339"/>
        <v>0</v>
      </c>
      <c r="U294" s="27">
        <f t="shared" si="339"/>
        <v>0</v>
      </c>
      <c r="V294" s="27">
        <f t="shared" si="339"/>
        <v>111000</v>
      </c>
      <c r="W294" s="27">
        <f t="shared" si="339"/>
        <v>15000</v>
      </c>
      <c r="X294" s="174">
        <f t="shared" si="308"/>
        <v>13.513513513513514</v>
      </c>
      <c r="Y294" s="194" t="e">
        <f t="shared" si="340"/>
        <v>#REF!</v>
      </c>
      <c r="Z294" s="194" t="e">
        <f t="shared" si="340"/>
        <v>#REF!</v>
      </c>
      <c r="AA294" s="194" t="e">
        <f t="shared" si="340"/>
        <v>#REF!</v>
      </c>
    </row>
    <row r="295" spans="1:27" ht="60" x14ac:dyDescent="0.25">
      <c r="A295" s="101" t="s">
        <v>128</v>
      </c>
      <c r="B295" s="101"/>
      <c r="C295" s="101"/>
      <c r="D295" s="101"/>
      <c r="E295" s="99">
        <v>852</v>
      </c>
      <c r="F295" s="3" t="s">
        <v>122</v>
      </c>
      <c r="G295" s="3" t="s">
        <v>58</v>
      </c>
      <c r="H295" s="4" t="s">
        <v>174</v>
      </c>
      <c r="I295" s="3" t="s">
        <v>129</v>
      </c>
      <c r="J295" s="27">
        <f>'2.ВС'!J312</f>
        <v>111000</v>
      </c>
      <c r="K295" s="27">
        <f>'2.ВС'!K312</f>
        <v>111000</v>
      </c>
      <c r="L295" s="27">
        <f>'2.ВС'!L312</f>
        <v>0</v>
      </c>
      <c r="M295" s="27">
        <f>'2.ВС'!M312</f>
        <v>0</v>
      </c>
      <c r="N295" s="136">
        <f>'2.ВС'!N312</f>
        <v>0</v>
      </c>
      <c r="O295" s="27">
        <f>'2.ВС'!O312</f>
        <v>0</v>
      </c>
      <c r="P295" s="27">
        <f>'2.ВС'!P312</f>
        <v>0</v>
      </c>
      <c r="Q295" s="27">
        <f>'2.ВС'!Q312</f>
        <v>0</v>
      </c>
      <c r="R295" s="27">
        <f>'2.ВС'!R312</f>
        <v>111000</v>
      </c>
      <c r="S295" s="27">
        <f>'2.ВС'!S312</f>
        <v>111000</v>
      </c>
      <c r="T295" s="27">
        <f>'2.ВС'!T312</f>
        <v>0</v>
      </c>
      <c r="U295" s="27">
        <f>'2.ВС'!U312</f>
        <v>0</v>
      </c>
      <c r="V295" s="27">
        <f>'2.ВС'!V312</f>
        <v>111000</v>
      </c>
      <c r="W295" s="27">
        <f>'2.ВС'!W312</f>
        <v>15000</v>
      </c>
      <c r="X295" s="174">
        <f t="shared" si="308"/>
        <v>13.513513513513514</v>
      </c>
      <c r="Y295" s="194" t="e">
        <f>'2.ВС'!#REF!</f>
        <v>#REF!</v>
      </c>
      <c r="Z295" s="194" t="e">
        <f>'2.ВС'!#REF!</f>
        <v>#REF!</v>
      </c>
      <c r="AA295" s="194" t="e">
        <f>'2.ВС'!#REF!</f>
        <v>#REF!</v>
      </c>
    </row>
    <row r="296" spans="1:27" ht="30" hidden="1" x14ac:dyDescent="0.25">
      <c r="A296" s="20" t="s">
        <v>131</v>
      </c>
      <c r="B296" s="103"/>
      <c r="C296" s="103"/>
      <c r="D296" s="31"/>
      <c r="E296" s="99">
        <v>851</v>
      </c>
      <c r="F296" s="3" t="s">
        <v>122</v>
      </c>
      <c r="G296" s="3" t="s">
        <v>58</v>
      </c>
      <c r="H296" s="4" t="s">
        <v>299</v>
      </c>
      <c r="I296" s="3"/>
      <c r="J296" s="27">
        <f t="shared" ref="J296:Z297" si="341">J297</f>
        <v>0</v>
      </c>
      <c r="K296" s="27">
        <f t="shared" si="341"/>
        <v>0</v>
      </c>
      <c r="L296" s="27">
        <f t="shared" si="341"/>
        <v>0</v>
      </c>
      <c r="M296" s="27">
        <f t="shared" si="341"/>
        <v>0</v>
      </c>
      <c r="N296" s="136">
        <f t="shared" si="341"/>
        <v>25000</v>
      </c>
      <c r="O296" s="27">
        <f t="shared" si="341"/>
        <v>0</v>
      </c>
      <c r="P296" s="27">
        <f t="shared" si="341"/>
        <v>25000</v>
      </c>
      <c r="Q296" s="27">
        <f t="shared" si="341"/>
        <v>0</v>
      </c>
      <c r="R296" s="27">
        <f t="shared" si="341"/>
        <v>25000</v>
      </c>
      <c r="S296" s="27">
        <f t="shared" si="341"/>
        <v>0</v>
      </c>
      <c r="T296" s="27">
        <f t="shared" si="341"/>
        <v>25000</v>
      </c>
      <c r="U296" s="27">
        <f t="shared" si="341"/>
        <v>0</v>
      </c>
      <c r="V296" s="27">
        <f t="shared" si="341"/>
        <v>25000</v>
      </c>
      <c r="W296" s="27">
        <f t="shared" si="341"/>
        <v>25000</v>
      </c>
      <c r="X296" s="174">
        <f t="shared" si="308"/>
        <v>100</v>
      </c>
      <c r="Y296" s="194" t="e">
        <f t="shared" si="341"/>
        <v>#REF!</v>
      </c>
      <c r="Z296" s="194" t="e">
        <f t="shared" si="341"/>
        <v>#REF!</v>
      </c>
      <c r="AA296" s="194" t="e">
        <f t="shared" ref="Y296:AA297" si="342">AA297</f>
        <v>#REF!</v>
      </c>
    </row>
    <row r="297" spans="1:27" ht="30" hidden="1" x14ac:dyDescent="0.25">
      <c r="A297" s="101" t="s">
        <v>126</v>
      </c>
      <c r="B297" s="103"/>
      <c r="C297" s="103"/>
      <c r="D297" s="31"/>
      <c r="E297" s="99">
        <v>851</v>
      </c>
      <c r="F297" s="3" t="s">
        <v>122</v>
      </c>
      <c r="G297" s="3" t="s">
        <v>58</v>
      </c>
      <c r="H297" s="4" t="s">
        <v>299</v>
      </c>
      <c r="I297" s="3" t="s">
        <v>127</v>
      </c>
      <c r="J297" s="27">
        <f t="shared" si="341"/>
        <v>0</v>
      </c>
      <c r="K297" s="27">
        <f t="shared" si="341"/>
        <v>0</v>
      </c>
      <c r="L297" s="27">
        <f t="shared" si="341"/>
        <v>0</v>
      </c>
      <c r="M297" s="27">
        <f t="shared" si="341"/>
        <v>0</v>
      </c>
      <c r="N297" s="136">
        <f t="shared" si="341"/>
        <v>25000</v>
      </c>
      <c r="O297" s="27">
        <f t="shared" si="341"/>
        <v>0</v>
      </c>
      <c r="P297" s="27">
        <f t="shared" si="341"/>
        <v>25000</v>
      </c>
      <c r="Q297" s="27">
        <f t="shared" si="341"/>
        <v>0</v>
      </c>
      <c r="R297" s="27">
        <f t="shared" si="341"/>
        <v>25000</v>
      </c>
      <c r="S297" s="27">
        <f t="shared" si="341"/>
        <v>0</v>
      </c>
      <c r="T297" s="27">
        <f t="shared" si="341"/>
        <v>25000</v>
      </c>
      <c r="U297" s="27">
        <f t="shared" si="341"/>
        <v>0</v>
      </c>
      <c r="V297" s="27">
        <f t="shared" si="341"/>
        <v>25000</v>
      </c>
      <c r="W297" s="27">
        <f t="shared" si="341"/>
        <v>25000</v>
      </c>
      <c r="X297" s="174">
        <f t="shared" si="308"/>
        <v>100</v>
      </c>
      <c r="Y297" s="194" t="e">
        <f t="shared" si="342"/>
        <v>#REF!</v>
      </c>
      <c r="Z297" s="194" t="e">
        <f t="shared" si="342"/>
        <v>#REF!</v>
      </c>
      <c r="AA297" s="194" t="e">
        <f t="shared" si="342"/>
        <v>#REF!</v>
      </c>
    </row>
    <row r="298" spans="1:27" ht="60" hidden="1" x14ac:dyDescent="0.25">
      <c r="A298" s="101" t="s">
        <v>128</v>
      </c>
      <c r="B298" s="103"/>
      <c r="C298" s="103"/>
      <c r="D298" s="31"/>
      <c r="E298" s="99">
        <v>851</v>
      </c>
      <c r="F298" s="3" t="s">
        <v>122</v>
      </c>
      <c r="G298" s="3" t="s">
        <v>58</v>
      </c>
      <c r="H298" s="4" t="s">
        <v>299</v>
      </c>
      <c r="I298" s="3" t="s">
        <v>129</v>
      </c>
      <c r="J298" s="27">
        <f>'2.ВС'!J173</f>
        <v>0</v>
      </c>
      <c r="K298" s="27">
        <f>'2.ВС'!K173</f>
        <v>0</v>
      </c>
      <c r="L298" s="27">
        <f>'2.ВС'!L173</f>
        <v>0</v>
      </c>
      <c r="M298" s="27">
        <f>'2.ВС'!M173</f>
        <v>0</v>
      </c>
      <c r="N298" s="136">
        <f>'2.ВС'!N173</f>
        <v>25000</v>
      </c>
      <c r="O298" s="27">
        <f>'2.ВС'!O173</f>
        <v>0</v>
      </c>
      <c r="P298" s="27">
        <f>'2.ВС'!P173</f>
        <v>25000</v>
      </c>
      <c r="Q298" s="27">
        <f>'2.ВС'!Q173</f>
        <v>0</v>
      </c>
      <c r="R298" s="27">
        <f>'2.ВС'!R173</f>
        <v>25000</v>
      </c>
      <c r="S298" s="27">
        <f>'2.ВС'!S173</f>
        <v>0</v>
      </c>
      <c r="T298" s="27">
        <f>'2.ВС'!T173</f>
        <v>25000</v>
      </c>
      <c r="U298" s="27">
        <f>'2.ВС'!U173</f>
        <v>0</v>
      </c>
      <c r="V298" s="27">
        <f>'2.ВС'!V173</f>
        <v>25000</v>
      </c>
      <c r="W298" s="27">
        <f>'2.ВС'!W173</f>
        <v>25000</v>
      </c>
      <c r="X298" s="174">
        <f t="shared" si="308"/>
        <v>100</v>
      </c>
      <c r="Y298" s="194" t="e">
        <f>'2.ВС'!#REF!</f>
        <v>#REF!</v>
      </c>
      <c r="Z298" s="194" t="e">
        <f>'2.ВС'!#REF!</f>
        <v>#REF!</v>
      </c>
      <c r="AA298" s="194" t="e">
        <f>'2.ВС'!#REF!</f>
        <v>#REF!</v>
      </c>
    </row>
    <row r="299" spans="1:27" x14ac:dyDescent="0.25">
      <c r="A299" s="23" t="s">
        <v>132</v>
      </c>
      <c r="B299" s="69"/>
      <c r="C299" s="69"/>
      <c r="D299" s="69"/>
      <c r="E299" s="99">
        <v>852</v>
      </c>
      <c r="F299" s="24" t="s">
        <v>122</v>
      </c>
      <c r="G299" s="24" t="s">
        <v>13</v>
      </c>
      <c r="H299" s="30"/>
      <c r="I299" s="24"/>
      <c r="J299" s="28">
        <f>J303+J300+J306+J309+J313</f>
        <v>20634240.18</v>
      </c>
      <c r="K299" s="28">
        <f t="shared" ref="K299:M299" si="343">K303+K300+K306+K309+K313</f>
        <v>19867857.780000001</v>
      </c>
      <c r="L299" s="28">
        <f t="shared" si="343"/>
        <v>766382.4</v>
      </c>
      <c r="M299" s="28">
        <f t="shared" si="343"/>
        <v>0</v>
      </c>
      <c r="N299" s="135">
        <f>N303+N300+N306+N309+N313</f>
        <v>0</v>
      </c>
      <c r="O299" s="28">
        <f t="shared" ref="O299" si="344">O303+O300+O306+O309+O313</f>
        <v>0</v>
      </c>
      <c r="P299" s="28">
        <f t="shared" ref="P299" si="345">P303+P300+P306+P309+P313</f>
        <v>0</v>
      </c>
      <c r="Q299" s="28">
        <f t="shared" ref="Q299" si="346">Q303+Q300+Q306+Q309+Q313</f>
        <v>0</v>
      </c>
      <c r="R299" s="28">
        <f>R303+R300+R306+R309+R313</f>
        <v>20634240.18</v>
      </c>
      <c r="S299" s="28">
        <f t="shared" ref="S299" si="347">S303+S300+S306+S309+S313</f>
        <v>19867857.780000001</v>
      </c>
      <c r="T299" s="28">
        <f t="shared" ref="T299" si="348">T303+T300+T306+T309+T313</f>
        <v>766382.4</v>
      </c>
      <c r="U299" s="28">
        <f t="shared" ref="U299:W299" si="349">U303+U300+U306+U309+U313</f>
        <v>0</v>
      </c>
      <c r="V299" s="28">
        <f t="shared" si="349"/>
        <v>20634240.18</v>
      </c>
      <c r="W299" s="28">
        <f t="shared" si="349"/>
        <v>6600045.6099999994</v>
      </c>
      <c r="X299" s="174">
        <f t="shared" si="308"/>
        <v>31.985891180995257</v>
      </c>
      <c r="Y299" s="193" t="e">
        <f t="shared" ref="Y299:AA299" si="350">Y303+Y300+Y306+Y309+Y313</f>
        <v>#REF!</v>
      </c>
      <c r="Z299" s="193" t="e">
        <f t="shared" si="350"/>
        <v>#REF!</v>
      </c>
      <c r="AA299" s="193" t="e">
        <f t="shared" si="350"/>
        <v>#REF!</v>
      </c>
    </row>
    <row r="300" spans="1:27" ht="105" x14ac:dyDescent="0.25">
      <c r="A300" s="20" t="s">
        <v>323</v>
      </c>
      <c r="B300" s="103"/>
      <c r="C300" s="103"/>
      <c r="D300" s="103"/>
      <c r="E300" s="99">
        <v>851</v>
      </c>
      <c r="F300" s="4" t="s">
        <v>122</v>
      </c>
      <c r="G300" s="4" t="s">
        <v>13</v>
      </c>
      <c r="H300" s="4" t="s">
        <v>133</v>
      </c>
      <c r="I300" s="4"/>
      <c r="J300" s="27">
        <f>J301</f>
        <v>8028768</v>
      </c>
      <c r="K300" s="27">
        <f t="shared" ref="K300:M301" si="351">K301</f>
        <v>8028768</v>
      </c>
      <c r="L300" s="27">
        <f t="shared" si="351"/>
        <v>0</v>
      </c>
      <c r="M300" s="27">
        <f t="shared" si="351"/>
        <v>0</v>
      </c>
      <c r="N300" s="136">
        <f>N301</f>
        <v>0</v>
      </c>
      <c r="O300" s="27">
        <f t="shared" ref="O300:O301" si="352">O301</f>
        <v>0</v>
      </c>
      <c r="P300" s="27">
        <f t="shared" ref="P300:P301" si="353">P301</f>
        <v>0</v>
      </c>
      <c r="Q300" s="27">
        <f t="shared" ref="Q300:Q301" si="354">Q301</f>
        <v>0</v>
      </c>
      <c r="R300" s="27">
        <f>R301</f>
        <v>8028768</v>
      </c>
      <c r="S300" s="27">
        <f t="shared" ref="S300:S301" si="355">S301</f>
        <v>8028768</v>
      </c>
      <c r="T300" s="27">
        <f t="shared" ref="T300:T301" si="356">T301</f>
        <v>0</v>
      </c>
      <c r="U300" s="27">
        <f t="shared" ref="U300:AA301" si="357">U301</f>
        <v>0</v>
      </c>
      <c r="V300" s="27">
        <f t="shared" si="357"/>
        <v>8028768</v>
      </c>
      <c r="W300" s="27">
        <f t="shared" si="357"/>
        <v>0</v>
      </c>
      <c r="X300" s="174">
        <f t="shared" si="308"/>
        <v>0</v>
      </c>
      <c r="Y300" s="194" t="e">
        <f t="shared" si="357"/>
        <v>#REF!</v>
      </c>
      <c r="Z300" s="194" t="e">
        <f t="shared" si="357"/>
        <v>#REF!</v>
      </c>
      <c r="AA300" s="194" t="e">
        <f t="shared" si="357"/>
        <v>#REF!</v>
      </c>
    </row>
    <row r="301" spans="1:27" ht="60" x14ac:dyDescent="0.25">
      <c r="A301" s="103" t="s">
        <v>92</v>
      </c>
      <c r="B301" s="103"/>
      <c r="C301" s="103"/>
      <c r="D301" s="103"/>
      <c r="E301" s="99">
        <v>851</v>
      </c>
      <c r="F301" s="4" t="s">
        <v>122</v>
      </c>
      <c r="G301" s="4" t="s">
        <v>13</v>
      </c>
      <c r="H301" s="4" t="s">
        <v>133</v>
      </c>
      <c r="I301" s="4" t="s">
        <v>93</v>
      </c>
      <c r="J301" s="27">
        <f>J302</f>
        <v>8028768</v>
      </c>
      <c r="K301" s="27">
        <f t="shared" si="351"/>
        <v>8028768</v>
      </c>
      <c r="L301" s="27">
        <f t="shared" si="351"/>
        <v>0</v>
      </c>
      <c r="M301" s="27">
        <f t="shared" si="351"/>
        <v>0</v>
      </c>
      <c r="N301" s="136">
        <f>N302</f>
        <v>0</v>
      </c>
      <c r="O301" s="27">
        <f t="shared" si="352"/>
        <v>0</v>
      </c>
      <c r="P301" s="27">
        <f t="shared" si="353"/>
        <v>0</v>
      </c>
      <c r="Q301" s="27">
        <f t="shared" si="354"/>
        <v>0</v>
      </c>
      <c r="R301" s="27">
        <f>R302</f>
        <v>8028768</v>
      </c>
      <c r="S301" s="27">
        <f t="shared" si="355"/>
        <v>8028768</v>
      </c>
      <c r="T301" s="27">
        <f t="shared" si="356"/>
        <v>0</v>
      </c>
      <c r="U301" s="27">
        <f t="shared" si="357"/>
        <v>0</v>
      </c>
      <c r="V301" s="27">
        <f t="shared" si="357"/>
        <v>8028768</v>
      </c>
      <c r="W301" s="27">
        <f t="shared" si="357"/>
        <v>0</v>
      </c>
      <c r="X301" s="174">
        <f t="shared" si="308"/>
        <v>0</v>
      </c>
      <c r="Y301" s="194" t="e">
        <f t="shared" si="357"/>
        <v>#REF!</v>
      </c>
      <c r="Z301" s="194" t="e">
        <f t="shared" si="357"/>
        <v>#REF!</v>
      </c>
      <c r="AA301" s="194" t="e">
        <f t="shared" si="357"/>
        <v>#REF!</v>
      </c>
    </row>
    <row r="302" spans="1:27" x14ac:dyDescent="0.25">
      <c r="A302" s="103" t="s">
        <v>94</v>
      </c>
      <c r="B302" s="103"/>
      <c r="C302" s="103"/>
      <c r="D302" s="103"/>
      <c r="E302" s="99">
        <v>851</v>
      </c>
      <c r="F302" s="4" t="s">
        <v>122</v>
      </c>
      <c r="G302" s="4" t="s">
        <v>13</v>
      </c>
      <c r="H302" s="4" t="s">
        <v>133</v>
      </c>
      <c r="I302" s="4" t="s">
        <v>95</v>
      </c>
      <c r="J302" s="27">
        <f>'2.ВС'!J177</f>
        <v>8028768</v>
      </c>
      <c r="K302" s="27">
        <f>'2.ВС'!K177</f>
        <v>8028768</v>
      </c>
      <c r="L302" s="27">
        <f>'2.ВС'!L177</f>
        <v>0</v>
      </c>
      <c r="M302" s="27">
        <f>'2.ВС'!M177</f>
        <v>0</v>
      </c>
      <c r="N302" s="136">
        <f>'2.ВС'!N177</f>
        <v>0</v>
      </c>
      <c r="O302" s="27">
        <f>'2.ВС'!O177</f>
        <v>0</v>
      </c>
      <c r="P302" s="27">
        <f>'2.ВС'!P177</f>
        <v>0</v>
      </c>
      <c r="Q302" s="27">
        <f>'2.ВС'!Q177</f>
        <v>0</v>
      </c>
      <c r="R302" s="27">
        <f>'2.ВС'!R177</f>
        <v>8028768</v>
      </c>
      <c r="S302" s="27">
        <f>'2.ВС'!S177</f>
        <v>8028768</v>
      </c>
      <c r="T302" s="27">
        <f>'2.ВС'!T177</f>
        <v>0</v>
      </c>
      <c r="U302" s="27">
        <f>'2.ВС'!U177</f>
        <v>0</v>
      </c>
      <c r="V302" s="27">
        <f>'2.ВС'!V177</f>
        <v>8028768</v>
      </c>
      <c r="W302" s="27">
        <f>'2.ВС'!W177</f>
        <v>0</v>
      </c>
      <c r="X302" s="174">
        <f t="shared" si="308"/>
        <v>0</v>
      </c>
      <c r="Y302" s="194" t="e">
        <f>'2.ВС'!#REF!</f>
        <v>#REF!</v>
      </c>
      <c r="Z302" s="194" t="e">
        <f>'2.ВС'!#REF!</f>
        <v>#REF!</v>
      </c>
      <c r="AA302" s="194" t="e">
        <f>'2.ВС'!#REF!</f>
        <v>#REF!</v>
      </c>
    </row>
    <row r="303" spans="1:27" ht="45" x14ac:dyDescent="0.25">
      <c r="A303" s="20" t="s">
        <v>352</v>
      </c>
      <c r="B303" s="101"/>
      <c r="C303" s="101"/>
      <c r="D303" s="101"/>
      <c r="E303" s="99">
        <v>851</v>
      </c>
      <c r="F303" s="3" t="s">
        <v>122</v>
      </c>
      <c r="G303" s="3" t="s">
        <v>13</v>
      </c>
      <c r="H303" s="4" t="s">
        <v>320</v>
      </c>
      <c r="I303" s="3"/>
      <c r="J303" s="27">
        <f t="shared" ref="J303:Z304" si="358">J304</f>
        <v>2682338.4</v>
      </c>
      <c r="K303" s="27">
        <f t="shared" si="358"/>
        <v>1915956</v>
      </c>
      <c r="L303" s="27">
        <f t="shared" si="358"/>
        <v>766382.4</v>
      </c>
      <c r="M303" s="27">
        <f t="shared" si="358"/>
        <v>0</v>
      </c>
      <c r="N303" s="136">
        <f t="shared" si="358"/>
        <v>0</v>
      </c>
      <c r="O303" s="27">
        <f t="shared" si="358"/>
        <v>0</v>
      </c>
      <c r="P303" s="27">
        <f t="shared" si="358"/>
        <v>0</v>
      </c>
      <c r="Q303" s="27">
        <f t="shared" si="358"/>
        <v>0</v>
      </c>
      <c r="R303" s="27">
        <f t="shared" si="358"/>
        <v>2682338.4</v>
      </c>
      <c r="S303" s="27">
        <f t="shared" si="358"/>
        <v>1915956</v>
      </c>
      <c r="T303" s="27">
        <f t="shared" si="358"/>
        <v>766382.4</v>
      </c>
      <c r="U303" s="27">
        <f t="shared" si="358"/>
        <v>0</v>
      </c>
      <c r="V303" s="27">
        <f t="shared" si="358"/>
        <v>2682338.4</v>
      </c>
      <c r="W303" s="27">
        <f t="shared" si="358"/>
        <v>2682338.4</v>
      </c>
      <c r="X303" s="174">
        <f t="shared" si="308"/>
        <v>100</v>
      </c>
      <c r="Y303" s="194" t="e">
        <f t="shared" si="358"/>
        <v>#REF!</v>
      </c>
      <c r="Z303" s="194" t="e">
        <f t="shared" si="358"/>
        <v>#REF!</v>
      </c>
      <c r="AA303" s="194" t="e">
        <f t="shared" ref="Y303:AA304" si="359">AA304</f>
        <v>#REF!</v>
      </c>
    </row>
    <row r="304" spans="1:27" ht="30" x14ac:dyDescent="0.25">
      <c r="A304" s="101" t="s">
        <v>126</v>
      </c>
      <c r="B304" s="101"/>
      <c r="C304" s="101"/>
      <c r="D304" s="101"/>
      <c r="E304" s="99">
        <v>851</v>
      </c>
      <c r="F304" s="3" t="s">
        <v>122</v>
      </c>
      <c r="G304" s="3" t="s">
        <v>13</v>
      </c>
      <c r="H304" s="4" t="s">
        <v>320</v>
      </c>
      <c r="I304" s="3" t="s">
        <v>127</v>
      </c>
      <c r="J304" s="27">
        <f t="shared" si="358"/>
        <v>2682338.4</v>
      </c>
      <c r="K304" s="27">
        <f t="shared" si="358"/>
        <v>1915956</v>
      </c>
      <c r="L304" s="27">
        <f t="shared" si="358"/>
        <v>766382.4</v>
      </c>
      <c r="M304" s="27">
        <f t="shared" si="358"/>
        <v>0</v>
      </c>
      <c r="N304" s="136">
        <f t="shared" si="358"/>
        <v>0</v>
      </c>
      <c r="O304" s="27">
        <f t="shared" si="358"/>
        <v>0</v>
      </c>
      <c r="P304" s="27">
        <f t="shared" si="358"/>
        <v>0</v>
      </c>
      <c r="Q304" s="27">
        <f t="shared" si="358"/>
        <v>0</v>
      </c>
      <c r="R304" s="27">
        <f t="shared" si="358"/>
        <v>2682338.4</v>
      </c>
      <c r="S304" s="27">
        <f t="shared" si="358"/>
        <v>1915956</v>
      </c>
      <c r="T304" s="27">
        <f t="shared" si="358"/>
        <v>766382.4</v>
      </c>
      <c r="U304" s="27">
        <f t="shared" si="358"/>
        <v>0</v>
      </c>
      <c r="V304" s="27">
        <f t="shared" si="358"/>
        <v>2682338.4</v>
      </c>
      <c r="W304" s="27">
        <f t="shared" si="358"/>
        <v>2682338.4</v>
      </c>
      <c r="X304" s="174">
        <f t="shared" si="308"/>
        <v>100</v>
      </c>
      <c r="Y304" s="194" t="e">
        <f t="shared" si="359"/>
        <v>#REF!</v>
      </c>
      <c r="Z304" s="194" t="e">
        <f t="shared" si="359"/>
        <v>#REF!</v>
      </c>
      <c r="AA304" s="194" t="e">
        <f t="shared" si="359"/>
        <v>#REF!</v>
      </c>
    </row>
    <row r="305" spans="1:27" ht="60" x14ac:dyDescent="0.25">
      <c r="A305" s="101" t="s">
        <v>128</v>
      </c>
      <c r="B305" s="101"/>
      <c r="C305" s="101"/>
      <c r="D305" s="101"/>
      <c r="E305" s="99">
        <v>851</v>
      </c>
      <c r="F305" s="3" t="s">
        <v>122</v>
      </c>
      <c r="G305" s="3" t="s">
        <v>13</v>
      </c>
      <c r="H305" s="4" t="s">
        <v>320</v>
      </c>
      <c r="I305" s="3" t="s">
        <v>129</v>
      </c>
      <c r="J305" s="27">
        <f>'2.ВС'!J180</f>
        <v>2682338.4</v>
      </c>
      <c r="K305" s="27">
        <f>'2.ВС'!K180</f>
        <v>1915956</v>
      </c>
      <c r="L305" s="27">
        <f>'2.ВС'!L180</f>
        <v>766382.4</v>
      </c>
      <c r="M305" s="27">
        <f>'2.ВС'!M180</f>
        <v>0</v>
      </c>
      <c r="N305" s="136">
        <f>'2.ВС'!N180</f>
        <v>0</v>
      </c>
      <c r="O305" s="27">
        <f>'2.ВС'!O180</f>
        <v>0</v>
      </c>
      <c r="P305" s="27">
        <f>'2.ВС'!P180</f>
        <v>0</v>
      </c>
      <c r="Q305" s="27">
        <f>'2.ВС'!Q180</f>
        <v>0</v>
      </c>
      <c r="R305" s="27">
        <f>'2.ВС'!R180</f>
        <v>2682338.4</v>
      </c>
      <c r="S305" s="27">
        <f>'2.ВС'!S180</f>
        <v>1915956</v>
      </c>
      <c r="T305" s="27">
        <f>'2.ВС'!T180</f>
        <v>766382.4</v>
      </c>
      <c r="U305" s="27">
        <f>'2.ВС'!U180</f>
        <v>0</v>
      </c>
      <c r="V305" s="27">
        <f>'2.ВС'!V180</f>
        <v>2682338.4</v>
      </c>
      <c r="W305" s="27">
        <f>'2.ВС'!W180</f>
        <v>2682338.4</v>
      </c>
      <c r="X305" s="174">
        <f t="shared" si="308"/>
        <v>100</v>
      </c>
      <c r="Y305" s="194" t="e">
        <f>'2.ВС'!#REF!</f>
        <v>#REF!</v>
      </c>
      <c r="Z305" s="194" t="e">
        <f>'2.ВС'!#REF!</f>
        <v>#REF!</v>
      </c>
      <c r="AA305" s="194" t="e">
        <f>'2.ВС'!#REF!</f>
        <v>#REF!</v>
      </c>
    </row>
    <row r="306" spans="1:27" ht="105" x14ac:dyDescent="0.25">
      <c r="A306" s="20" t="s">
        <v>175</v>
      </c>
      <c r="B306" s="69"/>
      <c r="C306" s="69"/>
      <c r="D306" s="69"/>
      <c r="E306" s="99">
        <v>852</v>
      </c>
      <c r="F306" s="3" t="s">
        <v>122</v>
      </c>
      <c r="G306" s="3" t="s">
        <v>13</v>
      </c>
      <c r="H306" s="4" t="s">
        <v>176</v>
      </c>
      <c r="I306" s="24"/>
      <c r="J306" s="27">
        <f t="shared" ref="J306:Z307" si="360">J307</f>
        <v>1026413</v>
      </c>
      <c r="K306" s="27">
        <f t="shared" si="360"/>
        <v>1026413</v>
      </c>
      <c r="L306" s="27">
        <f t="shared" si="360"/>
        <v>0</v>
      </c>
      <c r="M306" s="27">
        <f t="shared" si="360"/>
        <v>0</v>
      </c>
      <c r="N306" s="136">
        <f t="shared" si="360"/>
        <v>0</v>
      </c>
      <c r="O306" s="27">
        <f t="shared" si="360"/>
        <v>0</v>
      </c>
      <c r="P306" s="27">
        <f t="shared" si="360"/>
        <v>0</v>
      </c>
      <c r="Q306" s="27">
        <f t="shared" si="360"/>
        <v>0</v>
      </c>
      <c r="R306" s="27">
        <f t="shared" si="360"/>
        <v>1026413</v>
      </c>
      <c r="S306" s="27">
        <f t="shared" si="360"/>
        <v>1026413</v>
      </c>
      <c r="T306" s="27">
        <f t="shared" si="360"/>
        <v>0</v>
      </c>
      <c r="U306" s="27">
        <f t="shared" si="360"/>
        <v>0</v>
      </c>
      <c r="V306" s="27">
        <f t="shared" si="360"/>
        <v>1026413</v>
      </c>
      <c r="W306" s="27">
        <f t="shared" si="360"/>
        <v>224694.24</v>
      </c>
      <c r="X306" s="174">
        <f t="shared" si="308"/>
        <v>21.891211432435089</v>
      </c>
      <c r="Y306" s="194" t="e">
        <f t="shared" si="360"/>
        <v>#REF!</v>
      </c>
      <c r="Z306" s="194" t="e">
        <f t="shared" si="360"/>
        <v>#REF!</v>
      </c>
      <c r="AA306" s="194" t="e">
        <f t="shared" ref="Y306:AA307" si="361">AA307</f>
        <v>#REF!</v>
      </c>
    </row>
    <row r="307" spans="1:27" ht="30" x14ac:dyDescent="0.25">
      <c r="A307" s="101" t="s">
        <v>126</v>
      </c>
      <c r="B307" s="101"/>
      <c r="C307" s="101"/>
      <c r="D307" s="101"/>
      <c r="E307" s="99">
        <v>852</v>
      </c>
      <c r="F307" s="3" t="s">
        <v>122</v>
      </c>
      <c r="G307" s="3" t="s">
        <v>13</v>
      </c>
      <c r="H307" s="4" t="s">
        <v>176</v>
      </c>
      <c r="I307" s="3" t="s">
        <v>127</v>
      </c>
      <c r="J307" s="27">
        <f t="shared" si="360"/>
        <v>1026413</v>
      </c>
      <c r="K307" s="27">
        <f t="shared" si="360"/>
        <v>1026413</v>
      </c>
      <c r="L307" s="27">
        <f t="shared" si="360"/>
        <v>0</v>
      </c>
      <c r="M307" s="27">
        <f t="shared" si="360"/>
        <v>0</v>
      </c>
      <c r="N307" s="136">
        <f t="shared" si="360"/>
        <v>0</v>
      </c>
      <c r="O307" s="27">
        <f t="shared" si="360"/>
        <v>0</v>
      </c>
      <c r="P307" s="27">
        <f t="shared" si="360"/>
        <v>0</v>
      </c>
      <c r="Q307" s="27">
        <f t="shared" si="360"/>
        <v>0</v>
      </c>
      <c r="R307" s="27">
        <f t="shared" si="360"/>
        <v>1026413</v>
      </c>
      <c r="S307" s="27">
        <f t="shared" si="360"/>
        <v>1026413</v>
      </c>
      <c r="T307" s="27">
        <f t="shared" si="360"/>
        <v>0</v>
      </c>
      <c r="U307" s="27">
        <f t="shared" si="360"/>
        <v>0</v>
      </c>
      <c r="V307" s="27">
        <f t="shared" si="360"/>
        <v>1026413</v>
      </c>
      <c r="W307" s="27">
        <f t="shared" si="360"/>
        <v>224694.24</v>
      </c>
      <c r="X307" s="174">
        <f t="shared" si="308"/>
        <v>21.891211432435089</v>
      </c>
      <c r="Y307" s="194" t="e">
        <f t="shared" si="361"/>
        <v>#REF!</v>
      </c>
      <c r="Z307" s="194" t="e">
        <f t="shared" si="361"/>
        <v>#REF!</v>
      </c>
      <c r="AA307" s="194" t="e">
        <f t="shared" si="361"/>
        <v>#REF!</v>
      </c>
    </row>
    <row r="308" spans="1:27" ht="60" x14ac:dyDescent="0.25">
      <c r="A308" s="101" t="s">
        <v>128</v>
      </c>
      <c r="B308" s="101"/>
      <c r="C308" s="101"/>
      <c r="D308" s="101"/>
      <c r="E308" s="99">
        <v>852</v>
      </c>
      <c r="F308" s="3" t="s">
        <v>122</v>
      </c>
      <c r="G308" s="3" t="s">
        <v>13</v>
      </c>
      <c r="H308" s="4" t="s">
        <v>176</v>
      </c>
      <c r="I308" s="3" t="s">
        <v>129</v>
      </c>
      <c r="J308" s="27">
        <f>'2.ВС'!J316</f>
        <v>1026413</v>
      </c>
      <c r="K308" s="27">
        <f>'2.ВС'!K316</f>
        <v>1026413</v>
      </c>
      <c r="L308" s="27">
        <f>'2.ВС'!L316</f>
        <v>0</v>
      </c>
      <c r="M308" s="27">
        <f>'2.ВС'!M316</f>
        <v>0</v>
      </c>
      <c r="N308" s="136">
        <f>'2.ВС'!N316</f>
        <v>0</v>
      </c>
      <c r="O308" s="27">
        <f>'2.ВС'!O316</f>
        <v>0</v>
      </c>
      <c r="P308" s="27">
        <f>'2.ВС'!P316</f>
        <v>0</v>
      </c>
      <c r="Q308" s="27">
        <f>'2.ВС'!Q316</f>
        <v>0</v>
      </c>
      <c r="R308" s="27">
        <f>'2.ВС'!R316</f>
        <v>1026413</v>
      </c>
      <c r="S308" s="27">
        <f>'2.ВС'!S316</f>
        <v>1026413</v>
      </c>
      <c r="T308" s="27">
        <f>'2.ВС'!T316</f>
        <v>0</v>
      </c>
      <c r="U308" s="27">
        <f>'2.ВС'!U316</f>
        <v>0</v>
      </c>
      <c r="V308" s="27">
        <f>'2.ВС'!V316</f>
        <v>1026413</v>
      </c>
      <c r="W308" s="27">
        <f>'2.ВС'!W316</f>
        <v>224694.24</v>
      </c>
      <c r="X308" s="174">
        <f t="shared" si="308"/>
        <v>21.891211432435089</v>
      </c>
      <c r="Y308" s="194" t="e">
        <f>'2.ВС'!#REF!</f>
        <v>#REF!</v>
      </c>
      <c r="Z308" s="194" t="e">
        <f>'2.ВС'!#REF!</f>
        <v>#REF!</v>
      </c>
      <c r="AA308" s="194" t="e">
        <f>'2.ВС'!#REF!</f>
        <v>#REF!</v>
      </c>
    </row>
    <row r="309" spans="1:27" ht="326.25" customHeight="1" x14ac:dyDescent="0.25">
      <c r="A309" s="103" t="s">
        <v>331</v>
      </c>
      <c r="B309" s="101"/>
      <c r="C309" s="101"/>
      <c r="D309" s="101"/>
      <c r="E309" s="99"/>
      <c r="F309" s="3" t="s">
        <v>122</v>
      </c>
      <c r="G309" s="3" t="s">
        <v>13</v>
      </c>
      <c r="H309" s="4" t="s">
        <v>324</v>
      </c>
      <c r="I309" s="3"/>
      <c r="J309" s="27">
        <f t="shared" ref="J309:AA309" si="362">J310</f>
        <v>8788696</v>
      </c>
      <c r="K309" s="27">
        <f t="shared" si="362"/>
        <v>8788696</v>
      </c>
      <c r="L309" s="27">
        <f t="shared" si="362"/>
        <v>0</v>
      </c>
      <c r="M309" s="27">
        <f t="shared" si="362"/>
        <v>0</v>
      </c>
      <c r="N309" s="136">
        <f t="shared" si="362"/>
        <v>0</v>
      </c>
      <c r="O309" s="27">
        <f t="shared" si="362"/>
        <v>0</v>
      </c>
      <c r="P309" s="27">
        <f t="shared" si="362"/>
        <v>0</v>
      </c>
      <c r="Q309" s="27">
        <f t="shared" si="362"/>
        <v>0</v>
      </c>
      <c r="R309" s="27">
        <f t="shared" si="362"/>
        <v>8788696</v>
      </c>
      <c r="S309" s="27">
        <f t="shared" si="362"/>
        <v>8788696</v>
      </c>
      <c r="T309" s="27">
        <f t="shared" si="362"/>
        <v>0</v>
      </c>
      <c r="U309" s="27">
        <f t="shared" si="362"/>
        <v>0</v>
      </c>
      <c r="V309" s="27">
        <f t="shared" si="362"/>
        <v>8788696</v>
      </c>
      <c r="W309" s="27">
        <f t="shared" si="362"/>
        <v>3640049.39</v>
      </c>
      <c r="X309" s="174">
        <f t="shared" si="308"/>
        <v>41.417400146733939</v>
      </c>
      <c r="Y309" s="194" t="e">
        <f t="shared" si="362"/>
        <v>#REF!</v>
      </c>
      <c r="Z309" s="194" t="e">
        <f t="shared" si="362"/>
        <v>#REF!</v>
      </c>
      <c r="AA309" s="194" t="e">
        <f t="shared" si="362"/>
        <v>#REF!</v>
      </c>
    </row>
    <row r="310" spans="1:27" ht="30" x14ac:dyDescent="0.25">
      <c r="A310" s="101" t="s">
        <v>126</v>
      </c>
      <c r="B310" s="101"/>
      <c r="C310" s="101"/>
      <c r="D310" s="101"/>
      <c r="E310" s="99">
        <v>852</v>
      </c>
      <c r="F310" s="3" t="s">
        <v>122</v>
      </c>
      <c r="G310" s="3" t="s">
        <v>13</v>
      </c>
      <c r="H310" s="4" t="s">
        <v>324</v>
      </c>
      <c r="I310" s="3" t="s">
        <v>127</v>
      </c>
      <c r="J310" s="27">
        <f t="shared" ref="J310" si="363">J311+J312</f>
        <v>8788696</v>
      </c>
      <c r="K310" s="27">
        <f t="shared" ref="K310:N310" si="364">K311+K312</f>
        <v>8788696</v>
      </c>
      <c r="L310" s="27">
        <f t="shared" si="364"/>
        <v>0</v>
      </c>
      <c r="M310" s="27">
        <f t="shared" si="364"/>
        <v>0</v>
      </c>
      <c r="N310" s="136">
        <f t="shared" si="364"/>
        <v>0</v>
      </c>
      <c r="O310" s="27">
        <f t="shared" ref="O310:U310" si="365">O311+O312</f>
        <v>0</v>
      </c>
      <c r="P310" s="27">
        <f t="shared" si="365"/>
        <v>0</v>
      </c>
      <c r="Q310" s="27">
        <f t="shared" si="365"/>
        <v>0</v>
      </c>
      <c r="R310" s="27">
        <f t="shared" si="365"/>
        <v>8788696</v>
      </c>
      <c r="S310" s="27">
        <f t="shared" si="365"/>
        <v>8788696</v>
      </c>
      <c r="T310" s="27">
        <f t="shared" si="365"/>
        <v>0</v>
      </c>
      <c r="U310" s="27">
        <f t="shared" si="365"/>
        <v>0</v>
      </c>
      <c r="V310" s="27">
        <f t="shared" ref="V310:W310" si="366">V311+V312</f>
        <v>8788696</v>
      </c>
      <c r="W310" s="27">
        <f t="shared" si="366"/>
        <v>3640049.39</v>
      </c>
      <c r="X310" s="174">
        <f t="shared" si="308"/>
        <v>41.417400146733939</v>
      </c>
      <c r="Y310" s="194" t="e">
        <f t="shared" ref="Y310:AA310" si="367">Y311+Y312</f>
        <v>#REF!</v>
      </c>
      <c r="Z310" s="194" t="e">
        <f t="shared" si="367"/>
        <v>#REF!</v>
      </c>
      <c r="AA310" s="194" t="e">
        <f t="shared" si="367"/>
        <v>#REF!</v>
      </c>
    </row>
    <row r="311" spans="1:27" ht="45" x14ac:dyDescent="0.25">
      <c r="A311" s="101" t="s">
        <v>136</v>
      </c>
      <c r="B311" s="101"/>
      <c r="C311" s="101"/>
      <c r="D311" s="101"/>
      <c r="E311" s="99">
        <v>852</v>
      </c>
      <c r="F311" s="3" t="s">
        <v>122</v>
      </c>
      <c r="G311" s="3" t="s">
        <v>13</v>
      </c>
      <c r="H311" s="4" t="s">
        <v>324</v>
      </c>
      <c r="I311" s="3" t="s">
        <v>137</v>
      </c>
      <c r="J311" s="27">
        <f>'2.ВС'!J319</f>
        <v>6421170</v>
      </c>
      <c r="K311" s="27">
        <f>'2.ВС'!K319</f>
        <v>6421170</v>
      </c>
      <c r="L311" s="27">
        <f>'2.ВС'!L319</f>
        <v>0</v>
      </c>
      <c r="M311" s="27">
        <f>'2.ВС'!M319</f>
        <v>0</v>
      </c>
      <c r="N311" s="136">
        <f>'2.ВС'!N319</f>
        <v>0</v>
      </c>
      <c r="O311" s="27">
        <f>'2.ВС'!O319</f>
        <v>0</v>
      </c>
      <c r="P311" s="27">
        <f>'2.ВС'!P319</f>
        <v>0</v>
      </c>
      <c r="Q311" s="27">
        <f>'2.ВС'!Q319</f>
        <v>0</v>
      </c>
      <c r="R311" s="27">
        <f>'2.ВС'!R319</f>
        <v>6421170</v>
      </c>
      <c r="S311" s="27">
        <f>'2.ВС'!S319</f>
        <v>6421170</v>
      </c>
      <c r="T311" s="27">
        <f>'2.ВС'!T319</f>
        <v>0</v>
      </c>
      <c r="U311" s="27">
        <f>'2.ВС'!U319</f>
        <v>0</v>
      </c>
      <c r="V311" s="27">
        <f>'2.ВС'!V319</f>
        <v>6421170</v>
      </c>
      <c r="W311" s="27">
        <f>'2.ВС'!W319</f>
        <v>2698875.83</v>
      </c>
      <c r="X311" s="174">
        <f t="shared" si="308"/>
        <v>42.030904492483458</v>
      </c>
      <c r="Y311" s="194" t="e">
        <f>'2.ВС'!#REF!</f>
        <v>#REF!</v>
      </c>
      <c r="Z311" s="194" t="e">
        <f>'2.ВС'!#REF!</f>
        <v>#REF!</v>
      </c>
      <c r="AA311" s="194" t="e">
        <f>'2.ВС'!#REF!</f>
        <v>#REF!</v>
      </c>
    </row>
    <row r="312" spans="1:27" ht="60" x14ac:dyDescent="0.25">
      <c r="A312" s="101" t="s">
        <v>128</v>
      </c>
      <c r="B312" s="101"/>
      <c r="C312" s="101"/>
      <c r="D312" s="101"/>
      <c r="E312" s="99">
        <v>852</v>
      </c>
      <c r="F312" s="3" t="s">
        <v>122</v>
      </c>
      <c r="G312" s="3" t="s">
        <v>13</v>
      </c>
      <c r="H312" s="4" t="s">
        <v>324</v>
      </c>
      <c r="I312" s="3" t="s">
        <v>129</v>
      </c>
      <c r="J312" s="27">
        <f>'2.ВС'!J320</f>
        <v>2367526</v>
      </c>
      <c r="K312" s="27">
        <f>'2.ВС'!K320</f>
        <v>2367526</v>
      </c>
      <c r="L312" s="27">
        <f>'2.ВС'!L320</f>
        <v>0</v>
      </c>
      <c r="M312" s="27">
        <f>'2.ВС'!M320</f>
        <v>0</v>
      </c>
      <c r="N312" s="136">
        <f>'2.ВС'!N320</f>
        <v>0</v>
      </c>
      <c r="O312" s="27">
        <f>'2.ВС'!O320</f>
        <v>0</v>
      </c>
      <c r="P312" s="27">
        <f>'2.ВС'!P320</f>
        <v>0</v>
      </c>
      <c r="Q312" s="27">
        <f>'2.ВС'!Q320</f>
        <v>0</v>
      </c>
      <c r="R312" s="27">
        <f>'2.ВС'!R320</f>
        <v>2367526</v>
      </c>
      <c r="S312" s="27">
        <f>'2.ВС'!S320</f>
        <v>2367526</v>
      </c>
      <c r="T312" s="27">
        <f>'2.ВС'!T320</f>
        <v>0</v>
      </c>
      <c r="U312" s="27">
        <f>'2.ВС'!U320</f>
        <v>0</v>
      </c>
      <c r="V312" s="27">
        <f>'2.ВС'!V320</f>
        <v>2367526</v>
      </c>
      <c r="W312" s="27">
        <f>'2.ВС'!W320</f>
        <v>941173.56</v>
      </c>
      <c r="X312" s="174">
        <f t="shared" si="308"/>
        <v>39.753462475174508</v>
      </c>
      <c r="Y312" s="194" t="e">
        <f>'2.ВС'!#REF!</f>
        <v>#REF!</v>
      </c>
      <c r="Z312" s="194" t="e">
        <f>'2.ВС'!#REF!</f>
        <v>#REF!</v>
      </c>
      <c r="AA312" s="194" t="e">
        <f>'2.ВС'!#REF!</f>
        <v>#REF!</v>
      </c>
    </row>
    <row r="313" spans="1:27" ht="75" x14ac:dyDescent="0.25">
      <c r="A313" s="20" t="s">
        <v>177</v>
      </c>
      <c r="B313" s="101"/>
      <c r="C313" s="101"/>
      <c r="D313" s="101"/>
      <c r="E313" s="99">
        <v>852</v>
      </c>
      <c r="F313" s="3" t="s">
        <v>122</v>
      </c>
      <c r="G313" s="3" t="s">
        <v>13</v>
      </c>
      <c r="H313" s="4" t="s">
        <v>178</v>
      </c>
      <c r="I313" s="3"/>
      <c r="J313" s="27">
        <f t="shared" ref="J313:Z314" si="368">J314</f>
        <v>108024.78</v>
      </c>
      <c r="K313" s="27">
        <f t="shared" si="368"/>
        <v>108024.78</v>
      </c>
      <c r="L313" s="27">
        <f t="shared" si="368"/>
        <v>0</v>
      </c>
      <c r="M313" s="27">
        <f t="shared" si="368"/>
        <v>0</v>
      </c>
      <c r="N313" s="136">
        <f t="shared" si="368"/>
        <v>0</v>
      </c>
      <c r="O313" s="27">
        <f t="shared" si="368"/>
        <v>0</v>
      </c>
      <c r="P313" s="27">
        <f t="shared" si="368"/>
        <v>0</v>
      </c>
      <c r="Q313" s="27">
        <f t="shared" si="368"/>
        <v>0</v>
      </c>
      <c r="R313" s="27">
        <f t="shared" si="368"/>
        <v>108024.78</v>
      </c>
      <c r="S313" s="27">
        <f t="shared" si="368"/>
        <v>108024.78</v>
      </c>
      <c r="T313" s="27">
        <f t="shared" si="368"/>
        <v>0</v>
      </c>
      <c r="U313" s="27">
        <f t="shared" si="368"/>
        <v>0</v>
      </c>
      <c r="V313" s="27">
        <f t="shared" si="368"/>
        <v>108024.78</v>
      </c>
      <c r="W313" s="27">
        <f t="shared" si="368"/>
        <v>52963.58</v>
      </c>
      <c r="X313" s="174">
        <f t="shared" si="308"/>
        <v>49.029102396690838</v>
      </c>
      <c r="Y313" s="194" t="e">
        <f t="shared" si="368"/>
        <v>#REF!</v>
      </c>
      <c r="Z313" s="194" t="e">
        <f t="shared" si="368"/>
        <v>#REF!</v>
      </c>
      <c r="AA313" s="194" t="e">
        <f t="shared" ref="Y313:AA314" si="369">AA314</f>
        <v>#REF!</v>
      </c>
    </row>
    <row r="314" spans="1:27" ht="30" x14ac:dyDescent="0.25">
      <c r="A314" s="101" t="s">
        <v>126</v>
      </c>
      <c r="B314" s="101"/>
      <c r="C314" s="101"/>
      <c r="D314" s="101"/>
      <c r="E314" s="99">
        <v>852</v>
      </c>
      <c r="F314" s="3" t="s">
        <v>122</v>
      </c>
      <c r="G314" s="3" t="s">
        <v>13</v>
      </c>
      <c r="H314" s="4" t="s">
        <v>178</v>
      </c>
      <c r="I314" s="3" t="s">
        <v>127</v>
      </c>
      <c r="J314" s="27">
        <f t="shared" si="368"/>
        <v>108024.78</v>
      </c>
      <c r="K314" s="27">
        <f t="shared" si="368"/>
        <v>108024.78</v>
      </c>
      <c r="L314" s="27">
        <f t="shared" si="368"/>
        <v>0</v>
      </c>
      <c r="M314" s="27">
        <f t="shared" si="368"/>
        <v>0</v>
      </c>
      <c r="N314" s="136">
        <f t="shared" si="368"/>
        <v>0</v>
      </c>
      <c r="O314" s="27">
        <f t="shared" si="368"/>
        <v>0</v>
      </c>
      <c r="P314" s="27">
        <f t="shared" si="368"/>
        <v>0</v>
      </c>
      <c r="Q314" s="27">
        <f t="shared" si="368"/>
        <v>0</v>
      </c>
      <c r="R314" s="27">
        <f t="shared" si="368"/>
        <v>108024.78</v>
      </c>
      <c r="S314" s="27">
        <f t="shared" si="368"/>
        <v>108024.78</v>
      </c>
      <c r="T314" s="27">
        <f t="shared" si="368"/>
        <v>0</v>
      </c>
      <c r="U314" s="27">
        <f t="shared" si="368"/>
        <v>0</v>
      </c>
      <c r="V314" s="27">
        <f t="shared" si="368"/>
        <v>108024.78</v>
      </c>
      <c r="W314" s="27">
        <f t="shared" si="368"/>
        <v>52963.58</v>
      </c>
      <c r="X314" s="174">
        <f t="shared" si="308"/>
        <v>49.029102396690838</v>
      </c>
      <c r="Y314" s="194" t="e">
        <f t="shared" si="369"/>
        <v>#REF!</v>
      </c>
      <c r="Z314" s="194" t="e">
        <f t="shared" si="369"/>
        <v>#REF!</v>
      </c>
      <c r="AA314" s="194" t="e">
        <f t="shared" si="369"/>
        <v>#REF!</v>
      </c>
    </row>
    <row r="315" spans="1:27" ht="45" x14ac:dyDescent="0.25">
      <c r="A315" s="101" t="s">
        <v>136</v>
      </c>
      <c r="B315" s="101"/>
      <c r="C315" s="101"/>
      <c r="D315" s="101"/>
      <c r="E315" s="99">
        <v>852</v>
      </c>
      <c r="F315" s="3" t="s">
        <v>122</v>
      </c>
      <c r="G315" s="3" t="s">
        <v>13</v>
      </c>
      <c r="H315" s="4" t="s">
        <v>178</v>
      </c>
      <c r="I315" s="3" t="s">
        <v>137</v>
      </c>
      <c r="J315" s="27">
        <f>'2.ВС'!J323</f>
        <v>108024.78</v>
      </c>
      <c r="K315" s="27">
        <f>'2.ВС'!K323</f>
        <v>108024.78</v>
      </c>
      <c r="L315" s="27">
        <f>'2.ВС'!L323</f>
        <v>0</v>
      </c>
      <c r="M315" s="27">
        <f>'2.ВС'!M323</f>
        <v>0</v>
      </c>
      <c r="N315" s="136">
        <f>'2.ВС'!N323</f>
        <v>0</v>
      </c>
      <c r="O315" s="27">
        <f>'2.ВС'!O323</f>
        <v>0</v>
      </c>
      <c r="P315" s="27">
        <f>'2.ВС'!P323</f>
        <v>0</v>
      </c>
      <c r="Q315" s="27">
        <f>'2.ВС'!Q323</f>
        <v>0</v>
      </c>
      <c r="R315" s="27">
        <f>'2.ВС'!R323</f>
        <v>108024.78</v>
      </c>
      <c r="S315" s="27">
        <f>'2.ВС'!S323</f>
        <v>108024.78</v>
      </c>
      <c r="T315" s="27">
        <f>'2.ВС'!T323</f>
        <v>0</v>
      </c>
      <c r="U315" s="27">
        <f>'2.ВС'!U323</f>
        <v>0</v>
      </c>
      <c r="V315" s="27">
        <f>'2.ВС'!V323</f>
        <v>108024.78</v>
      </c>
      <c r="W315" s="27">
        <f>'2.ВС'!W323</f>
        <v>52963.58</v>
      </c>
      <c r="X315" s="174">
        <f t="shared" si="308"/>
        <v>49.029102396690838</v>
      </c>
      <c r="Y315" s="194" t="e">
        <f>'2.ВС'!#REF!</f>
        <v>#REF!</v>
      </c>
      <c r="Z315" s="194" t="e">
        <f>'2.ВС'!#REF!</f>
        <v>#REF!</v>
      </c>
      <c r="AA315" s="194" t="e">
        <f>'2.ВС'!#REF!</f>
        <v>#REF!</v>
      </c>
    </row>
    <row r="316" spans="1:27" ht="30.75" customHeight="1" x14ac:dyDescent="0.25">
      <c r="A316" s="23" t="s">
        <v>134</v>
      </c>
      <c r="B316" s="69"/>
      <c r="C316" s="69"/>
      <c r="D316" s="69"/>
      <c r="E316" s="99">
        <v>852</v>
      </c>
      <c r="F316" s="24" t="s">
        <v>122</v>
      </c>
      <c r="G316" s="24" t="s">
        <v>135</v>
      </c>
      <c r="H316" s="30"/>
      <c r="I316" s="24"/>
      <c r="J316" s="28">
        <f t="shared" ref="J316" si="370">J317+J322+J327</f>
        <v>1532482</v>
      </c>
      <c r="K316" s="28">
        <f t="shared" ref="K316:N316" si="371">K317+K322+K327</f>
        <v>1532482</v>
      </c>
      <c r="L316" s="28">
        <f t="shared" si="371"/>
        <v>0</v>
      </c>
      <c r="M316" s="28">
        <f t="shared" si="371"/>
        <v>0</v>
      </c>
      <c r="N316" s="135">
        <f t="shared" si="371"/>
        <v>0</v>
      </c>
      <c r="O316" s="28">
        <f t="shared" ref="O316:Q316" si="372">O317+O322+O327</f>
        <v>0</v>
      </c>
      <c r="P316" s="28">
        <f t="shared" si="372"/>
        <v>0</v>
      </c>
      <c r="Q316" s="28">
        <f t="shared" si="372"/>
        <v>0</v>
      </c>
      <c r="R316" s="28">
        <f>R317+R322+R327+R330</f>
        <v>1532482</v>
      </c>
      <c r="S316" s="28">
        <f t="shared" ref="S316:AA316" si="373">S317+S322+S327+S330</f>
        <v>1532482</v>
      </c>
      <c r="T316" s="28">
        <f t="shared" si="373"/>
        <v>25000</v>
      </c>
      <c r="U316" s="28">
        <f t="shared" si="373"/>
        <v>0</v>
      </c>
      <c r="V316" s="28">
        <f t="shared" si="373"/>
        <v>1617482</v>
      </c>
      <c r="W316" s="28">
        <f t="shared" si="373"/>
        <v>412912.88</v>
      </c>
      <c r="X316" s="174">
        <f t="shared" si="308"/>
        <v>25.52812828829007</v>
      </c>
      <c r="Y316" s="193" t="e">
        <f t="shared" si="373"/>
        <v>#REF!</v>
      </c>
      <c r="Z316" s="193" t="e">
        <f t="shared" si="373"/>
        <v>#REF!</v>
      </c>
      <c r="AA316" s="193" t="e">
        <f t="shared" si="373"/>
        <v>#REF!</v>
      </c>
    </row>
    <row r="317" spans="1:27" ht="185.25" customHeight="1" x14ac:dyDescent="0.25">
      <c r="A317" s="20" t="s">
        <v>40</v>
      </c>
      <c r="B317" s="99"/>
      <c r="C317" s="99"/>
      <c r="D317" s="99"/>
      <c r="E317" s="99">
        <v>851</v>
      </c>
      <c r="F317" s="3" t="s">
        <v>122</v>
      </c>
      <c r="G317" s="3" t="s">
        <v>135</v>
      </c>
      <c r="H317" s="4" t="s">
        <v>41</v>
      </c>
      <c r="I317" s="3"/>
      <c r="J317" s="27">
        <f t="shared" ref="J317" si="374">J318+J320</f>
        <v>650778</v>
      </c>
      <c r="K317" s="27">
        <f t="shared" ref="K317:N317" si="375">K318+K320</f>
        <v>650778</v>
      </c>
      <c r="L317" s="27">
        <f t="shared" si="375"/>
        <v>0</v>
      </c>
      <c r="M317" s="27">
        <f t="shared" si="375"/>
        <v>0</v>
      </c>
      <c r="N317" s="136">
        <f t="shared" si="375"/>
        <v>0</v>
      </c>
      <c r="O317" s="27">
        <f t="shared" ref="O317:U317" si="376">O318+O320</f>
        <v>0</v>
      </c>
      <c r="P317" s="27">
        <f t="shared" si="376"/>
        <v>0</v>
      </c>
      <c r="Q317" s="27">
        <f t="shared" si="376"/>
        <v>0</v>
      </c>
      <c r="R317" s="27">
        <f t="shared" si="376"/>
        <v>650778</v>
      </c>
      <c r="S317" s="27">
        <f t="shared" si="376"/>
        <v>650778</v>
      </c>
      <c r="T317" s="27">
        <f t="shared" si="376"/>
        <v>0</v>
      </c>
      <c r="U317" s="27">
        <f t="shared" si="376"/>
        <v>0</v>
      </c>
      <c r="V317" s="27">
        <f t="shared" ref="V317:W317" si="377">V318+V320</f>
        <v>650778</v>
      </c>
      <c r="W317" s="27">
        <f t="shared" si="377"/>
        <v>181099.88999999998</v>
      </c>
      <c r="X317" s="174">
        <f t="shared" si="308"/>
        <v>27.828213307763939</v>
      </c>
      <c r="Y317" s="194" t="e">
        <f t="shared" ref="Y317:AA317" si="378">Y318+Y320</f>
        <v>#REF!</v>
      </c>
      <c r="Z317" s="194" t="e">
        <f t="shared" si="378"/>
        <v>#REF!</v>
      </c>
      <c r="AA317" s="194" t="e">
        <f t="shared" si="378"/>
        <v>#REF!</v>
      </c>
    </row>
    <row r="318" spans="1:27" ht="135" x14ac:dyDescent="0.25">
      <c r="A318" s="101" t="s">
        <v>16</v>
      </c>
      <c r="B318" s="99"/>
      <c r="C318" s="99"/>
      <c r="D318" s="99"/>
      <c r="E318" s="99">
        <v>851</v>
      </c>
      <c r="F318" s="4" t="s">
        <v>122</v>
      </c>
      <c r="G318" s="4" t="s">
        <v>135</v>
      </c>
      <c r="H318" s="4" t="s">
        <v>41</v>
      </c>
      <c r="I318" s="3" t="s">
        <v>18</v>
      </c>
      <c r="J318" s="27">
        <f t="shared" ref="J318:AA318" si="379">J319</f>
        <v>413800</v>
      </c>
      <c r="K318" s="27">
        <f t="shared" si="379"/>
        <v>413800</v>
      </c>
      <c r="L318" s="27">
        <f t="shared" si="379"/>
        <v>0</v>
      </c>
      <c r="M318" s="27">
        <f t="shared" si="379"/>
        <v>0</v>
      </c>
      <c r="N318" s="136">
        <f t="shared" si="379"/>
        <v>0</v>
      </c>
      <c r="O318" s="27">
        <f t="shared" si="379"/>
        <v>0</v>
      </c>
      <c r="P318" s="27">
        <f t="shared" si="379"/>
        <v>0</v>
      </c>
      <c r="Q318" s="27">
        <f t="shared" si="379"/>
        <v>0</v>
      </c>
      <c r="R318" s="27">
        <f t="shared" si="379"/>
        <v>413800</v>
      </c>
      <c r="S318" s="27">
        <f t="shared" si="379"/>
        <v>413800</v>
      </c>
      <c r="T318" s="27">
        <f t="shared" si="379"/>
        <v>0</v>
      </c>
      <c r="U318" s="27">
        <f t="shared" si="379"/>
        <v>0</v>
      </c>
      <c r="V318" s="27">
        <f t="shared" si="379"/>
        <v>413800</v>
      </c>
      <c r="W318" s="27">
        <f t="shared" si="379"/>
        <v>167476.84999999998</v>
      </c>
      <c r="X318" s="174">
        <f t="shared" si="308"/>
        <v>40.472897535041078</v>
      </c>
      <c r="Y318" s="194" t="e">
        <f t="shared" si="379"/>
        <v>#REF!</v>
      </c>
      <c r="Z318" s="194" t="e">
        <f t="shared" si="379"/>
        <v>#REF!</v>
      </c>
      <c r="AA318" s="194" t="e">
        <f t="shared" si="379"/>
        <v>#REF!</v>
      </c>
    </row>
    <row r="319" spans="1:27" ht="45" x14ac:dyDescent="0.25">
      <c r="A319" s="101" t="s">
        <v>8</v>
      </c>
      <c r="B319" s="99"/>
      <c r="C319" s="99"/>
      <c r="D319" s="99"/>
      <c r="E319" s="99">
        <v>851</v>
      </c>
      <c r="F319" s="4" t="s">
        <v>122</v>
      </c>
      <c r="G319" s="4" t="s">
        <v>135</v>
      </c>
      <c r="H319" s="4" t="s">
        <v>41</v>
      </c>
      <c r="I319" s="3" t="s">
        <v>19</v>
      </c>
      <c r="J319" s="27">
        <f>'2.ВС'!J184</f>
        <v>413800</v>
      </c>
      <c r="K319" s="27">
        <f>'2.ВС'!K184</f>
        <v>413800</v>
      </c>
      <c r="L319" s="27">
        <f>'2.ВС'!L184</f>
        <v>0</v>
      </c>
      <c r="M319" s="27">
        <f>'2.ВС'!M184</f>
        <v>0</v>
      </c>
      <c r="N319" s="136">
        <f>'2.ВС'!N184</f>
        <v>0</v>
      </c>
      <c r="O319" s="27">
        <f>'2.ВС'!O184</f>
        <v>0</v>
      </c>
      <c r="P319" s="27">
        <f>'2.ВС'!P184</f>
        <v>0</v>
      </c>
      <c r="Q319" s="27">
        <f>'2.ВС'!Q184</f>
        <v>0</v>
      </c>
      <c r="R319" s="27">
        <f>'2.ВС'!R184</f>
        <v>413800</v>
      </c>
      <c r="S319" s="27">
        <f>'2.ВС'!S184</f>
        <v>413800</v>
      </c>
      <c r="T319" s="27">
        <f>'2.ВС'!T184</f>
        <v>0</v>
      </c>
      <c r="U319" s="27">
        <f>'2.ВС'!U184</f>
        <v>0</v>
      </c>
      <c r="V319" s="27">
        <f>'2.ВС'!V184</f>
        <v>413800</v>
      </c>
      <c r="W319" s="27">
        <f>'2.ВС'!W184</f>
        <v>167476.84999999998</v>
      </c>
      <c r="X319" s="174">
        <f t="shared" si="308"/>
        <v>40.472897535041078</v>
      </c>
      <c r="Y319" s="194" t="e">
        <f>'2.ВС'!#REF!</f>
        <v>#REF!</v>
      </c>
      <c r="Z319" s="194" t="e">
        <f>'2.ВС'!#REF!</f>
        <v>#REF!</v>
      </c>
      <c r="AA319" s="194" t="e">
        <f>'2.ВС'!#REF!</f>
        <v>#REF!</v>
      </c>
    </row>
    <row r="320" spans="1:27" ht="60" x14ac:dyDescent="0.25">
      <c r="A320" s="103" t="s">
        <v>22</v>
      </c>
      <c r="B320" s="99"/>
      <c r="C320" s="99"/>
      <c r="D320" s="99"/>
      <c r="E320" s="99">
        <v>851</v>
      </c>
      <c r="F320" s="4" t="s">
        <v>122</v>
      </c>
      <c r="G320" s="4" t="s">
        <v>135</v>
      </c>
      <c r="H320" s="4" t="s">
        <v>41</v>
      </c>
      <c r="I320" s="3" t="s">
        <v>23</v>
      </c>
      <c r="J320" s="27">
        <f t="shared" ref="J320:AA320" si="380">J321</f>
        <v>236978</v>
      </c>
      <c r="K320" s="27">
        <f t="shared" si="380"/>
        <v>236978</v>
      </c>
      <c r="L320" s="27">
        <f t="shared" si="380"/>
        <v>0</v>
      </c>
      <c r="M320" s="27">
        <f t="shared" si="380"/>
        <v>0</v>
      </c>
      <c r="N320" s="136">
        <f t="shared" si="380"/>
        <v>0</v>
      </c>
      <c r="O320" s="27">
        <f t="shared" si="380"/>
        <v>0</v>
      </c>
      <c r="P320" s="27">
        <f t="shared" si="380"/>
        <v>0</v>
      </c>
      <c r="Q320" s="27">
        <f t="shared" si="380"/>
        <v>0</v>
      </c>
      <c r="R320" s="27">
        <f t="shared" si="380"/>
        <v>236978</v>
      </c>
      <c r="S320" s="27">
        <f t="shared" si="380"/>
        <v>236978</v>
      </c>
      <c r="T320" s="27">
        <f t="shared" si="380"/>
        <v>0</v>
      </c>
      <c r="U320" s="27">
        <f t="shared" si="380"/>
        <v>0</v>
      </c>
      <c r="V320" s="27">
        <f t="shared" si="380"/>
        <v>236978</v>
      </c>
      <c r="W320" s="27">
        <f t="shared" si="380"/>
        <v>13623.04</v>
      </c>
      <c r="X320" s="174">
        <f t="shared" si="308"/>
        <v>5.7486517735823579</v>
      </c>
      <c r="Y320" s="194" t="e">
        <f t="shared" si="380"/>
        <v>#REF!</v>
      </c>
      <c r="Z320" s="194" t="e">
        <f t="shared" si="380"/>
        <v>#REF!</v>
      </c>
      <c r="AA320" s="194" t="e">
        <f t="shared" si="380"/>
        <v>#REF!</v>
      </c>
    </row>
    <row r="321" spans="1:30" ht="60" x14ac:dyDescent="0.25">
      <c r="A321" s="103" t="s">
        <v>9</v>
      </c>
      <c r="B321" s="99"/>
      <c r="C321" s="99"/>
      <c r="D321" s="99"/>
      <c r="E321" s="99">
        <v>851</v>
      </c>
      <c r="F321" s="4" t="s">
        <v>122</v>
      </c>
      <c r="G321" s="4" t="s">
        <v>135</v>
      </c>
      <c r="H321" s="4" t="s">
        <v>41</v>
      </c>
      <c r="I321" s="3" t="s">
        <v>24</v>
      </c>
      <c r="J321" s="27">
        <f>'2.ВС'!J186</f>
        <v>236978</v>
      </c>
      <c r="K321" s="27">
        <f>'2.ВС'!K186</f>
        <v>236978</v>
      </c>
      <c r="L321" s="27">
        <f>'2.ВС'!L186</f>
        <v>0</v>
      </c>
      <c r="M321" s="27">
        <f>'2.ВС'!M186</f>
        <v>0</v>
      </c>
      <c r="N321" s="136">
        <f>'2.ВС'!N186</f>
        <v>0</v>
      </c>
      <c r="O321" s="27">
        <f>'2.ВС'!O186</f>
        <v>0</v>
      </c>
      <c r="P321" s="27">
        <f>'2.ВС'!P186</f>
        <v>0</v>
      </c>
      <c r="Q321" s="27">
        <f>'2.ВС'!Q186</f>
        <v>0</v>
      </c>
      <c r="R321" s="27">
        <f>'2.ВС'!R186</f>
        <v>236978</v>
      </c>
      <c r="S321" s="27">
        <f>'2.ВС'!S186</f>
        <v>236978</v>
      </c>
      <c r="T321" s="27">
        <f>'2.ВС'!T186</f>
        <v>0</v>
      </c>
      <c r="U321" s="27">
        <f>'2.ВС'!U186</f>
        <v>0</v>
      </c>
      <c r="V321" s="27">
        <f>'2.ВС'!V186</f>
        <v>236978</v>
      </c>
      <c r="W321" s="27">
        <f>'2.ВС'!W186</f>
        <v>13623.04</v>
      </c>
      <c r="X321" s="174">
        <f t="shared" si="308"/>
        <v>5.7486517735823579</v>
      </c>
      <c r="Y321" s="194" t="e">
        <f>'2.ВС'!#REF!</f>
        <v>#REF!</v>
      </c>
      <c r="Z321" s="194" t="e">
        <f>'2.ВС'!#REF!</f>
        <v>#REF!</v>
      </c>
      <c r="AA321" s="194" t="e">
        <f>'2.ВС'!#REF!</f>
        <v>#REF!</v>
      </c>
    </row>
    <row r="322" spans="1:30" ht="255" customHeight="1" x14ac:dyDescent="0.25">
      <c r="A322" s="20" t="s">
        <v>322</v>
      </c>
      <c r="B322" s="101"/>
      <c r="C322" s="101"/>
      <c r="D322" s="101"/>
      <c r="E322" s="99">
        <v>852</v>
      </c>
      <c r="F322" s="3" t="s">
        <v>122</v>
      </c>
      <c r="G322" s="3" t="s">
        <v>135</v>
      </c>
      <c r="H322" s="4" t="s">
        <v>325</v>
      </c>
      <c r="I322" s="3"/>
      <c r="J322" s="27">
        <f t="shared" ref="J322" si="381">J323+J325</f>
        <v>867704</v>
      </c>
      <c r="K322" s="27">
        <f t="shared" ref="K322:N322" si="382">K323+K325</f>
        <v>867704</v>
      </c>
      <c r="L322" s="27">
        <f t="shared" si="382"/>
        <v>0</v>
      </c>
      <c r="M322" s="27">
        <f t="shared" si="382"/>
        <v>0</v>
      </c>
      <c r="N322" s="136">
        <f t="shared" si="382"/>
        <v>0</v>
      </c>
      <c r="O322" s="27">
        <f t="shared" ref="O322:U322" si="383">O323+O325</f>
        <v>0</v>
      </c>
      <c r="P322" s="27">
        <f t="shared" si="383"/>
        <v>0</v>
      </c>
      <c r="Q322" s="27">
        <f t="shared" si="383"/>
        <v>0</v>
      </c>
      <c r="R322" s="27">
        <f t="shared" si="383"/>
        <v>867704</v>
      </c>
      <c r="S322" s="27">
        <f t="shared" si="383"/>
        <v>867704</v>
      </c>
      <c r="T322" s="27">
        <f t="shared" si="383"/>
        <v>0</v>
      </c>
      <c r="U322" s="27">
        <f t="shared" si="383"/>
        <v>0</v>
      </c>
      <c r="V322" s="27">
        <f t="shared" ref="V322:W322" si="384">V323+V325</f>
        <v>867704</v>
      </c>
      <c r="W322" s="27">
        <f t="shared" si="384"/>
        <v>231812.99</v>
      </c>
      <c r="X322" s="174">
        <f t="shared" si="308"/>
        <v>26.71567608308824</v>
      </c>
      <c r="Y322" s="194" t="e">
        <f t="shared" ref="Y322:AA322" si="385">Y323+Y325</f>
        <v>#REF!</v>
      </c>
      <c r="Z322" s="194" t="e">
        <f t="shared" si="385"/>
        <v>#REF!</v>
      </c>
      <c r="AA322" s="194" t="e">
        <f t="shared" si="385"/>
        <v>#REF!</v>
      </c>
    </row>
    <row r="323" spans="1:30" ht="135" x14ac:dyDescent="0.25">
      <c r="A323" s="101" t="s">
        <v>16</v>
      </c>
      <c r="B323" s="103"/>
      <c r="C323" s="103"/>
      <c r="D323" s="103"/>
      <c r="E323" s="99">
        <v>852</v>
      </c>
      <c r="F323" s="4" t="s">
        <v>122</v>
      </c>
      <c r="G323" s="4" t="s">
        <v>135</v>
      </c>
      <c r="H323" s="4" t="s">
        <v>325</v>
      </c>
      <c r="I323" s="3" t="s">
        <v>18</v>
      </c>
      <c r="J323" s="27">
        <f t="shared" ref="J323:AA323" si="386">J324</f>
        <v>550100</v>
      </c>
      <c r="K323" s="27">
        <f t="shared" si="386"/>
        <v>550100</v>
      </c>
      <c r="L323" s="27">
        <f t="shared" si="386"/>
        <v>0</v>
      </c>
      <c r="M323" s="27">
        <f t="shared" si="386"/>
        <v>0</v>
      </c>
      <c r="N323" s="136">
        <f t="shared" si="386"/>
        <v>0</v>
      </c>
      <c r="O323" s="27">
        <f t="shared" si="386"/>
        <v>0</v>
      </c>
      <c r="P323" s="27">
        <f t="shared" si="386"/>
        <v>0</v>
      </c>
      <c r="Q323" s="27">
        <f t="shared" si="386"/>
        <v>0</v>
      </c>
      <c r="R323" s="27">
        <f t="shared" si="386"/>
        <v>550100</v>
      </c>
      <c r="S323" s="27">
        <f t="shared" si="386"/>
        <v>550100</v>
      </c>
      <c r="T323" s="27">
        <f t="shared" si="386"/>
        <v>0</v>
      </c>
      <c r="U323" s="27">
        <f t="shared" si="386"/>
        <v>0</v>
      </c>
      <c r="V323" s="27">
        <f t="shared" si="386"/>
        <v>550100</v>
      </c>
      <c r="W323" s="27">
        <f t="shared" si="386"/>
        <v>217717.91</v>
      </c>
      <c r="X323" s="174">
        <f t="shared" si="308"/>
        <v>39.577878567533176</v>
      </c>
      <c r="Y323" s="194" t="e">
        <f t="shared" si="386"/>
        <v>#REF!</v>
      </c>
      <c r="Z323" s="194" t="e">
        <f t="shared" si="386"/>
        <v>#REF!</v>
      </c>
      <c r="AA323" s="194" t="e">
        <f t="shared" si="386"/>
        <v>#REF!</v>
      </c>
    </row>
    <row r="324" spans="1:30" ht="45" x14ac:dyDescent="0.25">
      <c r="A324" s="101" t="s">
        <v>8</v>
      </c>
      <c r="B324" s="101"/>
      <c r="C324" s="101"/>
      <c r="D324" s="101"/>
      <c r="E324" s="99">
        <v>852</v>
      </c>
      <c r="F324" s="4" t="s">
        <v>122</v>
      </c>
      <c r="G324" s="4" t="s">
        <v>135</v>
      </c>
      <c r="H324" s="4" t="s">
        <v>325</v>
      </c>
      <c r="I324" s="3" t="s">
        <v>19</v>
      </c>
      <c r="J324" s="27">
        <f>'2.ВС'!J327</f>
        <v>550100</v>
      </c>
      <c r="K324" s="27">
        <f>'2.ВС'!K327</f>
        <v>550100</v>
      </c>
      <c r="L324" s="27">
        <f>'2.ВС'!L327</f>
        <v>0</v>
      </c>
      <c r="M324" s="27">
        <f>'2.ВС'!M327</f>
        <v>0</v>
      </c>
      <c r="N324" s="136">
        <f>'2.ВС'!N327</f>
        <v>0</v>
      </c>
      <c r="O324" s="27">
        <f>'2.ВС'!O327</f>
        <v>0</v>
      </c>
      <c r="P324" s="27">
        <f>'2.ВС'!P327</f>
        <v>0</v>
      </c>
      <c r="Q324" s="27">
        <f>'2.ВС'!Q327</f>
        <v>0</v>
      </c>
      <c r="R324" s="27">
        <f>'2.ВС'!R327</f>
        <v>550100</v>
      </c>
      <c r="S324" s="27">
        <f>'2.ВС'!S327</f>
        <v>550100</v>
      </c>
      <c r="T324" s="27">
        <f>'2.ВС'!T327</f>
        <v>0</v>
      </c>
      <c r="U324" s="27">
        <f>'2.ВС'!U327</f>
        <v>0</v>
      </c>
      <c r="V324" s="27">
        <f>'2.ВС'!V327</f>
        <v>550100</v>
      </c>
      <c r="W324" s="27">
        <f>'2.ВС'!W327</f>
        <v>217717.91</v>
      </c>
      <c r="X324" s="174">
        <f t="shared" si="308"/>
        <v>39.577878567533176</v>
      </c>
      <c r="Y324" s="194" t="e">
        <f>'2.ВС'!#REF!</f>
        <v>#REF!</v>
      </c>
      <c r="Z324" s="194" t="e">
        <f>'2.ВС'!#REF!</f>
        <v>#REF!</v>
      </c>
      <c r="AA324" s="194" t="e">
        <f>'2.ВС'!#REF!</f>
        <v>#REF!</v>
      </c>
    </row>
    <row r="325" spans="1:30" ht="60" x14ac:dyDescent="0.25">
      <c r="A325" s="103" t="s">
        <v>22</v>
      </c>
      <c r="B325" s="101"/>
      <c r="C325" s="101"/>
      <c r="D325" s="101"/>
      <c r="E325" s="99">
        <v>852</v>
      </c>
      <c r="F325" s="4" t="s">
        <v>122</v>
      </c>
      <c r="G325" s="4" t="s">
        <v>135</v>
      </c>
      <c r="H325" s="4" t="s">
        <v>325</v>
      </c>
      <c r="I325" s="3" t="s">
        <v>23</v>
      </c>
      <c r="J325" s="27">
        <f t="shared" ref="J325:AA325" si="387">J326</f>
        <v>317604</v>
      </c>
      <c r="K325" s="27">
        <f t="shared" si="387"/>
        <v>317604</v>
      </c>
      <c r="L325" s="27">
        <f t="shared" si="387"/>
        <v>0</v>
      </c>
      <c r="M325" s="27">
        <f t="shared" si="387"/>
        <v>0</v>
      </c>
      <c r="N325" s="136">
        <f t="shared" si="387"/>
        <v>0</v>
      </c>
      <c r="O325" s="27">
        <f t="shared" si="387"/>
        <v>0</v>
      </c>
      <c r="P325" s="27">
        <f t="shared" si="387"/>
        <v>0</v>
      </c>
      <c r="Q325" s="27">
        <f t="shared" si="387"/>
        <v>0</v>
      </c>
      <c r="R325" s="27">
        <f t="shared" si="387"/>
        <v>317604</v>
      </c>
      <c r="S325" s="27">
        <f t="shared" si="387"/>
        <v>317604</v>
      </c>
      <c r="T325" s="27">
        <f t="shared" si="387"/>
        <v>0</v>
      </c>
      <c r="U325" s="27">
        <f t="shared" si="387"/>
        <v>0</v>
      </c>
      <c r="V325" s="27">
        <f t="shared" si="387"/>
        <v>317604</v>
      </c>
      <c r="W325" s="27">
        <f t="shared" si="387"/>
        <v>14095.08</v>
      </c>
      <c r="X325" s="174">
        <f t="shared" si="308"/>
        <v>4.4379415876374351</v>
      </c>
      <c r="Y325" s="194" t="e">
        <f t="shared" si="387"/>
        <v>#REF!</v>
      </c>
      <c r="Z325" s="194" t="e">
        <f t="shared" si="387"/>
        <v>#REF!</v>
      </c>
      <c r="AA325" s="194" t="e">
        <f t="shared" si="387"/>
        <v>#REF!</v>
      </c>
    </row>
    <row r="326" spans="1:30" ht="60" x14ac:dyDescent="0.25">
      <c r="A326" s="103" t="s">
        <v>9</v>
      </c>
      <c r="B326" s="103"/>
      <c r="C326" s="103"/>
      <c r="D326" s="103"/>
      <c r="E326" s="99">
        <v>852</v>
      </c>
      <c r="F326" s="4" t="s">
        <v>122</v>
      </c>
      <c r="G326" s="4" t="s">
        <v>135</v>
      </c>
      <c r="H326" s="4" t="s">
        <v>325</v>
      </c>
      <c r="I326" s="3" t="s">
        <v>24</v>
      </c>
      <c r="J326" s="27">
        <f>'2.ВС'!J329</f>
        <v>317604</v>
      </c>
      <c r="K326" s="27">
        <f>'2.ВС'!K329</f>
        <v>317604</v>
      </c>
      <c r="L326" s="27">
        <f>'2.ВС'!L329</f>
        <v>0</v>
      </c>
      <c r="M326" s="27">
        <f>'2.ВС'!M329</f>
        <v>0</v>
      </c>
      <c r="N326" s="136">
        <f>'2.ВС'!N329</f>
        <v>0</v>
      </c>
      <c r="O326" s="27">
        <f>'2.ВС'!O329</f>
        <v>0</v>
      </c>
      <c r="P326" s="27">
        <f>'2.ВС'!P329</f>
        <v>0</v>
      </c>
      <c r="Q326" s="27">
        <f>'2.ВС'!Q329</f>
        <v>0</v>
      </c>
      <c r="R326" s="27">
        <f>'2.ВС'!R329</f>
        <v>317604</v>
      </c>
      <c r="S326" s="27">
        <f>'2.ВС'!S329</f>
        <v>317604</v>
      </c>
      <c r="T326" s="27">
        <f>'2.ВС'!T329</f>
        <v>0</v>
      </c>
      <c r="U326" s="27">
        <f>'2.ВС'!U329</f>
        <v>0</v>
      </c>
      <c r="V326" s="27">
        <f>'2.ВС'!V329</f>
        <v>317604</v>
      </c>
      <c r="W326" s="27">
        <f>'2.ВС'!W329</f>
        <v>14095.08</v>
      </c>
      <c r="X326" s="174">
        <f t="shared" si="308"/>
        <v>4.4379415876374351</v>
      </c>
      <c r="Y326" s="194" t="e">
        <f>'2.ВС'!#REF!</f>
        <v>#REF!</v>
      </c>
      <c r="Z326" s="194" t="e">
        <f>'2.ВС'!#REF!</f>
        <v>#REF!</v>
      </c>
      <c r="AA326" s="194" t="e">
        <f>'2.ВС'!#REF!</f>
        <v>#REF!</v>
      </c>
    </row>
    <row r="327" spans="1:30" ht="276.75" customHeight="1" x14ac:dyDescent="0.25">
      <c r="A327" s="20" t="s">
        <v>332</v>
      </c>
      <c r="B327" s="103"/>
      <c r="C327" s="103"/>
      <c r="D327" s="103"/>
      <c r="E327" s="99">
        <v>852</v>
      </c>
      <c r="F327" s="4" t="s">
        <v>122</v>
      </c>
      <c r="G327" s="4" t="s">
        <v>135</v>
      </c>
      <c r="H327" s="4" t="s">
        <v>326</v>
      </c>
      <c r="I327" s="3"/>
      <c r="J327" s="27">
        <f t="shared" ref="J327:Z328" si="388">J328</f>
        <v>14000</v>
      </c>
      <c r="K327" s="27">
        <f t="shared" si="388"/>
        <v>14000</v>
      </c>
      <c r="L327" s="27">
        <f t="shared" si="388"/>
        <v>0</v>
      </c>
      <c r="M327" s="27">
        <f t="shared" si="388"/>
        <v>0</v>
      </c>
      <c r="N327" s="136">
        <f t="shared" si="388"/>
        <v>0</v>
      </c>
      <c r="O327" s="27">
        <f t="shared" si="388"/>
        <v>0</v>
      </c>
      <c r="P327" s="27">
        <f t="shared" si="388"/>
        <v>0</v>
      </c>
      <c r="Q327" s="27">
        <f t="shared" si="388"/>
        <v>0</v>
      </c>
      <c r="R327" s="27">
        <f t="shared" si="388"/>
        <v>14000</v>
      </c>
      <c r="S327" s="27">
        <f t="shared" si="388"/>
        <v>14000</v>
      </c>
      <c r="T327" s="27">
        <f t="shared" si="388"/>
        <v>0</v>
      </c>
      <c r="U327" s="27">
        <f t="shared" si="388"/>
        <v>0</v>
      </c>
      <c r="V327" s="27">
        <f t="shared" si="388"/>
        <v>14000</v>
      </c>
      <c r="W327" s="27">
        <f t="shared" si="388"/>
        <v>0</v>
      </c>
      <c r="X327" s="174">
        <f t="shared" si="308"/>
        <v>0</v>
      </c>
      <c r="Y327" s="194" t="e">
        <f t="shared" si="388"/>
        <v>#REF!</v>
      </c>
      <c r="Z327" s="194" t="e">
        <f t="shared" si="388"/>
        <v>#REF!</v>
      </c>
      <c r="AA327" s="194" t="e">
        <f t="shared" ref="Y327:AA328" si="389">AA328</f>
        <v>#REF!</v>
      </c>
    </row>
    <row r="328" spans="1:30" ht="60" x14ac:dyDescent="0.25">
      <c r="A328" s="103" t="s">
        <v>22</v>
      </c>
      <c r="B328" s="103"/>
      <c r="C328" s="103"/>
      <c r="D328" s="103"/>
      <c r="E328" s="99">
        <v>852</v>
      </c>
      <c r="F328" s="4" t="s">
        <v>122</v>
      </c>
      <c r="G328" s="4" t="s">
        <v>135</v>
      </c>
      <c r="H328" s="4" t="s">
        <v>326</v>
      </c>
      <c r="I328" s="3" t="s">
        <v>23</v>
      </c>
      <c r="J328" s="27">
        <f t="shared" si="388"/>
        <v>14000</v>
      </c>
      <c r="K328" s="27">
        <f t="shared" si="388"/>
        <v>14000</v>
      </c>
      <c r="L328" s="27">
        <f t="shared" si="388"/>
        <v>0</v>
      </c>
      <c r="M328" s="27">
        <f t="shared" si="388"/>
        <v>0</v>
      </c>
      <c r="N328" s="136">
        <f t="shared" si="388"/>
        <v>0</v>
      </c>
      <c r="O328" s="27">
        <f t="shared" si="388"/>
        <v>0</v>
      </c>
      <c r="P328" s="27">
        <f t="shared" si="388"/>
        <v>0</v>
      </c>
      <c r="Q328" s="27">
        <f t="shared" si="388"/>
        <v>0</v>
      </c>
      <c r="R328" s="27">
        <f t="shared" si="388"/>
        <v>14000</v>
      </c>
      <c r="S328" s="27">
        <f t="shared" si="388"/>
        <v>14000</v>
      </c>
      <c r="T328" s="27">
        <f t="shared" si="388"/>
        <v>0</v>
      </c>
      <c r="U328" s="27">
        <f t="shared" si="388"/>
        <v>0</v>
      </c>
      <c r="V328" s="27">
        <f t="shared" si="388"/>
        <v>14000</v>
      </c>
      <c r="W328" s="27">
        <f t="shared" si="388"/>
        <v>0</v>
      </c>
      <c r="X328" s="174">
        <f t="shared" ref="X328:X363" si="390">W328/V328*100</f>
        <v>0</v>
      </c>
      <c r="Y328" s="194" t="e">
        <f t="shared" si="389"/>
        <v>#REF!</v>
      </c>
      <c r="Z328" s="194" t="e">
        <f t="shared" si="389"/>
        <v>#REF!</v>
      </c>
      <c r="AA328" s="194" t="e">
        <f t="shared" si="389"/>
        <v>#REF!</v>
      </c>
    </row>
    <row r="329" spans="1:30" ht="60" x14ac:dyDescent="0.25">
      <c r="A329" s="103" t="s">
        <v>9</v>
      </c>
      <c r="B329" s="103"/>
      <c r="C329" s="103"/>
      <c r="D329" s="103"/>
      <c r="E329" s="99">
        <v>852</v>
      </c>
      <c r="F329" s="4" t="s">
        <v>122</v>
      </c>
      <c r="G329" s="4" t="s">
        <v>135</v>
      </c>
      <c r="H329" s="4" t="s">
        <v>326</v>
      </c>
      <c r="I329" s="3" t="s">
        <v>24</v>
      </c>
      <c r="J329" s="27">
        <f>'2.ВС'!J332</f>
        <v>14000</v>
      </c>
      <c r="K329" s="27">
        <f>'2.ВС'!K332</f>
        <v>14000</v>
      </c>
      <c r="L329" s="27">
        <f>'2.ВС'!L332</f>
        <v>0</v>
      </c>
      <c r="M329" s="27">
        <f>'2.ВС'!M332</f>
        <v>0</v>
      </c>
      <c r="N329" s="136">
        <f>'2.ВС'!N332</f>
        <v>0</v>
      </c>
      <c r="O329" s="27">
        <f>'2.ВС'!O332</f>
        <v>0</v>
      </c>
      <c r="P329" s="27">
        <f>'2.ВС'!P332</f>
        <v>0</v>
      </c>
      <c r="Q329" s="27">
        <f>'2.ВС'!Q332</f>
        <v>0</v>
      </c>
      <c r="R329" s="27">
        <f>'2.ВС'!R332</f>
        <v>14000</v>
      </c>
      <c r="S329" s="27">
        <f>'2.ВС'!S332</f>
        <v>14000</v>
      </c>
      <c r="T329" s="27">
        <f>'2.ВС'!T332</f>
        <v>0</v>
      </c>
      <c r="U329" s="27">
        <f>'2.ВС'!U332</f>
        <v>0</v>
      </c>
      <c r="V329" s="27">
        <f>'2.ВС'!V332</f>
        <v>14000</v>
      </c>
      <c r="W329" s="27">
        <f>'2.ВС'!W332</f>
        <v>0</v>
      </c>
      <c r="X329" s="174">
        <f t="shared" si="390"/>
        <v>0</v>
      </c>
      <c r="Y329" s="194" t="e">
        <f>'2.ВС'!#REF!</f>
        <v>#REF!</v>
      </c>
      <c r="Z329" s="194" t="e">
        <f>'2.ВС'!#REF!</f>
        <v>#REF!</v>
      </c>
      <c r="AA329" s="194" t="e">
        <f>'2.ВС'!#REF!</f>
        <v>#REF!</v>
      </c>
    </row>
    <row r="330" spans="1:30" ht="30" x14ac:dyDescent="0.25">
      <c r="A330" s="20" t="s">
        <v>131</v>
      </c>
      <c r="B330" s="206"/>
      <c r="C330" s="206"/>
      <c r="D330" s="31"/>
      <c r="E330" s="163">
        <v>851</v>
      </c>
      <c r="F330" s="3" t="s">
        <v>122</v>
      </c>
      <c r="G330" s="3" t="s">
        <v>135</v>
      </c>
      <c r="H330" s="4" t="s">
        <v>299</v>
      </c>
      <c r="I330" s="3"/>
      <c r="J330" s="27">
        <f t="shared" ref="J330:W331" si="391">J331</f>
        <v>0</v>
      </c>
      <c r="K330" s="27">
        <f t="shared" si="391"/>
        <v>0</v>
      </c>
      <c r="L330" s="27">
        <f t="shared" si="391"/>
        <v>0</v>
      </c>
      <c r="M330" s="27">
        <f t="shared" si="391"/>
        <v>0</v>
      </c>
      <c r="N330" s="27">
        <f t="shared" si="391"/>
        <v>25000</v>
      </c>
      <c r="O330" s="27">
        <f t="shared" si="391"/>
        <v>0</v>
      </c>
      <c r="P330" s="27">
        <f t="shared" si="391"/>
        <v>25000</v>
      </c>
      <c r="Q330" s="27">
        <f t="shared" si="391"/>
        <v>0</v>
      </c>
      <c r="R330" s="27">
        <f t="shared" si="391"/>
        <v>0</v>
      </c>
      <c r="S330" s="27">
        <f t="shared" si="391"/>
        <v>0</v>
      </c>
      <c r="T330" s="27">
        <f t="shared" si="391"/>
        <v>25000</v>
      </c>
      <c r="U330" s="27">
        <f t="shared" si="391"/>
        <v>0</v>
      </c>
      <c r="V330" s="27">
        <f t="shared" si="391"/>
        <v>85000</v>
      </c>
      <c r="W330" s="27">
        <f t="shared" si="391"/>
        <v>0</v>
      </c>
      <c r="X330" s="174">
        <f t="shared" si="390"/>
        <v>0</v>
      </c>
      <c r="Y330" s="194" t="e">
        <f t="shared" ref="Y330:AA331" si="392">Y331</f>
        <v>#REF!</v>
      </c>
      <c r="Z330" s="194" t="e">
        <f t="shared" si="392"/>
        <v>#REF!</v>
      </c>
      <c r="AA330" s="194" t="e">
        <f t="shared" si="392"/>
        <v>#REF!</v>
      </c>
      <c r="AC330" s="211" t="e">
        <f t="shared" ref="AC330:AC332" si="393">W330/1000-AA330</f>
        <v>#REF!</v>
      </c>
      <c r="AD330" s="212" t="e">
        <f t="shared" ref="AD330:AD332" si="394">V330/1000-Z330</f>
        <v>#REF!</v>
      </c>
    </row>
    <row r="331" spans="1:30" ht="30" x14ac:dyDescent="0.25">
      <c r="A331" s="204" t="s">
        <v>126</v>
      </c>
      <c r="B331" s="206"/>
      <c r="C331" s="206"/>
      <c r="D331" s="31"/>
      <c r="E331" s="163">
        <v>851</v>
      </c>
      <c r="F331" s="3" t="s">
        <v>122</v>
      </c>
      <c r="G331" s="3" t="s">
        <v>135</v>
      </c>
      <c r="H331" s="4" t="s">
        <v>299</v>
      </c>
      <c r="I331" s="3" t="s">
        <v>127</v>
      </c>
      <c r="J331" s="27">
        <f t="shared" si="391"/>
        <v>0</v>
      </c>
      <c r="K331" s="27">
        <f t="shared" si="391"/>
        <v>0</v>
      </c>
      <c r="L331" s="27">
        <f t="shared" si="391"/>
        <v>0</v>
      </c>
      <c r="M331" s="27">
        <f t="shared" si="391"/>
        <v>0</v>
      </c>
      <c r="N331" s="27">
        <f t="shared" si="391"/>
        <v>25000</v>
      </c>
      <c r="O331" s="27">
        <f t="shared" si="391"/>
        <v>0</v>
      </c>
      <c r="P331" s="27">
        <f t="shared" si="391"/>
        <v>25000</v>
      </c>
      <c r="Q331" s="27">
        <f t="shared" si="391"/>
        <v>0</v>
      </c>
      <c r="R331" s="27">
        <f t="shared" si="391"/>
        <v>0</v>
      </c>
      <c r="S331" s="27">
        <f t="shared" si="391"/>
        <v>0</v>
      </c>
      <c r="T331" s="27">
        <f t="shared" si="391"/>
        <v>25000</v>
      </c>
      <c r="U331" s="27">
        <f t="shared" si="391"/>
        <v>0</v>
      </c>
      <c r="V331" s="27">
        <f t="shared" si="391"/>
        <v>85000</v>
      </c>
      <c r="W331" s="27">
        <f t="shared" si="391"/>
        <v>0</v>
      </c>
      <c r="X331" s="174">
        <f t="shared" si="390"/>
        <v>0</v>
      </c>
      <c r="Y331" s="194" t="e">
        <f t="shared" si="392"/>
        <v>#REF!</v>
      </c>
      <c r="Z331" s="194" t="e">
        <f t="shared" si="392"/>
        <v>#REF!</v>
      </c>
      <c r="AA331" s="194" t="e">
        <f t="shared" si="392"/>
        <v>#REF!</v>
      </c>
      <c r="AC331" s="211" t="e">
        <f t="shared" si="393"/>
        <v>#REF!</v>
      </c>
      <c r="AD331" s="212" t="e">
        <f t="shared" si="394"/>
        <v>#REF!</v>
      </c>
    </row>
    <row r="332" spans="1:30" ht="60" x14ac:dyDescent="0.25">
      <c r="A332" s="204" t="s">
        <v>128</v>
      </c>
      <c r="B332" s="206"/>
      <c r="C332" s="206"/>
      <c r="D332" s="31"/>
      <c r="E332" s="163">
        <v>851</v>
      </c>
      <c r="F332" s="3" t="s">
        <v>122</v>
      </c>
      <c r="G332" s="3" t="s">
        <v>135</v>
      </c>
      <c r="H332" s="4" t="s">
        <v>299</v>
      </c>
      <c r="I332" s="3" t="s">
        <v>129</v>
      </c>
      <c r="J332" s="27"/>
      <c r="K332" s="27"/>
      <c r="L332" s="27">
        <f>J332</f>
        <v>0</v>
      </c>
      <c r="M332" s="27"/>
      <c r="N332" s="27">
        <v>25000</v>
      </c>
      <c r="O332" s="27"/>
      <c r="P332" s="27">
        <f>N332</f>
        <v>25000</v>
      </c>
      <c r="Q332" s="27"/>
      <c r="R332" s="27">
        <f>'2.ВС'!R189</f>
        <v>0</v>
      </c>
      <c r="S332" s="27">
        <f>'2.ВС'!S189</f>
        <v>0</v>
      </c>
      <c r="T332" s="27">
        <f>'2.ВС'!T189</f>
        <v>25000</v>
      </c>
      <c r="U332" s="27">
        <f>'2.ВС'!U189</f>
        <v>0</v>
      </c>
      <c r="V332" s="27">
        <f>'2.ВС'!V189</f>
        <v>85000</v>
      </c>
      <c r="W332" s="27">
        <f>'2.ВС'!W189</f>
        <v>0</v>
      </c>
      <c r="X332" s="174">
        <f t="shared" si="390"/>
        <v>0</v>
      </c>
      <c r="Y332" s="194" t="e">
        <f>'2.ВС'!#REF!</f>
        <v>#REF!</v>
      </c>
      <c r="Z332" s="194" t="e">
        <f>'2.ВС'!#REF!</f>
        <v>#REF!</v>
      </c>
      <c r="AA332" s="194" t="e">
        <f>'2.ВС'!#REF!</f>
        <v>#REF!</v>
      </c>
      <c r="AC332" s="211" t="e">
        <f t="shared" si="393"/>
        <v>#REF!</v>
      </c>
      <c r="AD332" s="212" t="e">
        <f t="shared" si="394"/>
        <v>#REF!</v>
      </c>
    </row>
    <row r="333" spans="1:30" ht="28.5" x14ac:dyDescent="0.25">
      <c r="A333" s="21" t="s">
        <v>138</v>
      </c>
      <c r="B333" s="40"/>
      <c r="C333" s="40"/>
      <c r="D333" s="40"/>
      <c r="E333" s="99">
        <v>851</v>
      </c>
      <c r="F333" s="22" t="s">
        <v>139</v>
      </c>
      <c r="G333" s="22"/>
      <c r="H333" s="34"/>
      <c r="I333" s="22"/>
      <c r="J333" s="32">
        <f>J334+J338</f>
        <v>1631526</v>
      </c>
      <c r="K333" s="32">
        <f t="shared" ref="K333:M333" si="395">K334+K338</f>
        <v>0</v>
      </c>
      <c r="L333" s="32">
        <f t="shared" si="395"/>
        <v>1363526</v>
      </c>
      <c r="M333" s="32">
        <f t="shared" si="395"/>
        <v>268000</v>
      </c>
      <c r="N333" s="134">
        <f>N334+N338</f>
        <v>0</v>
      </c>
      <c r="O333" s="32">
        <f t="shared" ref="O333" si="396">O334+O338</f>
        <v>0</v>
      </c>
      <c r="P333" s="32">
        <f t="shared" ref="P333" si="397">P334+P338</f>
        <v>0</v>
      </c>
      <c r="Q333" s="32">
        <f t="shared" ref="Q333" si="398">Q334+Q338</f>
        <v>0</v>
      </c>
      <c r="R333" s="32">
        <f>R334+R338</f>
        <v>1631526</v>
      </c>
      <c r="S333" s="32">
        <f t="shared" ref="S333" si="399">S334+S338</f>
        <v>0</v>
      </c>
      <c r="T333" s="32">
        <f t="shared" ref="T333" si="400">T334+T338</f>
        <v>1363526</v>
      </c>
      <c r="U333" s="32">
        <f t="shared" ref="U333:W333" si="401">U334+U338</f>
        <v>268000</v>
      </c>
      <c r="V333" s="32">
        <f t="shared" si="401"/>
        <v>1631526</v>
      </c>
      <c r="W333" s="32">
        <f t="shared" si="401"/>
        <v>485713.18</v>
      </c>
      <c r="X333" s="174">
        <f t="shared" si="390"/>
        <v>29.770483584080182</v>
      </c>
      <c r="Y333" s="192" t="e">
        <f t="shared" ref="Y333:AA333" si="402">Y334+Y338</f>
        <v>#REF!</v>
      </c>
      <c r="Z333" s="192" t="e">
        <f t="shared" si="402"/>
        <v>#REF!</v>
      </c>
      <c r="AA333" s="192" t="e">
        <f t="shared" si="402"/>
        <v>#REF!</v>
      </c>
    </row>
    <row r="334" spans="1:30" x14ac:dyDescent="0.25">
      <c r="A334" s="119" t="s">
        <v>392</v>
      </c>
      <c r="B334" s="40"/>
      <c r="C334" s="40"/>
      <c r="D334" s="40"/>
      <c r="E334" s="117"/>
      <c r="F334" s="3" t="s">
        <v>139</v>
      </c>
      <c r="G334" s="3" t="s">
        <v>11</v>
      </c>
      <c r="H334" s="34"/>
      <c r="I334" s="22"/>
      <c r="J334" s="27">
        <f>J335</f>
        <v>843026</v>
      </c>
      <c r="K334" s="27">
        <f t="shared" ref="K334:M334" si="403">K335</f>
        <v>0</v>
      </c>
      <c r="L334" s="27">
        <f t="shared" si="403"/>
        <v>843026</v>
      </c>
      <c r="M334" s="27">
        <f t="shared" si="403"/>
        <v>0</v>
      </c>
      <c r="N334" s="136">
        <f>N335</f>
        <v>0</v>
      </c>
      <c r="O334" s="27">
        <f t="shared" ref="O334" si="404">O335</f>
        <v>0</v>
      </c>
      <c r="P334" s="27">
        <f t="shared" ref="P334" si="405">P335</f>
        <v>0</v>
      </c>
      <c r="Q334" s="27">
        <f t="shared" ref="Q334" si="406">Q335</f>
        <v>0</v>
      </c>
      <c r="R334" s="27">
        <f>R335</f>
        <v>843026</v>
      </c>
      <c r="S334" s="27">
        <f t="shared" ref="S334" si="407">S335</f>
        <v>0</v>
      </c>
      <c r="T334" s="27">
        <f t="shared" ref="T334" si="408">T335</f>
        <v>843026</v>
      </c>
      <c r="U334" s="27">
        <f t="shared" ref="U334:AA336" si="409">U335</f>
        <v>0</v>
      </c>
      <c r="V334" s="27">
        <f t="shared" si="409"/>
        <v>843026</v>
      </c>
      <c r="W334" s="27">
        <f t="shared" si="409"/>
        <v>319960</v>
      </c>
      <c r="X334" s="174">
        <f t="shared" si="390"/>
        <v>37.953752316061426</v>
      </c>
      <c r="Y334" s="194" t="e">
        <f t="shared" si="409"/>
        <v>#REF!</v>
      </c>
      <c r="Z334" s="194" t="e">
        <f t="shared" si="409"/>
        <v>#REF!</v>
      </c>
      <c r="AA334" s="194" t="e">
        <f t="shared" si="409"/>
        <v>#REF!</v>
      </c>
    </row>
    <row r="335" spans="1:30" ht="30" x14ac:dyDescent="0.25">
      <c r="A335" s="20" t="s">
        <v>393</v>
      </c>
      <c r="B335" s="103"/>
      <c r="C335" s="103"/>
      <c r="D335" s="103"/>
      <c r="E335" s="99">
        <v>851</v>
      </c>
      <c r="F335" s="3" t="s">
        <v>139</v>
      </c>
      <c r="G335" s="3" t="s">
        <v>11</v>
      </c>
      <c r="H335" s="4" t="s">
        <v>394</v>
      </c>
      <c r="I335" s="3"/>
      <c r="J335" s="27">
        <f t="shared" ref="J335:Z336" si="410">J336</f>
        <v>843026</v>
      </c>
      <c r="K335" s="27">
        <f t="shared" si="410"/>
        <v>0</v>
      </c>
      <c r="L335" s="27">
        <f t="shared" si="410"/>
        <v>843026</v>
      </c>
      <c r="M335" s="27">
        <f t="shared" si="410"/>
        <v>0</v>
      </c>
      <c r="N335" s="136">
        <f t="shared" si="410"/>
        <v>0</v>
      </c>
      <c r="O335" s="27">
        <f t="shared" si="410"/>
        <v>0</v>
      </c>
      <c r="P335" s="27">
        <f t="shared" si="410"/>
        <v>0</v>
      </c>
      <c r="Q335" s="27">
        <f t="shared" si="410"/>
        <v>0</v>
      </c>
      <c r="R335" s="27">
        <f t="shared" si="410"/>
        <v>843026</v>
      </c>
      <c r="S335" s="27">
        <f t="shared" si="410"/>
        <v>0</v>
      </c>
      <c r="T335" s="27">
        <f t="shared" si="410"/>
        <v>843026</v>
      </c>
      <c r="U335" s="27">
        <f t="shared" si="410"/>
        <v>0</v>
      </c>
      <c r="V335" s="27">
        <f t="shared" si="410"/>
        <v>843026</v>
      </c>
      <c r="W335" s="27">
        <f t="shared" si="410"/>
        <v>319960</v>
      </c>
      <c r="X335" s="174">
        <f t="shared" si="390"/>
        <v>37.953752316061426</v>
      </c>
      <c r="Y335" s="194" t="e">
        <f t="shared" si="410"/>
        <v>#REF!</v>
      </c>
      <c r="Z335" s="194" t="e">
        <f t="shared" si="410"/>
        <v>#REF!</v>
      </c>
      <c r="AA335" s="194" t="e">
        <f t="shared" si="409"/>
        <v>#REF!</v>
      </c>
    </row>
    <row r="336" spans="1:30" ht="60" x14ac:dyDescent="0.25">
      <c r="A336" s="103" t="s">
        <v>22</v>
      </c>
      <c r="B336" s="103"/>
      <c r="C336" s="103"/>
      <c r="D336" s="103"/>
      <c r="E336" s="99">
        <v>851</v>
      </c>
      <c r="F336" s="3" t="s">
        <v>139</v>
      </c>
      <c r="G336" s="3" t="s">
        <v>11</v>
      </c>
      <c r="H336" s="4" t="s">
        <v>394</v>
      </c>
      <c r="I336" s="3" t="s">
        <v>23</v>
      </c>
      <c r="J336" s="27">
        <f t="shared" si="410"/>
        <v>843026</v>
      </c>
      <c r="K336" s="27">
        <f t="shared" si="410"/>
        <v>0</v>
      </c>
      <c r="L336" s="27">
        <f t="shared" si="410"/>
        <v>843026</v>
      </c>
      <c r="M336" s="27">
        <f t="shared" si="410"/>
        <v>0</v>
      </c>
      <c r="N336" s="136">
        <f t="shared" si="410"/>
        <v>0</v>
      </c>
      <c r="O336" s="27">
        <f t="shared" si="410"/>
        <v>0</v>
      </c>
      <c r="P336" s="27">
        <f t="shared" si="410"/>
        <v>0</v>
      </c>
      <c r="Q336" s="27">
        <f t="shared" si="410"/>
        <v>0</v>
      </c>
      <c r="R336" s="27">
        <f t="shared" si="410"/>
        <v>843026</v>
      </c>
      <c r="S336" s="27">
        <f t="shared" si="410"/>
        <v>0</v>
      </c>
      <c r="T336" s="27">
        <f t="shared" si="410"/>
        <v>843026</v>
      </c>
      <c r="U336" s="27">
        <f t="shared" si="410"/>
        <v>0</v>
      </c>
      <c r="V336" s="27">
        <f t="shared" si="410"/>
        <v>843026</v>
      </c>
      <c r="W336" s="27">
        <f t="shared" si="410"/>
        <v>319960</v>
      </c>
      <c r="X336" s="174">
        <f t="shared" si="390"/>
        <v>37.953752316061426</v>
      </c>
      <c r="Y336" s="194" t="e">
        <f t="shared" si="409"/>
        <v>#REF!</v>
      </c>
      <c r="Z336" s="194" t="e">
        <f t="shared" si="409"/>
        <v>#REF!</v>
      </c>
      <c r="AA336" s="194" t="e">
        <f t="shared" si="409"/>
        <v>#REF!</v>
      </c>
    </row>
    <row r="337" spans="1:27" ht="60" x14ac:dyDescent="0.25">
      <c r="A337" s="103" t="s">
        <v>9</v>
      </c>
      <c r="B337" s="103"/>
      <c r="C337" s="103"/>
      <c r="D337" s="103"/>
      <c r="E337" s="99">
        <v>851</v>
      </c>
      <c r="F337" s="3" t="s">
        <v>139</v>
      </c>
      <c r="G337" s="3" t="s">
        <v>11</v>
      </c>
      <c r="H337" s="4" t="s">
        <v>394</v>
      </c>
      <c r="I337" s="3" t="s">
        <v>24</v>
      </c>
      <c r="J337" s="27">
        <f>'2.ВС'!J194</f>
        <v>843026</v>
      </c>
      <c r="K337" s="27">
        <f>'2.ВС'!K194</f>
        <v>0</v>
      </c>
      <c r="L337" s="27">
        <f>'2.ВС'!L194</f>
        <v>843026</v>
      </c>
      <c r="M337" s="27">
        <f>'2.ВС'!M194</f>
        <v>0</v>
      </c>
      <c r="N337" s="136">
        <f>'2.ВС'!N194</f>
        <v>0</v>
      </c>
      <c r="O337" s="27">
        <f>'2.ВС'!O194</f>
        <v>0</v>
      </c>
      <c r="P337" s="27">
        <f>'2.ВС'!P194</f>
        <v>0</v>
      </c>
      <c r="Q337" s="27">
        <f>'2.ВС'!Q194</f>
        <v>0</v>
      </c>
      <c r="R337" s="27">
        <f>'2.ВС'!R194</f>
        <v>843026</v>
      </c>
      <c r="S337" s="27">
        <f>'2.ВС'!S194</f>
        <v>0</v>
      </c>
      <c r="T337" s="27">
        <f>'2.ВС'!T194</f>
        <v>843026</v>
      </c>
      <c r="U337" s="27">
        <f>'2.ВС'!U194</f>
        <v>0</v>
      </c>
      <c r="V337" s="27">
        <f>'2.ВС'!V194</f>
        <v>843026</v>
      </c>
      <c r="W337" s="27">
        <f>'2.ВС'!W194</f>
        <v>319960</v>
      </c>
      <c r="X337" s="174">
        <f t="shared" si="390"/>
        <v>37.953752316061426</v>
      </c>
      <c r="Y337" s="194" t="e">
        <f>'2.ВС'!#REF!</f>
        <v>#REF!</v>
      </c>
      <c r="Z337" s="194" t="e">
        <f>'2.ВС'!#REF!</f>
        <v>#REF!</v>
      </c>
      <c r="AA337" s="194" t="e">
        <f>'2.ВС'!#REF!</f>
        <v>#REF!</v>
      </c>
    </row>
    <row r="338" spans="1:27" x14ac:dyDescent="0.25">
      <c r="A338" s="26" t="s">
        <v>140</v>
      </c>
      <c r="B338" s="33"/>
      <c r="C338" s="33"/>
      <c r="D338" s="33"/>
      <c r="E338" s="99">
        <v>851</v>
      </c>
      <c r="F338" s="24" t="s">
        <v>139</v>
      </c>
      <c r="G338" s="24" t="s">
        <v>56</v>
      </c>
      <c r="H338" s="30"/>
      <c r="I338" s="24"/>
      <c r="J338" s="28">
        <f>J339+J344+J352+J349</f>
        <v>788500</v>
      </c>
      <c r="K338" s="28">
        <f t="shared" ref="K338:W338" si="411">K339+K344+K352+K349</f>
        <v>0</v>
      </c>
      <c r="L338" s="28">
        <f t="shared" si="411"/>
        <v>520500</v>
      </c>
      <c r="M338" s="28">
        <f t="shared" si="411"/>
        <v>268000</v>
      </c>
      <c r="N338" s="28">
        <f t="shared" si="411"/>
        <v>0</v>
      </c>
      <c r="O338" s="28">
        <f t="shared" si="411"/>
        <v>0</v>
      </c>
      <c r="P338" s="28">
        <f t="shared" si="411"/>
        <v>0</v>
      </c>
      <c r="Q338" s="28">
        <f t="shared" si="411"/>
        <v>0</v>
      </c>
      <c r="R338" s="28">
        <f t="shared" si="411"/>
        <v>788500</v>
      </c>
      <c r="S338" s="28">
        <f t="shared" si="411"/>
        <v>0</v>
      </c>
      <c r="T338" s="28">
        <f t="shared" si="411"/>
        <v>520500</v>
      </c>
      <c r="U338" s="28">
        <f t="shared" si="411"/>
        <v>268000</v>
      </c>
      <c r="V338" s="28">
        <f t="shared" si="411"/>
        <v>788500</v>
      </c>
      <c r="W338" s="28">
        <f t="shared" si="411"/>
        <v>165753.18</v>
      </c>
      <c r="X338" s="174">
        <f t="shared" si="390"/>
        <v>21.021329105897273</v>
      </c>
      <c r="Y338" s="193" t="e">
        <f t="shared" ref="Y338:AA338" si="412">Y339+Y344+Y352+Y349</f>
        <v>#REF!</v>
      </c>
      <c r="Z338" s="193" t="e">
        <f t="shared" si="412"/>
        <v>#REF!</v>
      </c>
      <c r="AA338" s="193" t="e">
        <f t="shared" si="412"/>
        <v>#REF!</v>
      </c>
    </row>
    <row r="339" spans="1:27" s="46" customFormat="1" ht="33" customHeight="1" x14ac:dyDescent="0.25">
      <c r="A339" s="20" t="s">
        <v>141</v>
      </c>
      <c r="B339" s="103"/>
      <c r="C339" s="103"/>
      <c r="D339" s="103"/>
      <c r="E339" s="99">
        <v>851</v>
      </c>
      <c r="F339" s="3" t="s">
        <v>139</v>
      </c>
      <c r="G339" s="3" t="s">
        <v>56</v>
      </c>
      <c r="H339" s="4" t="s">
        <v>142</v>
      </c>
      <c r="I339" s="3"/>
      <c r="J339" s="27">
        <f t="shared" ref="J339" si="413">J340+J342</f>
        <v>99900</v>
      </c>
      <c r="K339" s="27">
        <f t="shared" ref="K339:N339" si="414">K340+K342</f>
        <v>0</v>
      </c>
      <c r="L339" s="27">
        <f t="shared" si="414"/>
        <v>99900</v>
      </c>
      <c r="M339" s="27">
        <f t="shared" si="414"/>
        <v>0</v>
      </c>
      <c r="N339" s="136">
        <f t="shared" si="414"/>
        <v>0</v>
      </c>
      <c r="O339" s="27">
        <f t="shared" ref="O339:U339" si="415">O340+O342</f>
        <v>0</v>
      </c>
      <c r="P339" s="27">
        <f t="shared" si="415"/>
        <v>0</v>
      </c>
      <c r="Q339" s="27">
        <f t="shared" si="415"/>
        <v>0</v>
      </c>
      <c r="R339" s="27">
        <f t="shared" si="415"/>
        <v>99900</v>
      </c>
      <c r="S339" s="27">
        <f t="shared" si="415"/>
        <v>0</v>
      </c>
      <c r="T339" s="27">
        <f t="shared" si="415"/>
        <v>99900</v>
      </c>
      <c r="U339" s="27">
        <f t="shared" si="415"/>
        <v>0</v>
      </c>
      <c r="V339" s="27">
        <f t="shared" ref="V339:W339" si="416">V340+V342</f>
        <v>99900</v>
      </c>
      <c r="W339" s="27">
        <f t="shared" si="416"/>
        <v>28732.32</v>
      </c>
      <c r="X339" s="174">
        <f t="shared" si="390"/>
        <v>28.76108108108108</v>
      </c>
      <c r="Y339" s="194" t="e">
        <f t="shared" ref="Y339:AA339" si="417">Y340+Y342</f>
        <v>#REF!</v>
      </c>
      <c r="Z339" s="194" t="e">
        <f t="shared" si="417"/>
        <v>#REF!</v>
      </c>
      <c r="AA339" s="194" t="e">
        <f t="shared" si="417"/>
        <v>#REF!</v>
      </c>
    </row>
    <row r="340" spans="1:27" s="46" customFormat="1" ht="135" x14ac:dyDescent="0.25">
      <c r="A340" s="101" t="s">
        <v>16</v>
      </c>
      <c r="B340" s="103"/>
      <c r="C340" s="103"/>
      <c r="D340" s="103"/>
      <c r="E340" s="99">
        <v>851</v>
      </c>
      <c r="F340" s="3" t="s">
        <v>139</v>
      </c>
      <c r="G340" s="3" t="s">
        <v>56</v>
      </c>
      <c r="H340" s="4" t="s">
        <v>142</v>
      </c>
      <c r="I340" s="3" t="s">
        <v>18</v>
      </c>
      <c r="J340" s="27">
        <f t="shared" ref="J340:AA340" si="418">J341</f>
        <v>26000</v>
      </c>
      <c r="K340" s="27">
        <f t="shared" si="418"/>
        <v>0</v>
      </c>
      <c r="L340" s="27">
        <f t="shared" si="418"/>
        <v>26000</v>
      </c>
      <c r="M340" s="27">
        <f t="shared" si="418"/>
        <v>0</v>
      </c>
      <c r="N340" s="136">
        <f t="shared" si="418"/>
        <v>0</v>
      </c>
      <c r="O340" s="27">
        <f t="shared" si="418"/>
        <v>0</v>
      </c>
      <c r="P340" s="27">
        <f t="shared" si="418"/>
        <v>0</v>
      </c>
      <c r="Q340" s="27">
        <f t="shared" si="418"/>
        <v>0</v>
      </c>
      <c r="R340" s="27">
        <f t="shared" si="418"/>
        <v>26000</v>
      </c>
      <c r="S340" s="27">
        <f t="shared" si="418"/>
        <v>0</v>
      </c>
      <c r="T340" s="27">
        <f t="shared" si="418"/>
        <v>26000</v>
      </c>
      <c r="U340" s="27">
        <f t="shared" si="418"/>
        <v>0</v>
      </c>
      <c r="V340" s="27">
        <f t="shared" si="418"/>
        <v>26000</v>
      </c>
      <c r="W340" s="27">
        <f t="shared" si="418"/>
        <v>0</v>
      </c>
      <c r="X340" s="174">
        <f t="shared" si="390"/>
        <v>0</v>
      </c>
      <c r="Y340" s="194" t="e">
        <f t="shared" si="418"/>
        <v>#REF!</v>
      </c>
      <c r="Z340" s="194" t="e">
        <f t="shared" si="418"/>
        <v>#REF!</v>
      </c>
      <c r="AA340" s="194" t="e">
        <f t="shared" si="418"/>
        <v>#REF!</v>
      </c>
    </row>
    <row r="341" spans="1:27" s="46" customFormat="1" ht="31.5" customHeight="1" x14ac:dyDescent="0.25">
      <c r="A341" s="103" t="s">
        <v>7</v>
      </c>
      <c r="B341" s="103"/>
      <c r="C341" s="103"/>
      <c r="D341" s="103"/>
      <c r="E341" s="99">
        <v>851</v>
      </c>
      <c r="F341" s="3" t="s">
        <v>139</v>
      </c>
      <c r="G341" s="3" t="s">
        <v>56</v>
      </c>
      <c r="H341" s="4" t="s">
        <v>142</v>
      </c>
      <c r="I341" s="3" t="s">
        <v>67</v>
      </c>
      <c r="J341" s="27">
        <f>'2.ВС'!J198</f>
        <v>26000</v>
      </c>
      <c r="K341" s="27">
        <f>'2.ВС'!K198</f>
        <v>0</v>
      </c>
      <c r="L341" s="27">
        <f>'2.ВС'!L198</f>
        <v>26000</v>
      </c>
      <c r="M341" s="27">
        <f>'2.ВС'!M198</f>
        <v>0</v>
      </c>
      <c r="N341" s="136">
        <f>'2.ВС'!N198</f>
        <v>0</v>
      </c>
      <c r="O341" s="27">
        <f>'2.ВС'!O198</f>
        <v>0</v>
      </c>
      <c r="P341" s="27">
        <f>'2.ВС'!P198</f>
        <v>0</v>
      </c>
      <c r="Q341" s="27">
        <f>'2.ВС'!Q198</f>
        <v>0</v>
      </c>
      <c r="R341" s="27">
        <f>'2.ВС'!R198</f>
        <v>26000</v>
      </c>
      <c r="S341" s="27">
        <f>'2.ВС'!S198</f>
        <v>0</v>
      </c>
      <c r="T341" s="27">
        <f>'2.ВС'!T198</f>
        <v>26000</v>
      </c>
      <c r="U341" s="27">
        <f>'2.ВС'!U198</f>
        <v>0</v>
      </c>
      <c r="V341" s="27">
        <f>'2.ВС'!V198</f>
        <v>26000</v>
      </c>
      <c r="W341" s="27">
        <f>'2.ВС'!W198</f>
        <v>0</v>
      </c>
      <c r="X341" s="174">
        <f t="shared" si="390"/>
        <v>0</v>
      </c>
      <c r="Y341" s="194" t="e">
        <f>'2.ВС'!#REF!</f>
        <v>#REF!</v>
      </c>
      <c r="Z341" s="194" t="e">
        <f>'2.ВС'!#REF!</f>
        <v>#REF!</v>
      </c>
      <c r="AA341" s="194" t="e">
        <f>'2.ВС'!#REF!</f>
        <v>#REF!</v>
      </c>
    </row>
    <row r="342" spans="1:27" ht="60" x14ac:dyDescent="0.25">
      <c r="A342" s="103" t="s">
        <v>22</v>
      </c>
      <c r="B342" s="101"/>
      <c r="C342" s="101"/>
      <c r="D342" s="101"/>
      <c r="E342" s="99">
        <v>851</v>
      </c>
      <c r="F342" s="3" t="s">
        <v>139</v>
      </c>
      <c r="G342" s="3" t="s">
        <v>56</v>
      </c>
      <c r="H342" s="4" t="s">
        <v>142</v>
      </c>
      <c r="I342" s="3" t="s">
        <v>23</v>
      </c>
      <c r="J342" s="27">
        <f t="shared" ref="J342:AA342" si="419">J343</f>
        <v>73900</v>
      </c>
      <c r="K342" s="27">
        <f t="shared" si="419"/>
        <v>0</v>
      </c>
      <c r="L342" s="27">
        <f t="shared" si="419"/>
        <v>73900</v>
      </c>
      <c r="M342" s="27">
        <f t="shared" si="419"/>
        <v>0</v>
      </c>
      <c r="N342" s="136">
        <f t="shared" si="419"/>
        <v>0</v>
      </c>
      <c r="O342" s="27">
        <f t="shared" si="419"/>
        <v>0</v>
      </c>
      <c r="P342" s="27">
        <f t="shared" si="419"/>
        <v>0</v>
      </c>
      <c r="Q342" s="27">
        <f t="shared" si="419"/>
        <v>0</v>
      </c>
      <c r="R342" s="27">
        <f t="shared" si="419"/>
        <v>73900</v>
      </c>
      <c r="S342" s="27">
        <f t="shared" si="419"/>
        <v>0</v>
      </c>
      <c r="T342" s="27">
        <f t="shared" si="419"/>
        <v>73900</v>
      </c>
      <c r="U342" s="27">
        <f t="shared" si="419"/>
        <v>0</v>
      </c>
      <c r="V342" s="27">
        <f t="shared" si="419"/>
        <v>73900</v>
      </c>
      <c r="W342" s="27">
        <f t="shared" si="419"/>
        <v>28732.32</v>
      </c>
      <c r="X342" s="174">
        <f t="shared" si="390"/>
        <v>38.879999999999995</v>
      </c>
      <c r="Y342" s="194" t="e">
        <f t="shared" si="419"/>
        <v>#REF!</v>
      </c>
      <c r="Z342" s="194" t="e">
        <f t="shared" si="419"/>
        <v>#REF!</v>
      </c>
      <c r="AA342" s="194" t="e">
        <f t="shared" si="419"/>
        <v>#REF!</v>
      </c>
    </row>
    <row r="343" spans="1:27" ht="60" x14ac:dyDescent="0.25">
      <c r="A343" s="103" t="s">
        <v>9</v>
      </c>
      <c r="B343" s="103"/>
      <c r="C343" s="103"/>
      <c r="D343" s="103"/>
      <c r="E343" s="99">
        <v>851</v>
      </c>
      <c r="F343" s="3" t="s">
        <v>139</v>
      </c>
      <c r="G343" s="3" t="s">
        <v>56</v>
      </c>
      <c r="H343" s="4" t="s">
        <v>142</v>
      </c>
      <c r="I343" s="3" t="s">
        <v>24</v>
      </c>
      <c r="J343" s="27">
        <f>'2.ВС'!J200</f>
        <v>73900</v>
      </c>
      <c r="K343" s="27">
        <f>'2.ВС'!K200</f>
        <v>0</v>
      </c>
      <c r="L343" s="27">
        <f>'2.ВС'!L200</f>
        <v>73900</v>
      </c>
      <c r="M343" s="27">
        <f>'2.ВС'!M200</f>
        <v>0</v>
      </c>
      <c r="N343" s="136">
        <f>'2.ВС'!N200</f>
        <v>0</v>
      </c>
      <c r="O343" s="27">
        <f>'2.ВС'!O200</f>
        <v>0</v>
      </c>
      <c r="P343" s="27">
        <f>'2.ВС'!P200</f>
        <v>0</v>
      </c>
      <c r="Q343" s="27">
        <f>'2.ВС'!Q200</f>
        <v>0</v>
      </c>
      <c r="R343" s="27">
        <f>'2.ВС'!R200</f>
        <v>73900</v>
      </c>
      <c r="S343" s="27">
        <f>'2.ВС'!S200</f>
        <v>0</v>
      </c>
      <c r="T343" s="27">
        <f>'2.ВС'!T200</f>
        <v>73900</v>
      </c>
      <c r="U343" s="27">
        <f>'2.ВС'!U200</f>
        <v>0</v>
      </c>
      <c r="V343" s="27">
        <f>'2.ВС'!V200</f>
        <v>73900</v>
      </c>
      <c r="W343" s="27">
        <f>'2.ВС'!W200</f>
        <v>28732.32</v>
      </c>
      <c r="X343" s="174">
        <f t="shared" si="390"/>
        <v>38.879999999999995</v>
      </c>
      <c r="Y343" s="194" t="e">
        <f>'2.ВС'!#REF!</f>
        <v>#REF!</v>
      </c>
      <c r="Z343" s="194" t="e">
        <f>'2.ВС'!#REF!</f>
        <v>#REF!</v>
      </c>
      <c r="AA343" s="194" t="e">
        <f>'2.ВС'!#REF!</f>
        <v>#REF!</v>
      </c>
    </row>
    <row r="344" spans="1:27" ht="36.75" customHeight="1" x14ac:dyDescent="0.25">
      <c r="A344" s="20" t="s">
        <v>143</v>
      </c>
      <c r="B344" s="33"/>
      <c r="C344" s="33"/>
      <c r="D344" s="33"/>
      <c r="E344" s="99">
        <v>851</v>
      </c>
      <c r="F344" s="3" t="s">
        <v>139</v>
      </c>
      <c r="G344" s="3" t="s">
        <v>56</v>
      </c>
      <c r="H344" s="4" t="s">
        <v>144</v>
      </c>
      <c r="I344" s="3"/>
      <c r="J344" s="27">
        <f t="shared" ref="J344" si="420">J347+J345</f>
        <v>410600</v>
      </c>
      <c r="K344" s="27">
        <f t="shared" ref="K344:N344" si="421">K347+K345</f>
        <v>0</v>
      </c>
      <c r="L344" s="27">
        <f t="shared" si="421"/>
        <v>410600</v>
      </c>
      <c r="M344" s="27">
        <f t="shared" si="421"/>
        <v>0</v>
      </c>
      <c r="N344" s="136">
        <f t="shared" si="421"/>
        <v>0</v>
      </c>
      <c r="O344" s="27">
        <f t="shared" ref="O344:U344" si="422">O347+O345</f>
        <v>0</v>
      </c>
      <c r="P344" s="27">
        <f t="shared" si="422"/>
        <v>0</v>
      </c>
      <c r="Q344" s="27">
        <f t="shared" si="422"/>
        <v>0</v>
      </c>
      <c r="R344" s="27">
        <f t="shared" si="422"/>
        <v>410600</v>
      </c>
      <c r="S344" s="27">
        <f t="shared" si="422"/>
        <v>0</v>
      </c>
      <c r="T344" s="27">
        <f t="shared" si="422"/>
        <v>410600</v>
      </c>
      <c r="U344" s="27">
        <f t="shared" si="422"/>
        <v>0</v>
      </c>
      <c r="V344" s="27">
        <f t="shared" ref="V344:W344" si="423">V347+V345</f>
        <v>410600</v>
      </c>
      <c r="W344" s="27">
        <f t="shared" si="423"/>
        <v>80540.149999999994</v>
      </c>
      <c r="X344" s="174">
        <f t="shared" si="390"/>
        <v>19.615233804188989</v>
      </c>
      <c r="Y344" s="194" t="e">
        <f t="shared" ref="Y344:AA344" si="424">Y347+Y345</f>
        <v>#REF!</v>
      </c>
      <c r="Z344" s="194" t="e">
        <f t="shared" si="424"/>
        <v>#REF!</v>
      </c>
      <c r="AA344" s="194" t="e">
        <f t="shared" si="424"/>
        <v>#REF!</v>
      </c>
    </row>
    <row r="345" spans="1:27" ht="135" x14ac:dyDescent="0.25">
      <c r="A345" s="101" t="s">
        <v>16</v>
      </c>
      <c r="B345" s="103"/>
      <c r="C345" s="103"/>
      <c r="D345" s="103"/>
      <c r="E345" s="99">
        <v>851</v>
      </c>
      <c r="F345" s="3" t="s">
        <v>139</v>
      </c>
      <c r="G345" s="3" t="s">
        <v>56</v>
      </c>
      <c r="H345" s="4" t="s">
        <v>144</v>
      </c>
      <c r="I345" s="3" t="s">
        <v>18</v>
      </c>
      <c r="J345" s="27">
        <f t="shared" ref="J345:AA345" si="425">J346</f>
        <v>211200</v>
      </c>
      <c r="K345" s="27">
        <f t="shared" si="425"/>
        <v>0</v>
      </c>
      <c r="L345" s="27">
        <f t="shared" si="425"/>
        <v>211200</v>
      </c>
      <c r="M345" s="27">
        <f t="shared" si="425"/>
        <v>0</v>
      </c>
      <c r="N345" s="136">
        <f t="shared" si="425"/>
        <v>0</v>
      </c>
      <c r="O345" s="27">
        <f t="shared" si="425"/>
        <v>0</v>
      </c>
      <c r="P345" s="27">
        <f t="shared" si="425"/>
        <v>0</v>
      </c>
      <c r="Q345" s="27">
        <f t="shared" si="425"/>
        <v>0</v>
      </c>
      <c r="R345" s="27">
        <f t="shared" si="425"/>
        <v>211200</v>
      </c>
      <c r="S345" s="27">
        <f t="shared" si="425"/>
        <v>0</v>
      </c>
      <c r="T345" s="27">
        <f t="shared" si="425"/>
        <v>211200</v>
      </c>
      <c r="U345" s="27">
        <f t="shared" si="425"/>
        <v>0</v>
      </c>
      <c r="V345" s="27">
        <f t="shared" si="425"/>
        <v>211200</v>
      </c>
      <c r="W345" s="27">
        <f t="shared" si="425"/>
        <v>35800</v>
      </c>
      <c r="X345" s="174">
        <f t="shared" si="390"/>
        <v>16.950757575757574</v>
      </c>
      <c r="Y345" s="194" t="e">
        <f t="shared" si="425"/>
        <v>#REF!</v>
      </c>
      <c r="Z345" s="194" t="e">
        <f t="shared" si="425"/>
        <v>#REF!</v>
      </c>
      <c r="AA345" s="194" t="e">
        <f t="shared" si="425"/>
        <v>#REF!</v>
      </c>
    </row>
    <row r="346" spans="1:27" ht="34.5" customHeight="1" x14ac:dyDescent="0.25">
      <c r="A346" s="103" t="s">
        <v>7</v>
      </c>
      <c r="B346" s="103"/>
      <c r="C346" s="103"/>
      <c r="D346" s="103"/>
      <c r="E346" s="99">
        <v>851</v>
      </c>
      <c r="F346" s="3" t="s">
        <v>139</v>
      </c>
      <c r="G346" s="3" t="s">
        <v>56</v>
      </c>
      <c r="H346" s="4" t="s">
        <v>144</v>
      </c>
      <c r="I346" s="3" t="s">
        <v>67</v>
      </c>
      <c r="J346" s="27">
        <f>'2.ВС'!J203</f>
        <v>211200</v>
      </c>
      <c r="K346" s="27">
        <f>'2.ВС'!K203</f>
        <v>0</v>
      </c>
      <c r="L346" s="27">
        <f>'2.ВС'!L203</f>
        <v>211200</v>
      </c>
      <c r="M346" s="27">
        <f>'2.ВС'!M203</f>
        <v>0</v>
      </c>
      <c r="N346" s="136">
        <f>'2.ВС'!N203</f>
        <v>0</v>
      </c>
      <c r="O346" s="27">
        <f>'2.ВС'!O203</f>
        <v>0</v>
      </c>
      <c r="P346" s="27">
        <f>'2.ВС'!P203</f>
        <v>0</v>
      </c>
      <c r="Q346" s="27">
        <f>'2.ВС'!Q203</f>
        <v>0</v>
      </c>
      <c r="R346" s="27">
        <f>'2.ВС'!R203</f>
        <v>211200</v>
      </c>
      <c r="S346" s="27">
        <f>'2.ВС'!S203</f>
        <v>0</v>
      </c>
      <c r="T346" s="27">
        <f>'2.ВС'!T203</f>
        <v>211200</v>
      </c>
      <c r="U346" s="27">
        <f>'2.ВС'!U203</f>
        <v>0</v>
      </c>
      <c r="V346" s="27">
        <f>'2.ВС'!V203</f>
        <v>211200</v>
      </c>
      <c r="W346" s="27">
        <f>'2.ВС'!W203</f>
        <v>35800</v>
      </c>
      <c r="X346" s="174">
        <f t="shared" si="390"/>
        <v>16.950757575757574</v>
      </c>
      <c r="Y346" s="194" t="e">
        <f>'2.ВС'!#REF!</f>
        <v>#REF!</v>
      </c>
      <c r="Z346" s="194" t="e">
        <f>'2.ВС'!#REF!</f>
        <v>#REF!</v>
      </c>
      <c r="AA346" s="194" t="e">
        <f>'2.ВС'!#REF!</f>
        <v>#REF!</v>
      </c>
    </row>
    <row r="347" spans="1:27" ht="60" x14ac:dyDescent="0.25">
      <c r="A347" s="103" t="s">
        <v>22</v>
      </c>
      <c r="B347" s="33"/>
      <c r="C347" s="33"/>
      <c r="D347" s="33"/>
      <c r="E347" s="99">
        <v>851</v>
      </c>
      <c r="F347" s="3" t="s">
        <v>139</v>
      </c>
      <c r="G347" s="3" t="s">
        <v>56</v>
      </c>
      <c r="H347" s="4" t="s">
        <v>144</v>
      </c>
      <c r="I347" s="3" t="s">
        <v>23</v>
      </c>
      <c r="J347" s="27">
        <f t="shared" ref="J347:AA347" si="426">J348</f>
        <v>199400</v>
      </c>
      <c r="K347" s="27">
        <f t="shared" si="426"/>
        <v>0</v>
      </c>
      <c r="L347" s="27">
        <f t="shared" si="426"/>
        <v>199400</v>
      </c>
      <c r="M347" s="27">
        <f t="shared" si="426"/>
        <v>0</v>
      </c>
      <c r="N347" s="136">
        <f t="shared" si="426"/>
        <v>0</v>
      </c>
      <c r="O347" s="27">
        <f t="shared" si="426"/>
        <v>0</v>
      </c>
      <c r="P347" s="27">
        <f t="shared" si="426"/>
        <v>0</v>
      </c>
      <c r="Q347" s="27">
        <f t="shared" si="426"/>
        <v>0</v>
      </c>
      <c r="R347" s="27">
        <f t="shared" si="426"/>
        <v>199400</v>
      </c>
      <c r="S347" s="27">
        <f t="shared" si="426"/>
        <v>0</v>
      </c>
      <c r="T347" s="27">
        <f t="shared" si="426"/>
        <v>199400</v>
      </c>
      <c r="U347" s="27">
        <f t="shared" si="426"/>
        <v>0</v>
      </c>
      <c r="V347" s="27">
        <f t="shared" si="426"/>
        <v>199400</v>
      </c>
      <c r="W347" s="27">
        <f t="shared" si="426"/>
        <v>44740.15</v>
      </c>
      <c r="X347" s="174">
        <f t="shared" si="390"/>
        <v>22.437387161484455</v>
      </c>
      <c r="Y347" s="194" t="e">
        <f t="shared" si="426"/>
        <v>#REF!</v>
      </c>
      <c r="Z347" s="194" t="e">
        <f t="shared" si="426"/>
        <v>#REF!</v>
      </c>
      <c r="AA347" s="194" t="e">
        <f t="shared" si="426"/>
        <v>#REF!</v>
      </c>
    </row>
    <row r="348" spans="1:27" ht="60" x14ac:dyDescent="0.25">
      <c r="A348" s="103" t="s">
        <v>9</v>
      </c>
      <c r="B348" s="33"/>
      <c r="C348" s="33"/>
      <c r="D348" s="33"/>
      <c r="E348" s="99">
        <v>851</v>
      </c>
      <c r="F348" s="3" t="s">
        <v>139</v>
      </c>
      <c r="G348" s="3" t="s">
        <v>56</v>
      </c>
      <c r="H348" s="4" t="s">
        <v>144</v>
      </c>
      <c r="I348" s="3" t="s">
        <v>24</v>
      </c>
      <c r="J348" s="27">
        <f>'2.ВС'!J205</f>
        <v>199400</v>
      </c>
      <c r="K348" s="27">
        <f>'2.ВС'!K205</f>
        <v>0</v>
      </c>
      <c r="L348" s="27">
        <f>'2.ВС'!L205</f>
        <v>199400</v>
      </c>
      <c r="M348" s="27">
        <f>'2.ВС'!M205</f>
        <v>0</v>
      </c>
      <c r="N348" s="136">
        <f>'2.ВС'!N205</f>
        <v>0</v>
      </c>
      <c r="O348" s="27">
        <f>'2.ВС'!O205</f>
        <v>0</v>
      </c>
      <c r="P348" s="27">
        <f>'2.ВС'!P205</f>
        <v>0</v>
      </c>
      <c r="Q348" s="27">
        <f>'2.ВС'!Q205</f>
        <v>0</v>
      </c>
      <c r="R348" s="27">
        <f>'2.ВС'!R205</f>
        <v>199400</v>
      </c>
      <c r="S348" s="27">
        <f>'2.ВС'!S205</f>
        <v>0</v>
      </c>
      <c r="T348" s="27">
        <f>'2.ВС'!T205</f>
        <v>199400</v>
      </c>
      <c r="U348" s="27">
        <f>'2.ВС'!U205</f>
        <v>0</v>
      </c>
      <c r="V348" s="27">
        <f>'2.ВС'!V205</f>
        <v>199400</v>
      </c>
      <c r="W348" s="27">
        <f>'2.ВС'!W205</f>
        <v>44740.15</v>
      </c>
      <c r="X348" s="174">
        <f t="shared" si="390"/>
        <v>22.437387161484455</v>
      </c>
      <c r="Y348" s="194" t="e">
        <f>'2.ВС'!#REF!</f>
        <v>#REF!</v>
      </c>
      <c r="Z348" s="194" t="e">
        <f>'2.ВС'!#REF!</f>
        <v>#REF!</v>
      </c>
      <c r="AA348" s="194" t="e">
        <f>'2.ВС'!#REF!</f>
        <v>#REF!</v>
      </c>
    </row>
    <row r="349" spans="1:27" ht="79.5" customHeight="1" x14ac:dyDescent="0.25">
      <c r="A349" s="20" t="s">
        <v>147</v>
      </c>
      <c r="B349" s="33"/>
      <c r="C349" s="33"/>
      <c r="D349" s="33"/>
      <c r="E349" s="99">
        <v>851</v>
      </c>
      <c r="F349" s="3" t="s">
        <v>139</v>
      </c>
      <c r="G349" s="3" t="s">
        <v>56</v>
      </c>
      <c r="H349" s="4" t="s">
        <v>148</v>
      </c>
      <c r="I349" s="3"/>
      <c r="J349" s="27">
        <f t="shared" ref="J349:Z350" si="427">J350</f>
        <v>10000</v>
      </c>
      <c r="K349" s="27">
        <f t="shared" si="427"/>
        <v>0</v>
      </c>
      <c r="L349" s="27">
        <f t="shared" si="427"/>
        <v>10000</v>
      </c>
      <c r="M349" s="27">
        <f t="shared" si="427"/>
        <v>0</v>
      </c>
      <c r="N349" s="136">
        <f t="shared" si="427"/>
        <v>0</v>
      </c>
      <c r="O349" s="27">
        <f t="shared" si="427"/>
        <v>0</v>
      </c>
      <c r="P349" s="27">
        <f t="shared" si="427"/>
        <v>0</v>
      </c>
      <c r="Q349" s="27">
        <f t="shared" si="427"/>
        <v>0</v>
      </c>
      <c r="R349" s="27">
        <f t="shared" si="427"/>
        <v>10000</v>
      </c>
      <c r="S349" s="27">
        <f t="shared" si="427"/>
        <v>0</v>
      </c>
      <c r="T349" s="27">
        <f t="shared" si="427"/>
        <v>10000</v>
      </c>
      <c r="U349" s="27">
        <f t="shared" si="427"/>
        <v>0</v>
      </c>
      <c r="V349" s="27">
        <f t="shared" si="427"/>
        <v>10000</v>
      </c>
      <c r="W349" s="27">
        <f t="shared" si="427"/>
        <v>0</v>
      </c>
      <c r="X349" s="174">
        <f t="shared" si="390"/>
        <v>0</v>
      </c>
      <c r="Y349" s="194" t="e">
        <f t="shared" si="427"/>
        <v>#REF!</v>
      </c>
      <c r="Z349" s="194" t="e">
        <f t="shared" si="427"/>
        <v>#REF!</v>
      </c>
      <c r="AA349" s="194" t="e">
        <f t="shared" ref="Y349:AA350" si="428">AA350</f>
        <v>#REF!</v>
      </c>
    </row>
    <row r="350" spans="1:27" ht="60" x14ac:dyDescent="0.25">
      <c r="A350" s="103" t="s">
        <v>22</v>
      </c>
      <c r="B350" s="33"/>
      <c r="C350" s="33"/>
      <c r="D350" s="33"/>
      <c r="E350" s="99">
        <v>851</v>
      </c>
      <c r="F350" s="3" t="s">
        <v>139</v>
      </c>
      <c r="G350" s="3" t="s">
        <v>56</v>
      </c>
      <c r="H350" s="4" t="s">
        <v>148</v>
      </c>
      <c r="I350" s="3" t="s">
        <v>23</v>
      </c>
      <c r="J350" s="27">
        <f t="shared" si="427"/>
        <v>10000</v>
      </c>
      <c r="K350" s="27">
        <f t="shared" si="427"/>
        <v>0</v>
      </c>
      <c r="L350" s="27">
        <f t="shared" si="427"/>
        <v>10000</v>
      </c>
      <c r="M350" s="27">
        <f t="shared" si="427"/>
        <v>0</v>
      </c>
      <c r="N350" s="136">
        <f t="shared" si="427"/>
        <v>0</v>
      </c>
      <c r="O350" s="27">
        <f t="shared" si="427"/>
        <v>0</v>
      </c>
      <c r="P350" s="27">
        <f t="shared" si="427"/>
        <v>0</v>
      </c>
      <c r="Q350" s="27">
        <f t="shared" si="427"/>
        <v>0</v>
      </c>
      <c r="R350" s="27">
        <f t="shared" si="427"/>
        <v>10000</v>
      </c>
      <c r="S350" s="27">
        <f t="shared" si="427"/>
        <v>0</v>
      </c>
      <c r="T350" s="27">
        <f t="shared" si="427"/>
        <v>10000</v>
      </c>
      <c r="U350" s="27">
        <f t="shared" si="427"/>
        <v>0</v>
      </c>
      <c r="V350" s="27">
        <f t="shared" si="427"/>
        <v>10000</v>
      </c>
      <c r="W350" s="27">
        <f t="shared" si="427"/>
        <v>0</v>
      </c>
      <c r="X350" s="174">
        <f t="shared" si="390"/>
        <v>0</v>
      </c>
      <c r="Y350" s="194" t="e">
        <f t="shared" si="428"/>
        <v>#REF!</v>
      </c>
      <c r="Z350" s="194" t="e">
        <f t="shared" si="428"/>
        <v>#REF!</v>
      </c>
      <c r="AA350" s="194" t="e">
        <f t="shared" si="428"/>
        <v>#REF!</v>
      </c>
    </row>
    <row r="351" spans="1:27" ht="60" x14ac:dyDescent="0.25">
      <c r="A351" s="103" t="s">
        <v>9</v>
      </c>
      <c r="B351" s="33"/>
      <c r="C351" s="33"/>
      <c r="D351" s="33"/>
      <c r="E351" s="99">
        <v>851</v>
      </c>
      <c r="F351" s="3" t="s">
        <v>139</v>
      </c>
      <c r="G351" s="3" t="s">
        <v>56</v>
      </c>
      <c r="H351" s="4" t="s">
        <v>148</v>
      </c>
      <c r="I351" s="3" t="s">
        <v>24</v>
      </c>
      <c r="J351" s="27">
        <f>'2.ВС'!J208</f>
        <v>10000</v>
      </c>
      <c r="K351" s="27">
        <f>'2.ВС'!K208</f>
        <v>0</v>
      </c>
      <c r="L351" s="27">
        <f>'2.ВС'!L208</f>
        <v>10000</v>
      </c>
      <c r="M351" s="27">
        <f>'2.ВС'!M208</f>
        <v>0</v>
      </c>
      <c r="N351" s="136">
        <f>'2.ВС'!N208</f>
        <v>0</v>
      </c>
      <c r="O351" s="27">
        <f>'2.ВС'!O208</f>
        <v>0</v>
      </c>
      <c r="P351" s="27">
        <f>'2.ВС'!P208</f>
        <v>0</v>
      </c>
      <c r="Q351" s="27">
        <f>'2.ВС'!Q208</f>
        <v>0</v>
      </c>
      <c r="R351" s="27">
        <f>'2.ВС'!R208</f>
        <v>10000</v>
      </c>
      <c r="S351" s="27">
        <f>'2.ВС'!S208</f>
        <v>0</v>
      </c>
      <c r="T351" s="27">
        <f>'2.ВС'!T208</f>
        <v>10000</v>
      </c>
      <c r="U351" s="27">
        <f>'2.ВС'!U208</f>
        <v>0</v>
      </c>
      <c r="V351" s="27">
        <f>'2.ВС'!V208</f>
        <v>10000</v>
      </c>
      <c r="W351" s="27">
        <f>'2.ВС'!W208</f>
        <v>0</v>
      </c>
      <c r="X351" s="174">
        <f t="shared" si="390"/>
        <v>0</v>
      </c>
      <c r="Y351" s="194" t="e">
        <f>'2.ВС'!#REF!</f>
        <v>#REF!</v>
      </c>
      <c r="Z351" s="194" t="e">
        <f>'2.ВС'!#REF!</f>
        <v>#REF!</v>
      </c>
      <c r="AA351" s="194" t="e">
        <f>'2.ВС'!#REF!</f>
        <v>#REF!</v>
      </c>
    </row>
    <row r="352" spans="1:27" ht="229.5" customHeight="1" x14ac:dyDescent="0.25">
      <c r="A352" s="20" t="s">
        <v>145</v>
      </c>
      <c r="B352" s="33"/>
      <c r="C352" s="33"/>
      <c r="D352" s="33"/>
      <c r="E352" s="99">
        <v>851</v>
      </c>
      <c r="F352" s="3" t="s">
        <v>139</v>
      </c>
      <c r="G352" s="3" t="s">
        <v>56</v>
      </c>
      <c r="H352" s="4" t="s">
        <v>146</v>
      </c>
      <c r="I352" s="3"/>
      <c r="J352" s="27">
        <f t="shared" ref="J352" si="429">J355+J353</f>
        <v>268000</v>
      </c>
      <c r="K352" s="27">
        <f t="shared" ref="K352:N352" si="430">K355+K353</f>
        <v>0</v>
      </c>
      <c r="L352" s="27">
        <f t="shared" si="430"/>
        <v>0</v>
      </c>
      <c r="M352" s="27">
        <f t="shared" si="430"/>
        <v>268000</v>
      </c>
      <c r="N352" s="136">
        <f t="shared" si="430"/>
        <v>0</v>
      </c>
      <c r="O352" s="27">
        <f t="shared" ref="O352:U352" si="431">O355+O353</f>
        <v>0</v>
      </c>
      <c r="P352" s="27">
        <f t="shared" si="431"/>
        <v>0</v>
      </c>
      <c r="Q352" s="27">
        <f t="shared" si="431"/>
        <v>0</v>
      </c>
      <c r="R352" s="27">
        <f t="shared" si="431"/>
        <v>268000</v>
      </c>
      <c r="S352" s="27">
        <f t="shared" si="431"/>
        <v>0</v>
      </c>
      <c r="T352" s="27">
        <f t="shared" si="431"/>
        <v>0</v>
      </c>
      <c r="U352" s="27">
        <f t="shared" si="431"/>
        <v>268000</v>
      </c>
      <c r="V352" s="27">
        <f t="shared" ref="V352:W352" si="432">V355+V353</f>
        <v>268000</v>
      </c>
      <c r="W352" s="27">
        <f t="shared" si="432"/>
        <v>56480.71</v>
      </c>
      <c r="X352" s="174">
        <f t="shared" si="390"/>
        <v>21.074891791044774</v>
      </c>
      <c r="Y352" s="194" t="e">
        <f t="shared" ref="Y352:AA352" si="433">Y355+Y353</f>
        <v>#REF!</v>
      </c>
      <c r="Z352" s="194" t="e">
        <f t="shared" si="433"/>
        <v>#REF!</v>
      </c>
      <c r="AA352" s="194" t="e">
        <f t="shared" si="433"/>
        <v>#REF!</v>
      </c>
    </row>
    <row r="353" spans="1:27" ht="135" x14ac:dyDescent="0.25">
      <c r="A353" s="101" t="s">
        <v>16</v>
      </c>
      <c r="B353" s="103"/>
      <c r="C353" s="103"/>
      <c r="D353" s="103"/>
      <c r="E353" s="99">
        <v>851</v>
      </c>
      <c r="F353" s="3" t="s">
        <v>139</v>
      </c>
      <c r="G353" s="3" t="s">
        <v>56</v>
      </c>
      <c r="H353" s="4" t="s">
        <v>146</v>
      </c>
      <c r="I353" s="3" t="s">
        <v>18</v>
      </c>
      <c r="J353" s="27">
        <f t="shared" ref="J353:AA353" si="434">J354</f>
        <v>71000</v>
      </c>
      <c r="K353" s="27">
        <f t="shared" si="434"/>
        <v>0</v>
      </c>
      <c r="L353" s="27">
        <f t="shared" si="434"/>
        <v>0</v>
      </c>
      <c r="M353" s="27">
        <f t="shared" si="434"/>
        <v>71000</v>
      </c>
      <c r="N353" s="136">
        <f t="shared" si="434"/>
        <v>0</v>
      </c>
      <c r="O353" s="27">
        <f t="shared" si="434"/>
        <v>0</v>
      </c>
      <c r="P353" s="27">
        <f t="shared" si="434"/>
        <v>0</v>
      </c>
      <c r="Q353" s="27">
        <f t="shared" si="434"/>
        <v>0</v>
      </c>
      <c r="R353" s="27">
        <f t="shared" si="434"/>
        <v>71000</v>
      </c>
      <c r="S353" s="27">
        <f t="shared" si="434"/>
        <v>0</v>
      </c>
      <c r="T353" s="27">
        <f t="shared" si="434"/>
        <v>0</v>
      </c>
      <c r="U353" s="27">
        <f t="shared" si="434"/>
        <v>71000</v>
      </c>
      <c r="V353" s="27">
        <f t="shared" si="434"/>
        <v>71000</v>
      </c>
      <c r="W353" s="27">
        <f t="shared" si="434"/>
        <v>6400</v>
      </c>
      <c r="X353" s="174">
        <f t="shared" si="390"/>
        <v>9.0140845070422539</v>
      </c>
      <c r="Y353" s="194" t="e">
        <f t="shared" si="434"/>
        <v>#REF!</v>
      </c>
      <c r="Z353" s="194" t="e">
        <f t="shared" si="434"/>
        <v>#REF!</v>
      </c>
      <c r="AA353" s="194" t="e">
        <f t="shared" si="434"/>
        <v>#REF!</v>
      </c>
    </row>
    <row r="354" spans="1:27" ht="37.5" customHeight="1" x14ac:dyDescent="0.25">
      <c r="A354" s="103" t="s">
        <v>7</v>
      </c>
      <c r="B354" s="103"/>
      <c r="C354" s="103"/>
      <c r="D354" s="103"/>
      <c r="E354" s="99">
        <v>851</v>
      </c>
      <c r="F354" s="3" t="s">
        <v>139</v>
      </c>
      <c r="G354" s="3" t="s">
        <v>56</v>
      </c>
      <c r="H354" s="4" t="s">
        <v>146</v>
      </c>
      <c r="I354" s="3" t="s">
        <v>67</v>
      </c>
      <c r="J354" s="27">
        <f>'2.ВС'!J211</f>
        <v>71000</v>
      </c>
      <c r="K354" s="27">
        <f>'2.ВС'!K211</f>
        <v>0</v>
      </c>
      <c r="L354" s="27">
        <f>'2.ВС'!L211</f>
        <v>0</v>
      </c>
      <c r="M354" s="27">
        <f>'2.ВС'!M211</f>
        <v>71000</v>
      </c>
      <c r="N354" s="136">
        <f>'2.ВС'!N211</f>
        <v>0</v>
      </c>
      <c r="O354" s="27">
        <f>'2.ВС'!O211</f>
        <v>0</v>
      </c>
      <c r="P354" s="27">
        <f>'2.ВС'!P211</f>
        <v>0</v>
      </c>
      <c r="Q354" s="27">
        <f>'2.ВС'!Q211</f>
        <v>0</v>
      </c>
      <c r="R354" s="27">
        <f>'2.ВС'!R211</f>
        <v>71000</v>
      </c>
      <c r="S354" s="27">
        <f>'2.ВС'!S211</f>
        <v>0</v>
      </c>
      <c r="T354" s="27">
        <f>'2.ВС'!T211</f>
        <v>0</v>
      </c>
      <c r="U354" s="27">
        <f>'2.ВС'!U211</f>
        <v>71000</v>
      </c>
      <c r="V354" s="27">
        <f>'2.ВС'!V211</f>
        <v>71000</v>
      </c>
      <c r="W354" s="27">
        <f>'2.ВС'!W211</f>
        <v>6400</v>
      </c>
      <c r="X354" s="174">
        <f t="shared" si="390"/>
        <v>9.0140845070422539</v>
      </c>
      <c r="Y354" s="194" t="e">
        <f>'2.ВС'!#REF!</f>
        <v>#REF!</v>
      </c>
      <c r="Z354" s="194" t="e">
        <f>'2.ВС'!#REF!</f>
        <v>#REF!</v>
      </c>
      <c r="AA354" s="194" t="e">
        <f>'2.ВС'!#REF!</f>
        <v>#REF!</v>
      </c>
    </row>
    <row r="355" spans="1:27" ht="60" x14ac:dyDescent="0.25">
      <c r="A355" s="103" t="s">
        <v>22</v>
      </c>
      <c r="B355" s="33"/>
      <c r="C355" s="33"/>
      <c r="D355" s="33"/>
      <c r="E355" s="99">
        <v>851</v>
      </c>
      <c r="F355" s="3" t="s">
        <v>139</v>
      </c>
      <c r="G355" s="3" t="s">
        <v>56</v>
      </c>
      <c r="H355" s="4" t="s">
        <v>146</v>
      </c>
      <c r="I355" s="3" t="s">
        <v>23</v>
      </c>
      <c r="J355" s="27">
        <f t="shared" ref="J355:AA355" si="435">J356</f>
        <v>197000</v>
      </c>
      <c r="K355" s="27">
        <f t="shared" si="435"/>
        <v>0</v>
      </c>
      <c r="L355" s="27">
        <f t="shared" si="435"/>
        <v>0</v>
      </c>
      <c r="M355" s="27">
        <f t="shared" si="435"/>
        <v>197000</v>
      </c>
      <c r="N355" s="136">
        <f t="shared" si="435"/>
        <v>0</v>
      </c>
      <c r="O355" s="27">
        <f t="shared" si="435"/>
        <v>0</v>
      </c>
      <c r="P355" s="27">
        <f t="shared" si="435"/>
        <v>0</v>
      </c>
      <c r="Q355" s="27">
        <f t="shared" si="435"/>
        <v>0</v>
      </c>
      <c r="R355" s="27">
        <f t="shared" si="435"/>
        <v>197000</v>
      </c>
      <c r="S355" s="27">
        <f t="shared" si="435"/>
        <v>0</v>
      </c>
      <c r="T355" s="27">
        <f t="shared" si="435"/>
        <v>0</v>
      </c>
      <c r="U355" s="27">
        <f t="shared" si="435"/>
        <v>197000</v>
      </c>
      <c r="V355" s="27">
        <f t="shared" si="435"/>
        <v>197000</v>
      </c>
      <c r="W355" s="27">
        <f t="shared" si="435"/>
        <v>50080.71</v>
      </c>
      <c r="X355" s="174">
        <f t="shared" si="390"/>
        <v>25.421680203045682</v>
      </c>
      <c r="Y355" s="194" t="e">
        <f t="shared" si="435"/>
        <v>#REF!</v>
      </c>
      <c r="Z355" s="194" t="e">
        <f t="shared" si="435"/>
        <v>#REF!</v>
      </c>
      <c r="AA355" s="194" t="e">
        <f t="shared" si="435"/>
        <v>#REF!</v>
      </c>
    </row>
    <row r="356" spans="1:27" ht="60" x14ac:dyDescent="0.25">
      <c r="A356" s="103" t="s">
        <v>9</v>
      </c>
      <c r="B356" s="33"/>
      <c r="C356" s="33"/>
      <c r="D356" s="33"/>
      <c r="E356" s="99">
        <v>851</v>
      </c>
      <c r="F356" s="3" t="s">
        <v>139</v>
      </c>
      <c r="G356" s="3" t="s">
        <v>56</v>
      </c>
      <c r="H356" s="4" t="s">
        <v>146</v>
      </c>
      <c r="I356" s="3" t="s">
        <v>24</v>
      </c>
      <c r="J356" s="27">
        <f>'2.ВС'!J213</f>
        <v>197000</v>
      </c>
      <c r="K356" s="27">
        <f>'2.ВС'!K213</f>
        <v>0</v>
      </c>
      <c r="L356" s="27">
        <f>'2.ВС'!L213</f>
        <v>0</v>
      </c>
      <c r="M356" s="27">
        <f>'2.ВС'!M213</f>
        <v>197000</v>
      </c>
      <c r="N356" s="136">
        <f>'2.ВС'!N213</f>
        <v>0</v>
      </c>
      <c r="O356" s="27">
        <f>'2.ВС'!O213</f>
        <v>0</v>
      </c>
      <c r="P356" s="27">
        <f>'2.ВС'!P213</f>
        <v>0</v>
      </c>
      <c r="Q356" s="27">
        <f>'2.ВС'!Q213</f>
        <v>0</v>
      </c>
      <c r="R356" s="27">
        <f>'2.ВС'!R213</f>
        <v>197000</v>
      </c>
      <c r="S356" s="27">
        <f>'2.ВС'!S213</f>
        <v>0</v>
      </c>
      <c r="T356" s="27">
        <f>'2.ВС'!T213</f>
        <v>0</v>
      </c>
      <c r="U356" s="27">
        <f>'2.ВС'!U213</f>
        <v>197000</v>
      </c>
      <c r="V356" s="27">
        <f>'2.ВС'!V213</f>
        <v>197000</v>
      </c>
      <c r="W356" s="27">
        <f>'2.ВС'!W213</f>
        <v>50080.71</v>
      </c>
      <c r="X356" s="174">
        <f t="shared" si="390"/>
        <v>25.421680203045682</v>
      </c>
      <c r="Y356" s="194" t="e">
        <f>'2.ВС'!#REF!</f>
        <v>#REF!</v>
      </c>
      <c r="Z356" s="194" t="e">
        <f>'2.ВС'!#REF!</f>
        <v>#REF!</v>
      </c>
      <c r="AA356" s="194" t="e">
        <f>'2.ВС'!#REF!</f>
        <v>#REF!</v>
      </c>
    </row>
    <row r="357" spans="1:27" ht="71.25" x14ac:dyDescent="0.25">
      <c r="A357" s="21" t="s">
        <v>185</v>
      </c>
      <c r="B357" s="40"/>
      <c r="C357" s="40"/>
      <c r="D357" s="40"/>
      <c r="E357" s="5">
        <v>853</v>
      </c>
      <c r="F357" s="34" t="s">
        <v>186</v>
      </c>
      <c r="G357" s="34"/>
      <c r="H357" s="34"/>
      <c r="I357" s="34"/>
      <c r="J357" s="8">
        <f t="shared" ref="J357" si="436">J358+J362</f>
        <v>2763000</v>
      </c>
      <c r="K357" s="8">
        <f t="shared" ref="K357:N357" si="437">K358+K362</f>
        <v>763000</v>
      </c>
      <c r="L357" s="8">
        <f t="shared" si="437"/>
        <v>2000000</v>
      </c>
      <c r="M357" s="8">
        <f t="shared" si="437"/>
        <v>0</v>
      </c>
      <c r="N357" s="138">
        <f t="shared" si="437"/>
        <v>300000</v>
      </c>
      <c r="O357" s="8">
        <f t="shared" ref="O357:U357" si="438">O358+O362</f>
        <v>0</v>
      </c>
      <c r="P357" s="8">
        <f t="shared" si="438"/>
        <v>300000</v>
      </c>
      <c r="Q357" s="8">
        <f t="shared" si="438"/>
        <v>0</v>
      </c>
      <c r="R357" s="8">
        <f t="shared" si="438"/>
        <v>3063000</v>
      </c>
      <c r="S357" s="8">
        <f t="shared" si="438"/>
        <v>763000</v>
      </c>
      <c r="T357" s="8">
        <f t="shared" si="438"/>
        <v>2300000</v>
      </c>
      <c r="U357" s="8">
        <f t="shared" si="438"/>
        <v>0</v>
      </c>
      <c r="V357" s="8">
        <f t="shared" ref="V357:W357" si="439">V358+V362</f>
        <v>3063000</v>
      </c>
      <c r="W357" s="8">
        <f t="shared" si="439"/>
        <v>1566320</v>
      </c>
      <c r="X357" s="174">
        <f t="shared" si="390"/>
        <v>51.136793992817495</v>
      </c>
      <c r="Y357" s="196" t="e">
        <f t="shared" ref="Y357:AA357" si="440">Y358+Y362</f>
        <v>#REF!</v>
      </c>
      <c r="Z357" s="196" t="e">
        <f t="shared" si="440"/>
        <v>#REF!</v>
      </c>
      <c r="AA357" s="196" t="e">
        <f t="shared" si="440"/>
        <v>#REF!</v>
      </c>
    </row>
    <row r="358" spans="1:27" ht="78" customHeight="1" x14ac:dyDescent="0.25">
      <c r="A358" s="23" t="s">
        <v>187</v>
      </c>
      <c r="B358" s="69"/>
      <c r="C358" s="69"/>
      <c r="D358" s="69"/>
      <c r="E358" s="5">
        <v>853</v>
      </c>
      <c r="F358" s="30" t="s">
        <v>186</v>
      </c>
      <c r="G358" s="30" t="s">
        <v>11</v>
      </c>
      <c r="H358" s="47"/>
      <c r="I358" s="30"/>
      <c r="J358" s="25">
        <f t="shared" ref="J358:Z360" si="441">J359</f>
        <v>763000</v>
      </c>
      <c r="K358" s="25">
        <f t="shared" si="441"/>
        <v>763000</v>
      </c>
      <c r="L358" s="25">
        <f t="shared" si="441"/>
        <v>0</v>
      </c>
      <c r="M358" s="25">
        <f t="shared" si="441"/>
        <v>0</v>
      </c>
      <c r="N358" s="139">
        <f t="shared" si="441"/>
        <v>0</v>
      </c>
      <c r="O358" s="25">
        <f t="shared" si="441"/>
        <v>0</v>
      </c>
      <c r="P358" s="25">
        <f t="shared" si="441"/>
        <v>0</v>
      </c>
      <c r="Q358" s="25">
        <f t="shared" si="441"/>
        <v>0</v>
      </c>
      <c r="R358" s="25">
        <f t="shared" si="441"/>
        <v>763000</v>
      </c>
      <c r="S358" s="25">
        <f t="shared" si="441"/>
        <v>763000</v>
      </c>
      <c r="T358" s="25">
        <f t="shared" si="441"/>
        <v>0</v>
      </c>
      <c r="U358" s="25">
        <f t="shared" si="441"/>
        <v>0</v>
      </c>
      <c r="V358" s="25">
        <f t="shared" si="441"/>
        <v>763000</v>
      </c>
      <c r="W358" s="25">
        <f t="shared" si="441"/>
        <v>381498</v>
      </c>
      <c r="X358" s="174">
        <f t="shared" si="390"/>
        <v>49.999737876802101</v>
      </c>
      <c r="Y358" s="197" t="e">
        <f t="shared" si="441"/>
        <v>#REF!</v>
      </c>
      <c r="Z358" s="197" t="e">
        <f t="shared" si="441"/>
        <v>#REF!</v>
      </c>
      <c r="AA358" s="197" t="e">
        <f t="shared" ref="Y358:AA360" si="442">AA359</f>
        <v>#REF!</v>
      </c>
    </row>
    <row r="359" spans="1:27" ht="30" customHeight="1" x14ac:dyDescent="0.25">
      <c r="A359" s="20" t="s">
        <v>304</v>
      </c>
      <c r="B359" s="69"/>
      <c r="C359" s="69"/>
      <c r="D359" s="69"/>
      <c r="E359" s="5">
        <v>853</v>
      </c>
      <c r="F359" s="30" t="s">
        <v>186</v>
      </c>
      <c r="G359" s="30" t="s">
        <v>11</v>
      </c>
      <c r="H359" s="4" t="s">
        <v>298</v>
      </c>
      <c r="I359" s="30"/>
      <c r="J359" s="27">
        <f t="shared" si="441"/>
        <v>763000</v>
      </c>
      <c r="K359" s="27">
        <f t="shared" si="441"/>
        <v>763000</v>
      </c>
      <c r="L359" s="27">
        <f t="shared" si="441"/>
        <v>0</v>
      </c>
      <c r="M359" s="27">
        <f t="shared" si="441"/>
        <v>0</v>
      </c>
      <c r="N359" s="136">
        <f t="shared" si="441"/>
        <v>0</v>
      </c>
      <c r="O359" s="27">
        <f t="shared" si="441"/>
        <v>0</v>
      </c>
      <c r="P359" s="27">
        <f t="shared" si="441"/>
        <v>0</v>
      </c>
      <c r="Q359" s="27">
        <f t="shared" si="441"/>
        <v>0</v>
      </c>
      <c r="R359" s="27">
        <f t="shared" si="441"/>
        <v>763000</v>
      </c>
      <c r="S359" s="27">
        <f t="shared" si="441"/>
        <v>763000</v>
      </c>
      <c r="T359" s="27">
        <f t="shared" si="441"/>
        <v>0</v>
      </c>
      <c r="U359" s="27">
        <f t="shared" si="441"/>
        <v>0</v>
      </c>
      <c r="V359" s="27">
        <f t="shared" si="441"/>
        <v>763000</v>
      </c>
      <c r="W359" s="27">
        <f t="shared" si="441"/>
        <v>381498</v>
      </c>
      <c r="X359" s="174">
        <f t="shared" si="390"/>
        <v>49.999737876802101</v>
      </c>
      <c r="Y359" s="194" t="e">
        <f t="shared" si="442"/>
        <v>#REF!</v>
      </c>
      <c r="Z359" s="194" t="e">
        <f t="shared" si="442"/>
        <v>#REF!</v>
      </c>
      <c r="AA359" s="194" t="e">
        <f t="shared" si="442"/>
        <v>#REF!</v>
      </c>
    </row>
    <row r="360" spans="1:27" ht="19.5" customHeight="1" x14ac:dyDescent="0.25">
      <c r="A360" s="101" t="s">
        <v>42</v>
      </c>
      <c r="B360" s="101"/>
      <c r="C360" s="101"/>
      <c r="D360" s="101"/>
      <c r="E360" s="5">
        <v>853</v>
      </c>
      <c r="F360" s="3" t="s">
        <v>186</v>
      </c>
      <c r="G360" s="3" t="s">
        <v>11</v>
      </c>
      <c r="H360" s="4" t="s">
        <v>298</v>
      </c>
      <c r="I360" s="3" t="s">
        <v>43</v>
      </c>
      <c r="J360" s="27">
        <f t="shared" si="441"/>
        <v>763000</v>
      </c>
      <c r="K360" s="27">
        <f t="shared" si="441"/>
        <v>763000</v>
      </c>
      <c r="L360" s="27">
        <f t="shared" si="441"/>
        <v>0</v>
      </c>
      <c r="M360" s="27">
        <f t="shared" si="441"/>
        <v>0</v>
      </c>
      <c r="N360" s="136">
        <f t="shared" si="441"/>
        <v>0</v>
      </c>
      <c r="O360" s="27">
        <f t="shared" si="441"/>
        <v>0</v>
      </c>
      <c r="P360" s="27">
        <f t="shared" si="441"/>
        <v>0</v>
      </c>
      <c r="Q360" s="27">
        <f t="shared" si="441"/>
        <v>0</v>
      </c>
      <c r="R360" s="27">
        <f t="shared" si="441"/>
        <v>763000</v>
      </c>
      <c r="S360" s="27">
        <f t="shared" si="441"/>
        <v>763000</v>
      </c>
      <c r="T360" s="27">
        <f t="shared" si="441"/>
        <v>0</v>
      </c>
      <c r="U360" s="27">
        <f t="shared" si="441"/>
        <v>0</v>
      </c>
      <c r="V360" s="27">
        <f t="shared" si="441"/>
        <v>763000</v>
      </c>
      <c r="W360" s="27">
        <f t="shared" si="441"/>
        <v>381498</v>
      </c>
      <c r="X360" s="174">
        <f t="shared" si="390"/>
        <v>49.999737876802101</v>
      </c>
      <c r="Y360" s="194" t="e">
        <f t="shared" si="442"/>
        <v>#REF!</v>
      </c>
      <c r="Z360" s="194" t="e">
        <f t="shared" si="442"/>
        <v>#REF!</v>
      </c>
      <c r="AA360" s="194" t="e">
        <f t="shared" si="442"/>
        <v>#REF!</v>
      </c>
    </row>
    <row r="361" spans="1:27" x14ac:dyDescent="0.25">
      <c r="A361" s="101" t="s">
        <v>189</v>
      </c>
      <c r="B361" s="101"/>
      <c r="C361" s="101"/>
      <c r="D361" s="101"/>
      <c r="E361" s="5">
        <v>853</v>
      </c>
      <c r="F361" s="3" t="s">
        <v>186</v>
      </c>
      <c r="G361" s="3" t="s">
        <v>11</v>
      </c>
      <c r="H361" s="4" t="s">
        <v>298</v>
      </c>
      <c r="I361" s="3" t="s">
        <v>190</v>
      </c>
      <c r="J361" s="27">
        <f>'2.ВС'!J352</f>
        <v>763000</v>
      </c>
      <c r="K361" s="27">
        <f>'2.ВС'!K352</f>
        <v>763000</v>
      </c>
      <c r="L361" s="27">
        <f>'2.ВС'!L352</f>
        <v>0</v>
      </c>
      <c r="M361" s="27">
        <f>'2.ВС'!M352</f>
        <v>0</v>
      </c>
      <c r="N361" s="136">
        <f>'2.ВС'!N352</f>
        <v>0</v>
      </c>
      <c r="O361" s="27">
        <f>'2.ВС'!O352</f>
        <v>0</v>
      </c>
      <c r="P361" s="27">
        <f>'2.ВС'!P352</f>
        <v>0</v>
      </c>
      <c r="Q361" s="27">
        <f>'2.ВС'!Q352</f>
        <v>0</v>
      </c>
      <c r="R361" s="27">
        <f>'2.ВС'!R352</f>
        <v>763000</v>
      </c>
      <c r="S361" s="27">
        <f>'2.ВС'!S352</f>
        <v>763000</v>
      </c>
      <c r="T361" s="27">
        <f>'2.ВС'!T352</f>
        <v>0</v>
      </c>
      <c r="U361" s="27">
        <f>'2.ВС'!U352</f>
        <v>0</v>
      </c>
      <c r="V361" s="27">
        <f>'2.ВС'!V352</f>
        <v>763000</v>
      </c>
      <c r="W361" s="27">
        <f>'2.ВС'!W352</f>
        <v>381498</v>
      </c>
      <c r="X361" s="174">
        <f t="shared" si="390"/>
        <v>49.999737876802101</v>
      </c>
      <c r="Y361" s="194" t="e">
        <f>'2.ВС'!#REF!</f>
        <v>#REF!</v>
      </c>
      <c r="Z361" s="194" t="e">
        <f>'2.ВС'!#REF!</f>
        <v>#REF!</v>
      </c>
      <c r="AA361" s="194" t="e">
        <f>'2.ВС'!#REF!</f>
        <v>#REF!</v>
      </c>
    </row>
    <row r="362" spans="1:27" x14ac:dyDescent="0.25">
      <c r="A362" s="26" t="s">
        <v>191</v>
      </c>
      <c r="B362" s="48"/>
      <c r="C362" s="48"/>
      <c r="D362" s="48"/>
      <c r="E362" s="5">
        <v>853</v>
      </c>
      <c r="F362" s="24" t="s">
        <v>186</v>
      </c>
      <c r="G362" s="24" t="s">
        <v>56</v>
      </c>
      <c r="H362" s="30"/>
      <c r="I362" s="24"/>
      <c r="J362" s="28">
        <f t="shared" ref="J362:AA364" si="443">J363</f>
        <v>2000000</v>
      </c>
      <c r="K362" s="28">
        <f t="shared" si="443"/>
        <v>0</v>
      </c>
      <c r="L362" s="28">
        <f t="shared" si="443"/>
        <v>2000000</v>
      </c>
      <c r="M362" s="28">
        <f t="shared" si="443"/>
        <v>0</v>
      </c>
      <c r="N362" s="135">
        <f t="shared" si="443"/>
        <v>300000</v>
      </c>
      <c r="O362" s="28">
        <f t="shared" si="443"/>
        <v>0</v>
      </c>
      <c r="P362" s="28">
        <f t="shared" si="443"/>
        <v>300000</v>
      </c>
      <c r="Q362" s="28">
        <f t="shared" si="443"/>
        <v>0</v>
      </c>
      <c r="R362" s="28">
        <f t="shared" si="443"/>
        <v>2300000</v>
      </c>
      <c r="S362" s="28">
        <f t="shared" si="443"/>
        <v>0</v>
      </c>
      <c r="T362" s="28">
        <f t="shared" si="443"/>
        <v>2300000</v>
      </c>
      <c r="U362" s="28">
        <f t="shared" si="443"/>
        <v>0</v>
      </c>
      <c r="V362" s="28">
        <f t="shared" si="443"/>
        <v>2300000</v>
      </c>
      <c r="W362" s="28">
        <f t="shared" si="443"/>
        <v>1184822</v>
      </c>
      <c r="X362" s="174">
        <f t="shared" si="390"/>
        <v>51.514000000000003</v>
      </c>
      <c r="Y362" s="193" t="e">
        <f t="shared" si="443"/>
        <v>#REF!</v>
      </c>
      <c r="Z362" s="193" t="e">
        <f t="shared" si="443"/>
        <v>#REF!</v>
      </c>
      <c r="AA362" s="193" t="e">
        <f t="shared" si="443"/>
        <v>#REF!</v>
      </c>
    </row>
    <row r="363" spans="1:27" ht="62.25" customHeight="1" x14ac:dyDescent="0.25">
      <c r="A363" s="20" t="s">
        <v>192</v>
      </c>
      <c r="B363" s="55"/>
      <c r="C363" s="55"/>
      <c r="D363" s="55"/>
      <c r="E363" s="49">
        <v>853</v>
      </c>
      <c r="F363" s="3" t="s">
        <v>186</v>
      </c>
      <c r="G363" s="3" t="s">
        <v>56</v>
      </c>
      <c r="H363" s="4" t="s">
        <v>188</v>
      </c>
      <c r="I363" s="3"/>
      <c r="J363" s="27">
        <f t="shared" ref="J363:Z364" si="444">J364</f>
        <v>2000000</v>
      </c>
      <c r="K363" s="27">
        <f t="shared" si="444"/>
        <v>0</v>
      </c>
      <c r="L363" s="27">
        <f t="shared" si="444"/>
        <v>2000000</v>
      </c>
      <c r="M363" s="27">
        <f t="shared" si="444"/>
        <v>0</v>
      </c>
      <c r="N363" s="136">
        <f t="shared" si="444"/>
        <v>300000</v>
      </c>
      <c r="O363" s="27">
        <f t="shared" si="444"/>
        <v>0</v>
      </c>
      <c r="P363" s="27">
        <f t="shared" si="444"/>
        <v>300000</v>
      </c>
      <c r="Q363" s="27">
        <f t="shared" si="444"/>
        <v>0</v>
      </c>
      <c r="R363" s="27">
        <f t="shared" si="444"/>
        <v>2300000</v>
      </c>
      <c r="S363" s="27">
        <f t="shared" si="444"/>
        <v>0</v>
      </c>
      <c r="T363" s="27">
        <f t="shared" si="444"/>
        <v>2300000</v>
      </c>
      <c r="U363" s="27">
        <f t="shared" si="444"/>
        <v>0</v>
      </c>
      <c r="V363" s="27">
        <f t="shared" si="444"/>
        <v>2300000</v>
      </c>
      <c r="W363" s="27">
        <f t="shared" si="444"/>
        <v>1184822</v>
      </c>
      <c r="X363" s="174">
        <f t="shared" si="390"/>
        <v>51.514000000000003</v>
      </c>
      <c r="Y363" s="194" t="e">
        <f t="shared" si="444"/>
        <v>#REF!</v>
      </c>
      <c r="Z363" s="194" t="e">
        <f t="shared" si="444"/>
        <v>#REF!</v>
      </c>
      <c r="AA363" s="194" t="e">
        <f t="shared" si="443"/>
        <v>#REF!</v>
      </c>
    </row>
    <row r="364" spans="1:27" ht="18.75" customHeight="1" x14ac:dyDescent="0.25">
      <c r="A364" s="101" t="s">
        <v>42</v>
      </c>
      <c r="B364" s="55"/>
      <c r="C364" s="55"/>
      <c r="D364" s="55"/>
      <c r="E364" s="49">
        <v>853</v>
      </c>
      <c r="F364" s="3" t="s">
        <v>186</v>
      </c>
      <c r="G364" s="3" t="s">
        <v>56</v>
      </c>
      <c r="H364" s="4" t="s">
        <v>188</v>
      </c>
      <c r="I364" s="3" t="s">
        <v>43</v>
      </c>
      <c r="J364" s="27">
        <f t="shared" si="444"/>
        <v>2000000</v>
      </c>
      <c r="K364" s="27">
        <f t="shared" si="444"/>
        <v>0</v>
      </c>
      <c r="L364" s="27">
        <f t="shared" si="444"/>
        <v>2000000</v>
      </c>
      <c r="M364" s="27">
        <f t="shared" si="444"/>
        <v>0</v>
      </c>
      <c r="N364" s="136">
        <f t="shared" si="444"/>
        <v>300000</v>
      </c>
      <c r="O364" s="27">
        <f t="shared" si="444"/>
        <v>0</v>
      </c>
      <c r="P364" s="27">
        <f t="shared" si="444"/>
        <v>300000</v>
      </c>
      <c r="Q364" s="27">
        <f t="shared" si="444"/>
        <v>0</v>
      </c>
      <c r="R364" s="27">
        <f t="shared" si="444"/>
        <v>2300000</v>
      </c>
      <c r="S364" s="27">
        <f t="shared" si="444"/>
        <v>0</v>
      </c>
      <c r="T364" s="27">
        <f t="shared" si="444"/>
        <v>2300000</v>
      </c>
      <c r="U364" s="27">
        <f t="shared" si="444"/>
        <v>0</v>
      </c>
      <c r="V364" s="27">
        <f t="shared" si="444"/>
        <v>2300000</v>
      </c>
      <c r="W364" s="27">
        <f t="shared" si="444"/>
        <v>1184822</v>
      </c>
      <c r="X364" s="174">
        <f>W364/V364*100</f>
        <v>51.514000000000003</v>
      </c>
      <c r="Y364" s="194" t="e">
        <f t="shared" si="443"/>
        <v>#REF!</v>
      </c>
      <c r="Z364" s="194" t="e">
        <f t="shared" si="443"/>
        <v>#REF!</v>
      </c>
      <c r="AA364" s="194" t="e">
        <f t="shared" si="443"/>
        <v>#REF!</v>
      </c>
    </row>
    <row r="365" spans="1:27" x14ac:dyDescent="0.25">
      <c r="A365" s="101" t="s">
        <v>193</v>
      </c>
      <c r="B365" s="55"/>
      <c r="C365" s="55"/>
      <c r="D365" s="55"/>
      <c r="E365" s="49">
        <v>853</v>
      </c>
      <c r="F365" s="3" t="s">
        <v>186</v>
      </c>
      <c r="G365" s="3" t="s">
        <v>56</v>
      </c>
      <c r="H365" s="4" t="s">
        <v>188</v>
      </c>
      <c r="I365" s="3" t="s">
        <v>190</v>
      </c>
      <c r="J365" s="27">
        <f>'2.ВС'!J356</f>
        <v>2000000</v>
      </c>
      <c r="K365" s="27">
        <f>'2.ВС'!K356</f>
        <v>0</v>
      </c>
      <c r="L365" s="27">
        <f>'2.ВС'!L356</f>
        <v>2000000</v>
      </c>
      <c r="M365" s="27">
        <f>'2.ВС'!M356</f>
        <v>0</v>
      </c>
      <c r="N365" s="136">
        <f>'2.ВС'!N356</f>
        <v>300000</v>
      </c>
      <c r="O365" s="27">
        <f>'2.ВС'!O356</f>
        <v>0</v>
      </c>
      <c r="P365" s="27">
        <f>'2.ВС'!P356</f>
        <v>300000</v>
      </c>
      <c r="Q365" s="27">
        <f>'2.ВС'!Q356</f>
        <v>0</v>
      </c>
      <c r="R365" s="27">
        <f>'2.ВС'!R356</f>
        <v>2300000</v>
      </c>
      <c r="S365" s="27">
        <f>'2.ВС'!S356</f>
        <v>0</v>
      </c>
      <c r="T365" s="27">
        <f>'2.ВС'!T356</f>
        <v>2300000</v>
      </c>
      <c r="U365" s="27">
        <f>'2.ВС'!U356</f>
        <v>0</v>
      </c>
      <c r="V365" s="27">
        <f>'2.ВС'!V356</f>
        <v>2300000</v>
      </c>
      <c r="W365" s="27">
        <f>'2.ВС'!W356</f>
        <v>1184822</v>
      </c>
      <c r="X365" s="174">
        <f t="shared" ref="X365:X366" si="445">W365/V365*100</f>
        <v>51.514000000000003</v>
      </c>
      <c r="Y365" s="194" t="e">
        <f>'2.ВС'!#REF!</f>
        <v>#REF!</v>
      </c>
      <c r="Z365" s="194" t="e">
        <f>'2.ВС'!#REF!</f>
        <v>#REF!</v>
      </c>
      <c r="AA365" s="194" t="e">
        <f>'2.ВС'!#REF!</f>
        <v>#REF!</v>
      </c>
    </row>
    <row r="366" spans="1:27" s="17" customFormat="1" ht="21.75" customHeight="1" x14ac:dyDescent="0.25">
      <c r="A366" s="6" t="s">
        <v>202</v>
      </c>
      <c r="B366" s="50"/>
      <c r="C366" s="50"/>
      <c r="D366" s="50"/>
      <c r="E366" s="16"/>
      <c r="F366" s="53"/>
      <c r="G366" s="53"/>
      <c r="H366" s="120"/>
      <c r="I366" s="53"/>
      <c r="J366" s="54">
        <f t="shared" ref="J366:W366" si="446">J8+J90+J99+J111+J133+J157+J250+J287+J333+J357</f>
        <v>263978145.98000002</v>
      </c>
      <c r="K366" s="54">
        <f t="shared" si="446"/>
        <v>133941842.98</v>
      </c>
      <c r="L366" s="54">
        <f t="shared" si="446"/>
        <v>123538811.00000001</v>
      </c>
      <c r="M366" s="54">
        <f t="shared" si="446"/>
        <v>6497492</v>
      </c>
      <c r="N366" s="140">
        <f t="shared" si="446"/>
        <v>14720661.640000001</v>
      </c>
      <c r="O366" s="54">
        <f t="shared" si="446"/>
        <v>-128148.32999999999</v>
      </c>
      <c r="P366" s="54">
        <f t="shared" si="446"/>
        <v>14848809.970000001</v>
      </c>
      <c r="Q366" s="54">
        <f t="shared" si="446"/>
        <v>0</v>
      </c>
      <c r="R366" s="54">
        <f t="shared" si="446"/>
        <v>278698807.62</v>
      </c>
      <c r="S366" s="54">
        <f t="shared" si="446"/>
        <v>133813694.65000001</v>
      </c>
      <c r="T366" s="54">
        <f t="shared" si="446"/>
        <v>138412620.97</v>
      </c>
      <c r="U366" s="54">
        <f t="shared" si="446"/>
        <v>6497492</v>
      </c>
      <c r="V366" s="54">
        <f t="shared" si="446"/>
        <v>279140081.62</v>
      </c>
      <c r="W366" s="54">
        <f t="shared" si="446"/>
        <v>121101537.66999999</v>
      </c>
      <c r="X366" s="174">
        <f t="shared" si="445"/>
        <v>43.383786723562821</v>
      </c>
      <c r="Y366" s="199" t="e">
        <f t="shared" ref="Y366:AA366" si="447">Y8+Y90+Y99+Y111+Y133+Y157+Y250+Y287+Y333+Y357</f>
        <v>#REF!</v>
      </c>
      <c r="Z366" s="199" t="e">
        <f t="shared" si="447"/>
        <v>#REF!</v>
      </c>
      <c r="AA366" s="199" t="e">
        <f t="shared" si="447"/>
        <v>#REF!</v>
      </c>
    </row>
    <row r="367" spans="1:27" x14ac:dyDescent="0.25">
      <c r="R367" s="35">
        <f>R366-S366-T366-U366</f>
        <v>-25000</v>
      </c>
    </row>
    <row r="368" spans="1:27" x14ac:dyDescent="0.25">
      <c r="J368" s="151" t="e">
        <f>J366-'2.ВС'!J377</f>
        <v>#REF!</v>
      </c>
      <c r="K368" s="151" t="e">
        <f>K366-'2.ВС'!K377</f>
        <v>#REF!</v>
      </c>
      <c r="L368" s="151" t="e">
        <f>L366-'2.ВС'!L377</f>
        <v>#REF!</v>
      </c>
      <c r="M368" s="151" t="e">
        <f>M366-'2.ВС'!M377</f>
        <v>#REF!</v>
      </c>
      <c r="N368" s="151" t="e">
        <f>N366-'2.ВС'!N377</f>
        <v>#REF!</v>
      </c>
      <c r="O368" s="151" t="e">
        <f>O366-'2.ВС'!O377</f>
        <v>#REF!</v>
      </c>
      <c r="P368" s="151" t="e">
        <f>P366-'2.ВС'!P377</f>
        <v>#REF!</v>
      </c>
      <c r="Q368" s="151" t="e">
        <f>Q366-'2.ВС'!Q377</f>
        <v>#REF!</v>
      </c>
      <c r="R368" s="151">
        <f>R366-'2.ВС'!R377</f>
        <v>0</v>
      </c>
      <c r="S368" s="151">
        <f>S366-'2.ВС'!S377</f>
        <v>0</v>
      </c>
      <c r="T368" s="151">
        <f>T366-'2.ВС'!T377</f>
        <v>0</v>
      </c>
      <c r="U368" s="151">
        <f>U366-'2.ВС'!U377</f>
        <v>0</v>
      </c>
      <c r="V368" s="151">
        <f>V366-'2.ВС'!V377</f>
        <v>0</v>
      </c>
      <c r="W368" s="151">
        <f>W366-'2.ВС'!W377</f>
        <v>0</v>
      </c>
      <c r="X368" s="213">
        <f>X366-'2.ВС'!X377</f>
        <v>0</v>
      </c>
      <c r="Y368" s="151" t="e">
        <f>Y366-'2.ВС'!#REF!</f>
        <v>#REF!</v>
      </c>
      <c r="Z368" s="151" t="e">
        <f>Z366-'2.ВС'!#REF!</f>
        <v>#REF!</v>
      </c>
      <c r="AA368" s="151" t="e">
        <f>AA366-'2.ВС'!#REF!</f>
        <v>#REF!</v>
      </c>
    </row>
  </sheetData>
  <mergeCells count="4">
    <mergeCell ref="A5:AA5"/>
    <mergeCell ref="F2:I2"/>
    <mergeCell ref="J3:AA3"/>
    <mergeCell ref="J4:AA4"/>
  </mergeCells>
  <pageMargins left="0.70866141732283472" right="0.39370078740157483" top="0.31496062992125984" bottom="0.3149606299212598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B360"/>
  <sheetViews>
    <sheetView zoomScale="80" zoomScaleNormal="80" workbookViewId="0">
      <pane xSplit="9" ySplit="5" topLeftCell="R354" activePane="bottomRight" state="frozen"/>
      <selection activeCell="R362" sqref="R362"/>
      <selection pane="topRight" activeCell="R362" sqref="R362"/>
      <selection pane="bottomLeft" activeCell="R362" sqref="R362"/>
      <selection pane="bottomRight" activeCell="R362" sqref="R362"/>
    </sheetView>
  </sheetViews>
  <sheetFormatPr defaultRowHeight="15" x14ac:dyDescent="0.25"/>
  <cols>
    <col min="1" max="1" width="14.7109375" style="2" customWidth="1"/>
    <col min="2" max="2" width="3.5703125" style="12" customWidth="1"/>
    <col min="3" max="3" width="4" style="12" customWidth="1"/>
    <col min="4" max="4" width="4.28515625" style="11" customWidth="1"/>
    <col min="5" max="5" width="5.140625" style="11" customWidth="1"/>
    <col min="6" max="7" width="3.5703125" style="11" hidden="1" customWidth="1"/>
    <col min="8" max="8" width="6.7109375" style="11" customWidth="1"/>
    <col min="9" max="9" width="4.85546875" style="12" customWidth="1"/>
    <col min="10" max="17" width="15.7109375" style="12" hidden="1" customWidth="1"/>
    <col min="18" max="18" width="15.7109375" style="12" customWidth="1"/>
    <col min="19" max="21" width="15.7109375" style="12" hidden="1" customWidth="1"/>
    <col min="22" max="22" width="14.85546875" style="12" customWidth="1"/>
    <col min="23" max="23" width="14.5703125" style="12" customWidth="1"/>
    <col min="24" max="24" width="5.5703125" style="12" customWidth="1"/>
    <col min="25" max="26" width="10" style="12" customWidth="1"/>
    <col min="27" max="27" width="9.42578125" style="12" customWidth="1"/>
    <col min="28" max="177" width="9.140625" style="12"/>
    <col min="178" max="178" width="1.42578125" style="12" customWidth="1"/>
    <col min="179" max="179" width="59.5703125" style="12" customWidth="1"/>
    <col min="180" max="180" width="9.140625" style="12" customWidth="1"/>
    <col min="181" max="182" width="3.85546875" style="12" customWidth="1"/>
    <col min="183" max="183" width="10.5703125" style="12" customWidth="1"/>
    <col min="184" max="184" width="3.85546875" style="12" customWidth="1"/>
    <col min="185" max="187" width="14.42578125" style="12" customWidth="1"/>
    <col min="188" max="188" width="4.140625" style="12" customWidth="1"/>
    <col min="189" max="189" width="15" style="12" customWidth="1"/>
    <col min="190" max="191" width="9.140625" style="12" customWidth="1"/>
    <col min="192" max="192" width="11.5703125" style="12" customWidth="1"/>
    <col min="193" max="193" width="18.140625" style="12" customWidth="1"/>
    <col min="194" max="194" width="13.140625" style="12" customWidth="1"/>
    <col min="195" max="195" width="12.28515625" style="12" customWidth="1"/>
    <col min="196" max="433" width="9.140625" style="12"/>
    <col min="434" max="434" width="1.42578125" style="12" customWidth="1"/>
    <col min="435" max="435" width="59.5703125" style="12" customWidth="1"/>
    <col min="436" max="436" width="9.140625" style="12" customWidth="1"/>
    <col min="437" max="438" width="3.85546875" style="12" customWidth="1"/>
    <col min="439" max="439" width="10.5703125" style="12" customWidth="1"/>
    <col min="440" max="440" width="3.85546875" style="12" customWidth="1"/>
    <col min="441" max="443" width="14.42578125" style="12" customWidth="1"/>
    <col min="444" max="444" width="4.140625" style="12" customWidth="1"/>
    <col min="445" max="445" width="15" style="12" customWidth="1"/>
    <col min="446" max="447" width="9.140625" style="12" customWidth="1"/>
    <col min="448" max="448" width="11.5703125" style="12" customWidth="1"/>
    <col min="449" max="449" width="18.140625" style="12" customWidth="1"/>
    <col min="450" max="450" width="13.140625" style="12" customWidth="1"/>
    <col min="451" max="451" width="12.28515625" style="12" customWidth="1"/>
    <col min="452" max="689" width="9.140625" style="12"/>
    <col min="690" max="690" width="1.42578125" style="12" customWidth="1"/>
    <col min="691" max="691" width="59.5703125" style="12" customWidth="1"/>
    <col min="692" max="692" width="9.140625" style="12" customWidth="1"/>
    <col min="693" max="694" width="3.85546875" style="12" customWidth="1"/>
    <col min="695" max="695" width="10.5703125" style="12" customWidth="1"/>
    <col min="696" max="696" width="3.85546875" style="12" customWidth="1"/>
    <col min="697" max="699" width="14.42578125" style="12" customWidth="1"/>
    <col min="700" max="700" width="4.140625" style="12" customWidth="1"/>
    <col min="701" max="701" width="15" style="12" customWidth="1"/>
    <col min="702" max="703" width="9.140625" style="12" customWidth="1"/>
    <col min="704" max="704" width="11.5703125" style="12" customWidth="1"/>
    <col min="705" max="705" width="18.140625" style="12" customWidth="1"/>
    <col min="706" max="706" width="13.140625" style="12" customWidth="1"/>
    <col min="707" max="707" width="12.28515625" style="12" customWidth="1"/>
    <col min="708" max="945" width="9.140625" style="12"/>
    <col min="946" max="946" width="1.42578125" style="12" customWidth="1"/>
    <col min="947" max="947" width="59.5703125" style="12" customWidth="1"/>
    <col min="948" max="948" width="9.140625" style="12" customWidth="1"/>
    <col min="949" max="950" width="3.85546875" style="12" customWidth="1"/>
    <col min="951" max="951" width="10.5703125" style="12" customWidth="1"/>
    <col min="952" max="952" width="3.85546875" style="12" customWidth="1"/>
    <col min="953" max="955" width="14.42578125" style="12" customWidth="1"/>
    <col min="956" max="956" width="4.140625" style="12" customWidth="1"/>
    <col min="957" max="957" width="15" style="12" customWidth="1"/>
    <col min="958" max="959" width="9.140625" style="12" customWidth="1"/>
    <col min="960" max="960" width="11.5703125" style="12" customWidth="1"/>
    <col min="961" max="961" width="18.140625" style="12" customWidth="1"/>
    <col min="962" max="962" width="13.140625" style="12" customWidth="1"/>
    <col min="963" max="963" width="12.28515625" style="12" customWidth="1"/>
    <col min="964" max="1201" width="9.140625" style="12"/>
    <col min="1202" max="1202" width="1.42578125" style="12" customWidth="1"/>
    <col min="1203" max="1203" width="59.5703125" style="12" customWidth="1"/>
    <col min="1204" max="1204" width="9.140625" style="12" customWidth="1"/>
    <col min="1205" max="1206" width="3.85546875" style="12" customWidth="1"/>
    <col min="1207" max="1207" width="10.5703125" style="12" customWidth="1"/>
    <col min="1208" max="1208" width="3.85546875" style="12" customWidth="1"/>
    <col min="1209" max="1211" width="14.42578125" style="12" customWidth="1"/>
    <col min="1212" max="1212" width="4.140625" style="12" customWidth="1"/>
    <col min="1213" max="1213" width="15" style="12" customWidth="1"/>
    <col min="1214" max="1215" width="9.140625" style="12" customWidth="1"/>
    <col min="1216" max="1216" width="11.5703125" style="12" customWidth="1"/>
    <col min="1217" max="1217" width="18.140625" style="12" customWidth="1"/>
    <col min="1218" max="1218" width="13.140625" style="12" customWidth="1"/>
    <col min="1219" max="1219" width="12.28515625" style="12" customWidth="1"/>
    <col min="1220" max="1457" width="9.140625" style="12"/>
    <col min="1458" max="1458" width="1.42578125" style="12" customWidth="1"/>
    <col min="1459" max="1459" width="59.5703125" style="12" customWidth="1"/>
    <col min="1460" max="1460" width="9.140625" style="12" customWidth="1"/>
    <col min="1461" max="1462" width="3.85546875" style="12" customWidth="1"/>
    <col min="1463" max="1463" width="10.5703125" style="12" customWidth="1"/>
    <col min="1464" max="1464" width="3.85546875" style="12" customWidth="1"/>
    <col min="1465" max="1467" width="14.42578125" style="12" customWidth="1"/>
    <col min="1468" max="1468" width="4.140625" style="12" customWidth="1"/>
    <col min="1469" max="1469" width="15" style="12" customWidth="1"/>
    <col min="1470" max="1471" width="9.140625" style="12" customWidth="1"/>
    <col min="1472" max="1472" width="11.5703125" style="12" customWidth="1"/>
    <col min="1473" max="1473" width="18.140625" style="12" customWidth="1"/>
    <col min="1474" max="1474" width="13.140625" style="12" customWidth="1"/>
    <col min="1475" max="1475" width="12.28515625" style="12" customWidth="1"/>
    <col min="1476" max="1713" width="9.140625" style="12"/>
    <col min="1714" max="1714" width="1.42578125" style="12" customWidth="1"/>
    <col min="1715" max="1715" width="59.5703125" style="12" customWidth="1"/>
    <col min="1716" max="1716" width="9.140625" style="12" customWidth="1"/>
    <col min="1717" max="1718" width="3.85546875" style="12" customWidth="1"/>
    <col min="1719" max="1719" width="10.5703125" style="12" customWidth="1"/>
    <col min="1720" max="1720" width="3.85546875" style="12" customWidth="1"/>
    <col min="1721" max="1723" width="14.42578125" style="12" customWidth="1"/>
    <col min="1724" max="1724" width="4.140625" style="12" customWidth="1"/>
    <col min="1725" max="1725" width="15" style="12" customWidth="1"/>
    <col min="1726" max="1727" width="9.140625" style="12" customWidth="1"/>
    <col min="1728" max="1728" width="11.5703125" style="12" customWidth="1"/>
    <col min="1729" max="1729" width="18.140625" style="12" customWidth="1"/>
    <col min="1730" max="1730" width="13.140625" style="12" customWidth="1"/>
    <col min="1731" max="1731" width="12.28515625" style="12" customWidth="1"/>
    <col min="1732" max="1969" width="9.140625" style="12"/>
    <col min="1970" max="1970" width="1.42578125" style="12" customWidth="1"/>
    <col min="1971" max="1971" width="59.5703125" style="12" customWidth="1"/>
    <col min="1972" max="1972" width="9.140625" style="12" customWidth="1"/>
    <col min="1973" max="1974" width="3.85546875" style="12" customWidth="1"/>
    <col min="1975" max="1975" width="10.5703125" style="12" customWidth="1"/>
    <col min="1976" max="1976" width="3.85546875" style="12" customWidth="1"/>
    <col min="1977" max="1979" width="14.42578125" style="12" customWidth="1"/>
    <col min="1980" max="1980" width="4.140625" style="12" customWidth="1"/>
    <col min="1981" max="1981" width="15" style="12" customWidth="1"/>
    <col min="1982" max="1983" width="9.140625" style="12" customWidth="1"/>
    <col min="1984" max="1984" width="11.5703125" style="12" customWidth="1"/>
    <col min="1985" max="1985" width="18.140625" style="12" customWidth="1"/>
    <col min="1986" max="1986" width="13.140625" style="12" customWidth="1"/>
    <col min="1987" max="1987" width="12.28515625" style="12" customWidth="1"/>
    <col min="1988" max="2225" width="9.140625" style="12"/>
    <col min="2226" max="2226" width="1.42578125" style="12" customWidth="1"/>
    <col min="2227" max="2227" width="59.5703125" style="12" customWidth="1"/>
    <col min="2228" max="2228" width="9.140625" style="12" customWidth="1"/>
    <col min="2229" max="2230" width="3.85546875" style="12" customWidth="1"/>
    <col min="2231" max="2231" width="10.5703125" style="12" customWidth="1"/>
    <col min="2232" max="2232" width="3.85546875" style="12" customWidth="1"/>
    <col min="2233" max="2235" width="14.42578125" style="12" customWidth="1"/>
    <col min="2236" max="2236" width="4.140625" style="12" customWidth="1"/>
    <col min="2237" max="2237" width="15" style="12" customWidth="1"/>
    <col min="2238" max="2239" width="9.140625" style="12" customWidth="1"/>
    <col min="2240" max="2240" width="11.5703125" style="12" customWidth="1"/>
    <col min="2241" max="2241" width="18.140625" style="12" customWidth="1"/>
    <col min="2242" max="2242" width="13.140625" style="12" customWidth="1"/>
    <col min="2243" max="2243" width="12.28515625" style="12" customWidth="1"/>
    <col min="2244" max="2481" width="9.140625" style="12"/>
    <col min="2482" max="2482" width="1.42578125" style="12" customWidth="1"/>
    <col min="2483" max="2483" width="59.5703125" style="12" customWidth="1"/>
    <col min="2484" max="2484" width="9.140625" style="12" customWidth="1"/>
    <col min="2485" max="2486" width="3.85546875" style="12" customWidth="1"/>
    <col min="2487" max="2487" width="10.5703125" style="12" customWidth="1"/>
    <col min="2488" max="2488" width="3.85546875" style="12" customWidth="1"/>
    <col min="2489" max="2491" width="14.42578125" style="12" customWidth="1"/>
    <col min="2492" max="2492" width="4.140625" style="12" customWidth="1"/>
    <col min="2493" max="2493" width="15" style="12" customWidth="1"/>
    <col min="2494" max="2495" width="9.140625" style="12" customWidth="1"/>
    <col min="2496" max="2496" width="11.5703125" style="12" customWidth="1"/>
    <col min="2497" max="2497" width="18.140625" style="12" customWidth="1"/>
    <col min="2498" max="2498" width="13.140625" style="12" customWidth="1"/>
    <col min="2499" max="2499" width="12.28515625" style="12" customWidth="1"/>
    <col min="2500" max="2737" width="9.140625" style="12"/>
    <col min="2738" max="2738" width="1.42578125" style="12" customWidth="1"/>
    <col min="2739" max="2739" width="59.5703125" style="12" customWidth="1"/>
    <col min="2740" max="2740" width="9.140625" style="12" customWidth="1"/>
    <col min="2741" max="2742" width="3.85546875" style="12" customWidth="1"/>
    <col min="2743" max="2743" width="10.5703125" style="12" customWidth="1"/>
    <col min="2744" max="2744" width="3.85546875" style="12" customWidth="1"/>
    <col min="2745" max="2747" width="14.42578125" style="12" customWidth="1"/>
    <col min="2748" max="2748" width="4.140625" style="12" customWidth="1"/>
    <col min="2749" max="2749" width="15" style="12" customWidth="1"/>
    <col min="2750" max="2751" width="9.140625" style="12" customWidth="1"/>
    <col min="2752" max="2752" width="11.5703125" style="12" customWidth="1"/>
    <col min="2753" max="2753" width="18.140625" style="12" customWidth="1"/>
    <col min="2754" max="2754" width="13.140625" style="12" customWidth="1"/>
    <col min="2755" max="2755" width="12.28515625" style="12" customWidth="1"/>
    <col min="2756" max="2993" width="9.140625" style="12"/>
    <col min="2994" max="2994" width="1.42578125" style="12" customWidth="1"/>
    <col min="2995" max="2995" width="59.5703125" style="12" customWidth="1"/>
    <col min="2996" max="2996" width="9.140625" style="12" customWidth="1"/>
    <col min="2997" max="2998" width="3.85546875" style="12" customWidth="1"/>
    <col min="2999" max="2999" width="10.5703125" style="12" customWidth="1"/>
    <col min="3000" max="3000" width="3.85546875" style="12" customWidth="1"/>
    <col min="3001" max="3003" width="14.42578125" style="12" customWidth="1"/>
    <col min="3004" max="3004" width="4.140625" style="12" customWidth="1"/>
    <col min="3005" max="3005" width="15" style="12" customWidth="1"/>
    <col min="3006" max="3007" width="9.140625" style="12" customWidth="1"/>
    <col min="3008" max="3008" width="11.5703125" style="12" customWidth="1"/>
    <col min="3009" max="3009" width="18.140625" style="12" customWidth="1"/>
    <col min="3010" max="3010" width="13.140625" style="12" customWidth="1"/>
    <col min="3011" max="3011" width="12.28515625" style="12" customWidth="1"/>
    <col min="3012" max="3249" width="9.140625" style="12"/>
    <col min="3250" max="3250" width="1.42578125" style="12" customWidth="1"/>
    <col min="3251" max="3251" width="59.5703125" style="12" customWidth="1"/>
    <col min="3252" max="3252" width="9.140625" style="12" customWidth="1"/>
    <col min="3253" max="3254" width="3.85546875" style="12" customWidth="1"/>
    <col min="3255" max="3255" width="10.5703125" style="12" customWidth="1"/>
    <col min="3256" max="3256" width="3.85546875" style="12" customWidth="1"/>
    <col min="3257" max="3259" width="14.42578125" style="12" customWidth="1"/>
    <col min="3260" max="3260" width="4.140625" style="12" customWidth="1"/>
    <col min="3261" max="3261" width="15" style="12" customWidth="1"/>
    <col min="3262" max="3263" width="9.140625" style="12" customWidth="1"/>
    <col min="3264" max="3264" width="11.5703125" style="12" customWidth="1"/>
    <col min="3265" max="3265" width="18.140625" style="12" customWidth="1"/>
    <col min="3266" max="3266" width="13.140625" style="12" customWidth="1"/>
    <col min="3267" max="3267" width="12.28515625" style="12" customWidth="1"/>
    <col min="3268" max="3505" width="9.140625" style="12"/>
    <col min="3506" max="3506" width="1.42578125" style="12" customWidth="1"/>
    <col min="3507" max="3507" width="59.5703125" style="12" customWidth="1"/>
    <col min="3508" max="3508" width="9.140625" style="12" customWidth="1"/>
    <col min="3509" max="3510" width="3.85546875" style="12" customWidth="1"/>
    <col min="3511" max="3511" width="10.5703125" style="12" customWidth="1"/>
    <col min="3512" max="3512" width="3.85546875" style="12" customWidth="1"/>
    <col min="3513" max="3515" width="14.42578125" style="12" customWidth="1"/>
    <col min="3516" max="3516" width="4.140625" style="12" customWidth="1"/>
    <col min="3517" max="3517" width="15" style="12" customWidth="1"/>
    <col min="3518" max="3519" width="9.140625" style="12" customWidth="1"/>
    <col min="3520" max="3520" width="11.5703125" style="12" customWidth="1"/>
    <col min="3521" max="3521" width="18.140625" style="12" customWidth="1"/>
    <col min="3522" max="3522" width="13.140625" style="12" customWidth="1"/>
    <col min="3523" max="3523" width="12.28515625" style="12" customWidth="1"/>
    <col min="3524" max="3761" width="9.140625" style="12"/>
    <col min="3762" max="3762" width="1.42578125" style="12" customWidth="1"/>
    <col min="3763" max="3763" width="59.5703125" style="12" customWidth="1"/>
    <col min="3764" max="3764" width="9.140625" style="12" customWidth="1"/>
    <col min="3765" max="3766" width="3.85546875" style="12" customWidth="1"/>
    <col min="3767" max="3767" width="10.5703125" style="12" customWidth="1"/>
    <col min="3768" max="3768" width="3.85546875" style="12" customWidth="1"/>
    <col min="3769" max="3771" width="14.42578125" style="12" customWidth="1"/>
    <col min="3772" max="3772" width="4.140625" style="12" customWidth="1"/>
    <col min="3773" max="3773" width="15" style="12" customWidth="1"/>
    <col min="3774" max="3775" width="9.140625" style="12" customWidth="1"/>
    <col min="3776" max="3776" width="11.5703125" style="12" customWidth="1"/>
    <col min="3777" max="3777" width="18.140625" style="12" customWidth="1"/>
    <col min="3778" max="3778" width="13.140625" style="12" customWidth="1"/>
    <col min="3779" max="3779" width="12.28515625" style="12" customWidth="1"/>
    <col min="3780" max="4017" width="9.140625" style="12"/>
    <col min="4018" max="4018" width="1.42578125" style="12" customWidth="1"/>
    <col min="4019" max="4019" width="59.5703125" style="12" customWidth="1"/>
    <col min="4020" max="4020" width="9.140625" style="12" customWidth="1"/>
    <col min="4021" max="4022" width="3.85546875" style="12" customWidth="1"/>
    <col min="4023" max="4023" width="10.5703125" style="12" customWidth="1"/>
    <col min="4024" max="4024" width="3.85546875" style="12" customWidth="1"/>
    <col min="4025" max="4027" width="14.42578125" style="12" customWidth="1"/>
    <col min="4028" max="4028" width="4.140625" style="12" customWidth="1"/>
    <col min="4029" max="4029" width="15" style="12" customWidth="1"/>
    <col min="4030" max="4031" width="9.140625" style="12" customWidth="1"/>
    <col min="4032" max="4032" width="11.5703125" style="12" customWidth="1"/>
    <col min="4033" max="4033" width="18.140625" style="12" customWidth="1"/>
    <col min="4034" max="4034" width="13.140625" style="12" customWidth="1"/>
    <col min="4035" max="4035" width="12.28515625" style="12" customWidth="1"/>
    <col min="4036" max="4273" width="9.140625" style="12"/>
    <col min="4274" max="4274" width="1.42578125" style="12" customWidth="1"/>
    <col min="4275" max="4275" width="59.5703125" style="12" customWidth="1"/>
    <col min="4276" max="4276" width="9.140625" style="12" customWidth="1"/>
    <col min="4277" max="4278" width="3.85546875" style="12" customWidth="1"/>
    <col min="4279" max="4279" width="10.5703125" style="12" customWidth="1"/>
    <col min="4280" max="4280" width="3.85546875" style="12" customWidth="1"/>
    <col min="4281" max="4283" width="14.42578125" style="12" customWidth="1"/>
    <col min="4284" max="4284" width="4.140625" style="12" customWidth="1"/>
    <col min="4285" max="4285" width="15" style="12" customWidth="1"/>
    <col min="4286" max="4287" width="9.140625" style="12" customWidth="1"/>
    <col min="4288" max="4288" width="11.5703125" style="12" customWidth="1"/>
    <col min="4289" max="4289" width="18.140625" style="12" customWidth="1"/>
    <col min="4290" max="4290" width="13.140625" style="12" customWidth="1"/>
    <col min="4291" max="4291" width="12.28515625" style="12" customWidth="1"/>
    <col min="4292" max="4529" width="9.140625" style="12"/>
    <col min="4530" max="4530" width="1.42578125" style="12" customWidth="1"/>
    <col min="4531" max="4531" width="59.5703125" style="12" customWidth="1"/>
    <col min="4532" max="4532" width="9.140625" style="12" customWidth="1"/>
    <col min="4533" max="4534" width="3.85546875" style="12" customWidth="1"/>
    <col min="4535" max="4535" width="10.5703125" style="12" customWidth="1"/>
    <col min="4536" max="4536" width="3.85546875" style="12" customWidth="1"/>
    <col min="4537" max="4539" width="14.42578125" style="12" customWidth="1"/>
    <col min="4540" max="4540" width="4.140625" style="12" customWidth="1"/>
    <col min="4541" max="4541" width="15" style="12" customWidth="1"/>
    <col min="4542" max="4543" width="9.140625" style="12" customWidth="1"/>
    <col min="4544" max="4544" width="11.5703125" style="12" customWidth="1"/>
    <col min="4545" max="4545" width="18.140625" style="12" customWidth="1"/>
    <col min="4546" max="4546" width="13.140625" style="12" customWidth="1"/>
    <col min="4547" max="4547" width="12.28515625" style="12" customWidth="1"/>
    <col min="4548" max="4785" width="9.140625" style="12"/>
    <col min="4786" max="4786" width="1.42578125" style="12" customWidth="1"/>
    <col min="4787" max="4787" width="59.5703125" style="12" customWidth="1"/>
    <col min="4788" max="4788" width="9.140625" style="12" customWidth="1"/>
    <col min="4789" max="4790" width="3.85546875" style="12" customWidth="1"/>
    <col min="4791" max="4791" width="10.5703125" style="12" customWidth="1"/>
    <col min="4792" max="4792" width="3.85546875" style="12" customWidth="1"/>
    <col min="4793" max="4795" width="14.42578125" style="12" customWidth="1"/>
    <col min="4796" max="4796" width="4.140625" style="12" customWidth="1"/>
    <col min="4797" max="4797" width="15" style="12" customWidth="1"/>
    <col min="4798" max="4799" width="9.140625" style="12" customWidth="1"/>
    <col min="4800" max="4800" width="11.5703125" style="12" customWidth="1"/>
    <col min="4801" max="4801" width="18.140625" style="12" customWidth="1"/>
    <col min="4802" max="4802" width="13.140625" style="12" customWidth="1"/>
    <col min="4803" max="4803" width="12.28515625" style="12" customWidth="1"/>
    <col min="4804" max="5041" width="9.140625" style="12"/>
    <col min="5042" max="5042" width="1.42578125" style="12" customWidth="1"/>
    <col min="5043" max="5043" width="59.5703125" style="12" customWidth="1"/>
    <col min="5044" max="5044" width="9.140625" style="12" customWidth="1"/>
    <col min="5045" max="5046" width="3.85546875" style="12" customWidth="1"/>
    <col min="5047" max="5047" width="10.5703125" style="12" customWidth="1"/>
    <col min="5048" max="5048" width="3.85546875" style="12" customWidth="1"/>
    <col min="5049" max="5051" width="14.42578125" style="12" customWidth="1"/>
    <col min="5052" max="5052" width="4.140625" style="12" customWidth="1"/>
    <col min="5053" max="5053" width="15" style="12" customWidth="1"/>
    <col min="5054" max="5055" width="9.140625" style="12" customWidth="1"/>
    <col min="5056" max="5056" width="11.5703125" style="12" customWidth="1"/>
    <col min="5057" max="5057" width="18.140625" style="12" customWidth="1"/>
    <col min="5058" max="5058" width="13.140625" style="12" customWidth="1"/>
    <col min="5059" max="5059" width="12.28515625" style="12" customWidth="1"/>
    <col min="5060" max="5297" width="9.140625" style="12"/>
    <col min="5298" max="5298" width="1.42578125" style="12" customWidth="1"/>
    <col min="5299" max="5299" width="59.5703125" style="12" customWidth="1"/>
    <col min="5300" max="5300" width="9.140625" style="12" customWidth="1"/>
    <col min="5301" max="5302" width="3.85546875" style="12" customWidth="1"/>
    <col min="5303" max="5303" width="10.5703125" style="12" customWidth="1"/>
    <col min="5304" max="5304" width="3.85546875" style="12" customWidth="1"/>
    <col min="5305" max="5307" width="14.42578125" style="12" customWidth="1"/>
    <col min="5308" max="5308" width="4.140625" style="12" customWidth="1"/>
    <col min="5309" max="5309" width="15" style="12" customWidth="1"/>
    <col min="5310" max="5311" width="9.140625" style="12" customWidth="1"/>
    <col min="5312" max="5312" width="11.5703125" style="12" customWidth="1"/>
    <col min="5313" max="5313" width="18.140625" style="12" customWidth="1"/>
    <col min="5314" max="5314" width="13.140625" style="12" customWidth="1"/>
    <col min="5315" max="5315" width="12.28515625" style="12" customWidth="1"/>
    <col min="5316" max="5553" width="9.140625" style="12"/>
    <col min="5554" max="5554" width="1.42578125" style="12" customWidth="1"/>
    <col min="5555" max="5555" width="59.5703125" style="12" customWidth="1"/>
    <col min="5556" max="5556" width="9.140625" style="12" customWidth="1"/>
    <col min="5557" max="5558" width="3.85546875" style="12" customWidth="1"/>
    <col min="5559" max="5559" width="10.5703125" style="12" customWidth="1"/>
    <col min="5560" max="5560" width="3.85546875" style="12" customWidth="1"/>
    <col min="5561" max="5563" width="14.42578125" style="12" customWidth="1"/>
    <col min="5564" max="5564" width="4.140625" style="12" customWidth="1"/>
    <col min="5565" max="5565" width="15" style="12" customWidth="1"/>
    <col min="5566" max="5567" width="9.140625" style="12" customWidth="1"/>
    <col min="5568" max="5568" width="11.5703125" style="12" customWidth="1"/>
    <col min="5569" max="5569" width="18.140625" style="12" customWidth="1"/>
    <col min="5570" max="5570" width="13.140625" style="12" customWidth="1"/>
    <col min="5571" max="5571" width="12.28515625" style="12" customWidth="1"/>
    <col min="5572" max="5809" width="9.140625" style="12"/>
    <col min="5810" max="5810" width="1.42578125" style="12" customWidth="1"/>
    <col min="5811" max="5811" width="59.5703125" style="12" customWidth="1"/>
    <col min="5812" max="5812" width="9.140625" style="12" customWidth="1"/>
    <col min="5813" max="5814" width="3.85546875" style="12" customWidth="1"/>
    <col min="5815" max="5815" width="10.5703125" style="12" customWidth="1"/>
    <col min="5816" max="5816" width="3.85546875" style="12" customWidth="1"/>
    <col min="5817" max="5819" width="14.42578125" style="12" customWidth="1"/>
    <col min="5820" max="5820" width="4.140625" style="12" customWidth="1"/>
    <col min="5821" max="5821" width="15" style="12" customWidth="1"/>
    <col min="5822" max="5823" width="9.140625" style="12" customWidth="1"/>
    <col min="5824" max="5824" width="11.5703125" style="12" customWidth="1"/>
    <col min="5825" max="5825" width="18.140625" style="12" customWidth="1"/>
    <col min="5826" max="5826" width="13.140625" style="12" customWidth="1"/>
    <col min="5827" max="5827" width="12.28515625" style="12" customWidth="1"/>
    <col min="5828" max="6065" width="9.140625" style="12"/>
    <col min="6066" max="6066" width="1.42578125" style="12" customWidth="1"/>
    <col min="6067" max="6067" width="59.5703125" style="12" customWidth="1"/>
    <col min="6068" max="6068" width="9.140625" style="12" customWidth="1"/>
    <col min="6069" max="6070" width="3.85546875" style="12" customWidth="1"/>
    <col min="6071" max="6071" width="10.5703125" style="12" customWidth="1"/>
    <col min="6072" max="6072" width="3.85546875" style="12" customWidth="1"/>
    <col min="6073" max="6075" width="14.42578125" style="12" customWidth="1"/>
    <col min="6076" max="6076" width="4.140625" style="12" customWidth="1"/>
    <col min="6077" max="6077" width="15" style="12" customWidth="1"/>
    <col min="6078" max="6079" width="9.140625" style="12" customWidth="1"/>
    <col min="6080" max="6080" width="11.5703125" style="12" customWidth="1"/>
    <col min="6081" max="6081" width="18.140625" style="12" customWidth="1"/>
    <col min="6082" max="6082" width="13.140625" style="12" customWidth="1"/>
    <col min="6083" max="6083" width="12.28515625" style="12" customWidth="1"/>
    <col min="6084" max="6321" width="9.140625" style="12"/>
    <col min="6322" max="6322" width="1.42578125" style="12" customWidth="1"/>
    <col min="6323" max="6323" width="59.5703125" style="12" customWidth="1"/>
    <col min="6324" max="6324" width="9.140625" style="12" customWidth="1"/>
    <col min="6325" max="6326" width="3.85546875" style="12" customWidth="1"/>
    <col min="6327" max="6327" width="10.5703125" style="12" customWidth="1"/>
    <col min="6328" max="6328" width="3.85546875" style="12" customWidth="1"/>
    <col min="6329" max="6331" width="14.42578125" style="12" customWidth="1"/>
    <col min="6332" max="6332" width="4.140625" style="12" customWidth="1"/>
    <col min="6333" max="6333" width="15" style="12" customWidth="1"/>
    <col min="6334" max="6335" width="9.140625" style="12" customWidth="1"/>
    <col min="6336" max="6336" width="11.5703125" style="12" customWidth="1"/>
    <col min="6337" max="6337" width="18.140625" style="12" customWidth="1"/>
    <col min="6338" max="6338" width="13.140625" style="12" customWidth="1"/>
    <col min="6339" max="6339" width="12.28515625" style="12" customWidth="1"/>
    <col min="6340" max="6577" width="9.140625" style="12"/>
    <col min="6578" max="6578" width="1.42578125" style="12" customWidth="1"/>
    <col min="6579" max="6579" width="59.5703125" style="12" customWidth="1"/>
    <col min="6580" max="6580" width="9.140625" style="12" customWidth="1"/>
    <col min="6581" max="6582" width="3.85546875" style="12" customWidth="1"/>
    <col min="6583" max="6583" width="10.5703125" style="12" customWidth="1"/>
    <col min="6584" max="6584" width="3.85546875" style="12" customWidth="1"/>
    <col min="6585" max="6587" width="14.42578125" style="12" customWidth="1"/>
    <col min="6588" max="6588" width="4.140625" style="12" customWidth="1"/>
    <col min="6589" max="6589" width="15" style="12" customWidth="1"/>
    <col min="6590" max="6591" width="9.140625" style="12" customWidth="1"/>
    <col min="6592" max="6592" width="11.5703125" style="12" customWidth="1"/>
    <col min="6593" max="6593" width="18.140625" style="12" customWidth="1"/>
    <col min="6594" max="6594" width="13.140625" style="12" customWidth="1"/>
    <col min="6595" max="6595" width="12.28515625" style="12" customWidth="1"/>
    <col min="6596" max="6833" width="9.140625" style="12"/>
    <col min="6834" max="6834" width="1.42578125" style="12" customWidth="1"/>
    <col min="6835" max="6835" width="59.5703125" style="12" customWidth="1"/>
    <col min="6836" max="6836" width="9.140625" style="12" customWidth="1"/>
    <col min="6837" max="6838" width="3.85546875" style="12" customWidth="1"/>
    <col min="6839" max="6839" width="10.5703125" style="12" customWidth="1"/>
    <col min="6840" max="6840" width="3.85546875" style="12" customWidth="1"/>
    <col min="6841" max="6843" width="14.42578125" style="12" customWidth="1"/>
    <col min="6844" max="6844" width="4.140625" style="12" customWidth="1"/>
    <col min="6845" max="6845" width="15" style="12" customWidth="1"/>
    <col min="6846" max="6847" width="9.140625" style="12" customWidth="1"/>
    <col min="6848" max="6848" width="11.5703125" style="12" customWidth="1"/>
    <col min="6849" max="6849" width="18.140625" style="12" customWidth="1"/>
    <col min="6850" max="6850" width="13.140625" style="12" customWidth="1"/>
    <col min="6851" max="6851" width="12.28515625" style="12" customWidth="1"/>
    <col min="6852" max="7089" width="9.140625" style="12"/>
    <col min="7090" max="7090" width="1.42578125" style="12" customWidth="1"/>
    <col min="7091" max="7091" width="59.5703125" style="12" customWidth="1"/>
    <col min="7092" max="7092" width="9.140625" style="12" customWidth="1"/>
    <col min="7093" max="7094" width="3.85546875" style="12" customWidth="1"/>
    <col min="7095" max="7095" width="10.5703125" style="12" customWidth="1"/>
    <col min="7096" max="7096" width="3.85546875" style="12" customWidth="1"/>
    <col min="7097" max="7099" width="14.42578125" style="12" customWidth="1"/>
    <col min="7100" max="7100" width="4.140625" style="12" customWidth="1"/>
    <col min="7101" max="7101" width="15" style="12" customWidth="1"/>
    <col min="7102" max="7103" width="9.140625" style="12" customWidth="1"/>
    <col min="7104" max="7104" width="11.5703125" style="12" customWidth="1"/>
    <col min="7105" max="7105" width="18.140625" style="12" customWidth="1"/>
    <col min="7106" max="7106" width="13.140625" style="12" customWidth="1"/>
    <col min="7107" max="7107" width="12.28515625" style="12" customWidth="1"/>
    <col min="7108" max="7345" width="9.140625" style="12"/>
    <col min="7346" max="7346" width="1.42578125" style="12" customWidth="1"/>
    <col min="7347" max="7347" width="59.5703125" style="12" customWidth="1"/>
    <col min="7348" max="7348" width="9.140625" style="12" customWidth="1"/>
    <col min="7349" max="7350" width="3.85546875" style="12" customWidth="1"/>
    <col min="7351" max="7351" width="10.5703125" style="12" customWidth="1"/>
    <col min="7352" max="7352" width="3.85546875" style="12" customWidth="1"/>
    <col min="7353" max="7355" width="14.42578125" style="12" customWidth="1"/>
    <col min="7356" max="7356" width="4.140625" style="12" customWidth="1"/>
    <col min="7357" max="7357" width="15" style="12" customWidth="1"/>
    <col min="7358" max="7359" width="9.140625" style="12" customWidth="1"/>
    <col min="7360" max="7360" width="11.5703125" style="12" customWidth="1"/>
    <col min="7361" max="7361" width="18.140625" style="12" customWidth="1"/>
    <col min="7362" max="7362" width="13.140625" style="12" customWidth="1"/>
    <col min="7363" max="7363" width="12.28515625" style="12" customWidth="1"/>
    <col min="7364" max="7601" width="9.140625" style="12"/>
    <col min="7602" max="7602" width="1.42578125" style="12" customWidth="1"/>
    <col min="7603" max="7603" width="59.5703125" style="12" customWidth="1"/>
    <col min="7604" max="7604" width="9.140625" style="12" customWidth="1"/>
    <col min="7605" max="7606" width="3.85546875" style="12" customWidth="1"/>
    <col min="7607" max="7607" width="10.5703125" style="12" customWidth="1"/>
    <col min="7608" max="7608" width="3.85546875" style="12" customWidth="1"/>
    <col min="7609" max="7611" width="14.42578125" style="12" customWidth="1"/>
    <col min="7612" max="7612" width="4.140625" style="12" customWidth="1"/>
    <col min="7613" max="7613" width="15" style="12" customWidth="1"/>
    <col min="7614" max="7615" width="9.140625" style="12" customWidth="1"/>
    <col min="7616" max="7616" width="11.5703125" style="12" customWidth="1"/>
    <col min="7617" max="7617" width="18.140625" style="12" customWidth="1"/>
    <col min="7618" max="7618" width="13.140625" style="12" customWidth="1"/>
    <col min="7619" max="7619" width="12.28515625" style="12" customWidth="1"/>
    <col min="7620" max="7857" width="9.140625" style="12"/>
    <col min="7858" max="7858" width="1.42578125" style="12" customWidth="1"/>
    <col min="7859" max="7859" width="59.5703125" style="12" customWidth="1"/>
    <col min="7860" max="7860" width="9.140625" style="12" customWidth="1"/>
    <col min="7861" max="7862" width="3.85546875" style="12" customWidth="1"/>
    <col min="7863" max="7863" width="10.5703125" style="12" customWidth="1"/>
    <col min="7864" max="7864" width="3.85546875" style="12" customWidth="1"/>
    <col min="7865" max="7867" width="14.42578125" style="12" customWidth="1"/>
    <col min="7868" max="7868" width="4.140625" style="12" customWidth="1"/>
    <col min="7869" max="7869" width="15" style="12" customWidth="1"/>
    <col min="7870" max="7871" width="9.140625" style="12" customWidth="1"/>
    <col min="7872" max="7872" width="11.5703125" style="12" customWidth="1"/>
    <col min="7873" max="7873" width="18.140625" style="12" customWidth="1"/>
    <col min="7874" max="7874" width="13.140625" style="12" customWidth="1"/>
    <col min="7875" max="7875" width="12.28515625" style="12" customWidth="1"/>
    <col min="7876" max="8113" width="9.140625" style="12"/>
    <col min="8114" max="8114" width="1.42578125" style="12" customWidth="1"/>
    <col min="8115" max="8115" width="59.5703125" style="12" customWidth="1"/>
    <col min="8116" max="8116" width="9.140625" style="12" customWidth="1"/>
    <col min="8117" max="8118" width="3.85546875" style="12" customWidth="1"/>
    <col min="8119" max="8119" width="10.5703125" style="12" customWidth="1"/>
    <col min="8120" max="8120" width="3.85546875" style="12" customWidth="1"/>
    <col min="8121" max="8123" width="14.42578125" style="12" customWidth="1"/>
    <col min="8124" max="8124" width="4.140625" style="12" customWidth="1"/>
    <col min="8125" max="8125" width="15" style="12" customWidth="1"/>
    <col min="8126" max="8127" width="9.140625" style="12" customWidth="1"/>
    <col min="8128" max="8128" width="11.5703125" style="12" customWidth="1"/>
    <col min="8129" max="8129" width="18.140625" style="12" customWidth="1"/>
    <col min="8130" max="8130" width="13.140625" style="12" customWidth="1"/>
    <col min="8131" max="8131" width="12.28515625" style="12" customWidth="1"/>
    <col min="8132" max="8369" width="9.140625" style="12"/>
    <col min="8370" max="8370" width="1.42578125" style="12" customWidth="1"/>
    <col min="8371" max="8371" width="59.5703125" style="12" customWidth="1"/>
    <col min="8372" max="8372" width="9.140625" style="12" customWidth="1"/>
    <col min="8373" max="8374" width="3.85546875" style="12" customWidth="1"/>
    <col min="8375" max="8375" width="10.5703125" style="12" customWidth="1"/>
    <col min="8376" max="8376" width="3.85546875" style="12" customWidth="1"/>
    <col min="8377" max="8379" width="14.42578125" style="12" customWidth="1"/>
    <col min="8380" max="8380" width="4.140625" style="12" customWidth="1"/>
    <col min="8381" max="8381" width="15" style="12" customWidth="1"/>
    <col min="8382" max="8383" width="9.140625" style="12" customWidth="1"/>
    <col min="8384" max="8384" width="11.5703125" style="12" customWidth="1"/>
    <col min="8385" max="8385" width="18.140625" style="12" customWidth="1"/>
    <col min="8386" max="8386" width="13.140625" style="12" customWidth="1"/>
    <col min="8387" max="8387" width="12.28515625" style="12" customWidth="1"/>
    <col min="8388" max="8625" width="9.140625" style="12"/>
    <col min="8626" max="8626" width="1.42578125" style="12" customWidth="1"/>
    <col min="8627" max="8627" width="59.5703125" style="12" customWidth="1"/>
    <col min="8628" max="8628" width="9.140625" style="12" customWidth="1"/>
    <col min="8629" max="8630" width="3.85546875" style="12" customWidth="1"/>
    <col min="8631" max="8631" width="10.5703125" style="12" customWidth="1"/>
    <col min="8632" max="8632" width="3.85546875" style="12" customWidth="1"/>
    <col min="8633" max="8635" width="14.42578125" style="12" customWidth="1"/>
    <col min="8636" max="8636" width="4.140625" style="12" customWidth="1"/>
    <col min="8637" max="8637" width="15" style="12" customWidth="1"/>
    <col min="8638" max="8639" width="9.140625" style="12" customWidth="1"/>
    <col min="8640" max="8640" width="11.5703125" style="12" customWidth="1"/>
    <col min="8641" max="8641" width="18.140625" style="12" customWidth="1"/>
    <col min="8642" max="8642" width="13.140625" style="12" customWidth="1"/>
    <col min="8643" max="8643" width="12.28515625" style="12" customWidth="1"/>
    <col min="8644" max="8881" width="9.140625" style="12"/>
    <col min="8882" max="8882" width="1.42578125" style="12" customWidth="1"/>
    <col min="8883" max="8883" width="59.5703125" style="12" customWidth="1"/>
    <col min="8884" max="8884" width="9.140625" style="12" customWidth="1"/>
    <col min="8885" max="8886" width="3.85546875" style="12" customWidth="1"/>
    <col min="8887" max="8887" width="10.5703125" style="12" customWidth="1"/>
    <col min="8888" max="8888" width="3.85546875" style="12" customWidth="1"/>
    <col min="8889" max="8891" width="14.42578125" style="12" customWidth="1"/>
    <col min="8892" max="8892" width="4.140625" style="12" customWidth="1"/>
    <col min="8893" max="8893" width="15" style="12" customWidth="1"/>
    <col min="8894" max="8895" width="9.140625" style="12" customWidth="1"/>
    <col min="8896" max="8896" width="11.5703125" style="12" customWidth="1"/>
    <col min="8897" max="8897" width="18.140625" style="12" customWidth="1"/>
    <col min="8898" max="8898" width="13.140625" style="12" customWidth="1"/>
    <col min="8899" max="8899" width="12.28515625" style="12" customWidth="1"/>
    <col min="8900" max="9137" width="9.140625" style="12"/>
    <col min="9138" max="9138" width="1.42578125" style="12" customWidth="1"/>
    <col min="9139" max="9139" width="59.5703125" style="12" customWidth="1"/>
    <col min="9140" max="9140" width="9.140625" style="12" customWidth="1"/>
    <col min="9141" max="9142" width="3.85546875" style="12" customWidth="1"/>
    <col min="9143" max="9143" width="10.5703125" style="12" customWidth="1"/>
    <col min="9144" max="9144" width="3.85546875" style="12" customWidth="1"/>
    <col min="9145" max="9147" width="14.42578125" style="12" customWidth="1"/>
    <col min="9148" max="9148" width="4.140625" style="12" customWidth="1"/>
    <col min="9149" max="9149" width="15" style="12" customWidth="1"/>
    <col min="9150" max="9151" width="9.140625" style="12" customWidth="1"/>
    <col min="9152" max="9152" width="11.5703125" style="12" customWidth="1"/>
    <col min="9153" max="9153" width="18.140625" style="12" customWidth="1"/>
    <col min="9154" max="9154" width="13.140625" style="12" customWidth="1"/>
    <col min="9155" max="9155" width="12.28515625" style="12" customWidth="1"/>
    <col min="9156" max="9393" width="9.140625" style="12"/>
    <col min="9394" max="9394" width="1.42578125" style="12" customWidth="1"/>
    <col min="9395" max="9395" width="59.5703125" style="12" customWidth="1"/>
    <col min="9396" max="9396" width="9.140625" style="12" customWidth="1"/>
    <col min="9397" max="9398" width="3.85546875" style="12" customWidth="1"/>
    <col min="9399" max="9399" width="10.5703125" style="12" customWidth="1"/>
    <col min="9400" max="9400" width="3.85546875" style="12" customWidth="1"/>
    <col min="9401" max="9403" width="14.42578125" style="12" customWidth="1"/>
    <col min="9404" max="9404" width="4.140625" style="12" customWidth="1"/>
    <col min="9405" max="9405" width="15" style="12" customWidth="1"/>
    <col min="9406" max="9407" width="9.140625" style="12" customWidth="1"/>
    <col min="9408" max="9408" width="11.5703125" style="12" customWidth="1"/>
    <col min="9409" max="9409" width="18.140625" style="12" customWidth="1"/>
    <col min="9410" max="9410" width="13.140625" style="12" customWidth="1"/>
    <col min="9411" max="9411" width="12.28515625" style="12" customWidth="1"/>
    <col min="9412" max="9649" width="9.140625" style="12"/>
    <col min="9650" max="9650" width="1.42578125" style="12" customWidth="1"/>
    <col min="9651" max="9651" width="59.5703125" style="12" customWidth="1"/>
    <col min="9652" max="9652" width="9.140625" style="12" customWidth="1"/>
    <col min="9653" max="9654" width="3.85546875" style="12" customWidth="1"/>
    <col min="9655" max="9655" width="10.5703125" style="12" customWidth="1"/>
    <col min="9656" max="9656" width="3.85546875" style="12" customWidth="1"/>
    <col min="9657" max="9659" width="14.42578125" style="12" customWidth="1"/>
    <col min="9660" max="9660" width="4.140625" style="12" customWidth="1"/>
    <col min="9661" max="9661" width="15" style="12" customWidth="1"/>
    <col min="9662" max="9663" width="9.140625" style="12" customWidth="1"/>
    <col min="9664" max="9664" width="11.5703125" style="12" customWidth="1"/>
    <col min="9665" max="9665" width="18.140625" style="12" customWidth="1"/>
    <col min="9666" max="9666" width="13.140625" style="12" customWidth="1"/>
    <col min="9667" max="9667" width="12.28515625" style="12" customWidth="1"/>
    <col min="9668" max="9905" width="9.140625" style="12"/>
    <col min="9906" max="9906" width="1.42578125" style="12" customWidth="1"/>
    <col min="9907" max="9907" width="59.5703125" style="12" customWidth="1"/>
    <col min="9908" max="9908" width="9.140625" style="12" customWidth="1"/>
    <col min="9909" max="9910" width="3.85546875" style="12" customWidth="1"/>
    <col min="9911" max="9911" width="10.5703125" style="12" customWidth="1"/>
    <col min="9912" max="9912" width="3.85546875" style="12" customWidth="1"/>
    <col min="9913" max="9915" width="14.42578125" style="12" customWidth="1"/>
    <col min="9916" max="9916" width="4.140625" style="12" customWidth="1"/>
    <col min="9917" max="9917" width="15" style="12" customWidth="1"/>
    <col min="9918" max="9919" width="9.140625" style="12" customWidth="1"/>
    <col min="9920" max="9920" width="11.5703125" style="12" customWidth="1"/>
    <col min="9921" max="9921" width="18.140625" style="12" customWidth="1"/>
    <col min="9922" max="9922" width="13.140625" style="12" customWidth="1"/>
    <col min="9923" max="9923" width="12.28515625" style="12" customWidth="1"/>
    <col min="9924" max="10161" width="9.140625" style="12"/>
    <col min="10162" max="10162" width="1.42578125" style="12" customWidth="1"/>
    <col min="10163" max="10163" width="59.5703125" style="12" customWidth="1"/>
    <col min="10164" max="10164" width="9.140625" style="12" customWidth="1"/>
    <col min="10165" max="10166" width="3.85546875" style="12" customWidth="1"/>
    <col min="10167" max="10167" width="10.5703125" style="12" customWidth="1"/>
    <col min="10168" max="10168" width="3.85546875" style="12" customWidth="1"/>
    <col min="10169" max="10171" width="14.42578125" style="12" customWidth="1"/>
    <col min="10172" max="10172" width="4.140625" style="12" customWidth="1"/>
    <col min="10173" max="10173" width="15" style="12" customWidth="1"/>
    <col min="10174" max="10175" width="9.140625" style="12" customWidth="1"/>
    <col min="10176" max="10176" width="11.5703125" style="12" customWidth="1"/>
    <col min="10177" max="10177" width="18.140625" style="12" customWidth="1"/>
    <col min="10178" max="10178" width="13.140625" style="12" customWidth="1"/>
    <col min="10179" max="10179" width="12.28515625" style="12" customWidth="1"/>
    <col min="10180" max="10417" width="9.140625" style="12"/>
    <col min="10418" max="10418" width="1.42578125" style="12" customWidth="1"/>
    <col min="10419" max="10419" width="59.5703125" style="12" customWidth="1"/>
    <col min="10420" max="10420" width="9.140625" style="12" customWidth="1"/>
    <col min="10421" max="10422" width="3.85546875" style="12" customWidth="1"/>
    <col min="10423" max="10423" width="10.5703125" style="12" customWidth="1"/>
    <col min="10424" max="10424" width="3.85546875" style="12" customWidth="1"/>
    <col min="10425" max="10427" width="14.42578125" style="12" customWidth="1"/>
    <col min="10428" max="10428" width="4.140625" style="12" customWidth="1"/>
    <col min="10429" max="10429" width="15" style="12" customWidth="1"/>
    <col min="10430" max="10431" width="9.140625" style="12" customWidth="1"/>
    <col min="10432" max="10432" width="11.5703125" style="12" customWidth="1"/>
    <col min="10433" max="10433" width="18.140625" style="12" customWidth="1"/>
    <col min="10434" max="10434" width="13.140625" style="12" customWidth="1"/>
    <col min="10435" max="10435" width="12.28515625" style="12" customWidth="1"/>
    <col min="10436" max="10673" width="9.140625" style="12"/>
    <col min="10674" max="10674" width="1.42578125" style="12" customWidth="1"/>
    <col min="10675" max="10675" width="59.5703125" style="12" customWidth="1"/>
    <col min="10676" max="10676" width="9.140625" style="12" customWidth="1"/>
    <col min="10677" max="10678" width="3.85546875" style="12" customWidth="1"/>
    <col min="10679" max="10679" width="10.5703125" style="12" customWidth="1"/>
    <col min="10680" max="10680" width="3.85546875" style="12" customWidth="1"/>
    <col min="10681" max="10683" width="14.42578125" style="12" customWidth="1"/>
    <col min="10684" max="10684" width="4.140625" style="12" customWidth="1"/>
    <col min="10685" max="10685" width="15" style="12" customWidth="1"/>
    <col min="10686" max="10687" width="9.140625" style="12" customWidth="1"/>
    <col min="10688" max="10688" width="11.5703125" style="12" customWidth="1"/>
    <col min="10689" max="10689" width="18.140625" style="12" customWidth="1"/>
    <col min="10690" max="10690" width="13.140625" style="12" customWidth="1"/>
    <col min="10691" max="10691" width="12.28515625" style="12" customWidth="1"/>
    <col min="10692" max="10929" width="9.140625" style="12"/>
    <col min="10930" max="10930" width="1.42578125" style="12" customWidth="1"/>
    <col min="10931" max="10931" width="59.5703125" style="12" customWidth="1"/>
    <col min="10932" max="10932" width="9.140625" style="12" customWidth="1"/>
    <col min="10933" max="10934" width="3.85546875" style="12" customWidth="1"/>
    <col min="10935" max="10935" width="10.5703125" style="12" customWidth="1"/>
    <col min="10936" max="10936" width="3.85546875" style="12" customWidth="1"/>
    <col min="10937" max="10939" width="14.42578125" style="12" customWidth="1"/>
    <col min="10940" max="10940" width="4.140625" style="12" customWidth="1"/>
    <col min="10941" max="10941" width="15" style="12" customWidth="1"/>
    <col min="10942" max="10943" width="9.140625" style="12" customWidth="1"/>
    <col min="10944" max="10944" width="11.5703125" style="12" customWidth="1"/>
    <col min="10945" max="10945" width="18.140625" style="12" customWidth="1"/>
    <col min="10946" max="10946" width="13.140625" style="12" customWidth="1"/>
    <col min="10947" max="10947" width="12.28515625" style="12" customWidth="1"/>
    <col min="10948" max="11185" width="9.140625" style="12"/>
    <col min="11186" max="11186" width="1.42578125" style="12" customWidth="1"/>
    <col min="11187" max="11187" width="59.5703125" style="12" customWidth="1"/>
    <col min="11188" max="11188" width="9.140625" style="12" customWidth="1"/>
    <col min="11189" max="11190" width="3.85546875" style="12" customWidth="1"/>
    <col min="11191" max="11191" width="10.5703125" style="12" customWidth="1"/>
    <col min="11192" max="11192" width="3.85546875" style="12" customWidth="1"/>
    <col min="11193" max="11195" width="14.42578125" style="12" customWidth="1"/>
    <col min="11196" max="11196" width="4.140625" style="12" customWidth="1"/>
    <col min="11197" max="11197" width="15" style="12" customWidth="1"/>
    <col min="11198" max="11199" width="9.140625" style="12" customWidth="1"/>
    <col min="11200" max="11200" width="11.5703125" style="12" customWidth="1"/>
    <col min="11201" max="11201" width="18.140625" style="12" customWidth="1"/>
    <col min="11202" max="11202" width="13.140625" style="12" customWidth="1"/>
    <col min="11203" max="11203" width="12.28515625" style="12" customWidth="1"/>
    <col min="11204" max="11441" width="9.140625" style="12"/>
    <col min="11442" max="11442" width="1.42578125" style="12" customWidth="1"/>
    <col min="11443" max="11443" width="59.5703125" style="12" customWidth="1"/>
    <col min="11444" max="11444" width="9.140625" style="12" customWidth="1"/>
    <col min="11445" max="11446" width="3.85546875" style="12" customWidth="1"/>
    <col min="11447" max="11447" width="10.5703125" style="12" customWidth="1"/>
    <col min="11448" max="11448" width="3.85546875" style="12" customWidth="1"/>
    <col min="11449" max="11451" width="14.42578125" style="12" customWidth="1"/>
    <col min="11452" max="11452" width="4.140625" style="12" customWidth="1"/>
    <col min="11453" max="11453" width="15" style="12" customWidth="1"/>
    <col min="11454" max="11455" width="9.140625" style="12" customWidth="1"/>
    <col min="11456" max="11456" width="11.5703125" style="12" customWidth="1"/>
    <col min="11457" max="11457" width="18.140625" style="12" customWidth="1"/>
    <col min="11458" max="11458" width="13.140625" style="12" customWidth="1"/>
    <col min="11459" max="11459" width="12.28515625" style="12" customWidth="1"/>
    <col min="11460" max="11697" width="9.140625" style="12"/>
    <col min="11698" max="11698" width="1.42578125" style="12" customWidth="1"/>
    <col min="11699" max="11699" width="59.5703125" style="12" customWidth="1"/>
    <col min="11700" max="11700" width="9.140625" style="12" customWidth="1"/>
    <col min="11701" max="11702" width="3.85546875" style="12" customWidth="1"/>
    <col min="11703" max="11703" width="10.5703125" style="12" customWidth="1"/>
    <col min="11704" max="11704" width="3.85546875" style="12" customWidth="1"/>
    <col min="11705" max="11707" width="14.42578125" style="12" customWidth="1"/>
    <col min="11708" max="11708" width="4.140625" style="12" customWidth="1"/>
    <col min="11709" max="11709" width="15" style="12" customWidth="1"/>
    <col min="11710" max="11711" width="9.140625" style="12" customWidth="1"/>
    <col min="11712" max="11712" width="11.5703125" style="12" customWidth="1"/>
    <col min="11713" max="11713" width="18.140625" style="12" customWidth="1"/>
    <col min="11714" max="11714" width="13.140625" style="12" customWidth="1"/>
    <col min="11715" max="11715" width="12.28515625" style="12" customWidth="1"/>
    <col min="11716" max="11953" width="9.140625" style="12"/>
    <col min="11954" max="11954" width="1.42578125" style="12" customWidth="1"/>
    <col min="11955" max="11955" width="59.5703125" style="12" customWidth="1"/>
    <col min="11956" max="11956" width="9.140625" style="12" customWidth="1"/>
    <col min="11957" max="11958" width="3.85546875" style="12" customWidth="1"/>
    <col min="11959" max="11959" width="10.5703125" style="12" customWidth="1"/>
    <col min="11960" max="11960" width="3.85546875" style="12" customWidth="1"/>
    <col min="11961" max="11963" width="14.42578125" style="12" customWidth="1"/>
    <col min="11964" max="11964" width="4.140625" style="12" customWidth="1"/>
    <col min="11965" max="11965" width="15" style="12" customWidth="1"/>
    <col min="11966" max="11967" width="9.140625" style="12" customWidth="1"/>
    <col min="11968" max="11968" width="11.5703125" style="12" customWidth="1"/>
    <col min="11969" max="11969" width="18.140625" style="12" customWidth="1"/>
    <col min="11970" max="11970" width="13.140625" style="12" customWidth="1"/>
    <col min="11971" max="11971" width="12.28515625" style="12" customWidth="1"/>
    <col min="11972" max="12209" width="9.140625" style="12"/>
    <col min="12210" max="12210" width="1.42578125" style="12" customWidth="1"/>
    <col min="12211" max="12211" width="59.5703125" style="12" customWidth="1"/>
    <col min="12212" max="12212" width="9.140625" style="12" customWidth="1"/>
    <col min="12213" max="12214" width="3.85546875" style="12" customWidth="1"/>
    <col min="12215" max="12215" width="10.5703125" style="12" customWidth="1"/>
    <col min="12216" max="12216" width="3.85546875" style="12" customWidth="1"/>
    <col min="12217" max="12219" width="14.42578125" style="12" customWidth="1"/>
    <col min="12220" max="12220" width="4.140625" style="12" customWidth="1"/>
    <col min="12221" max="12221" width="15" style="12" customWidth="1"/>
    <col min="12222" max="12223" width="9.140625" style="12" customWidth="1"/>
    <col min="12224" max="12224" width="11.5703125" style="12" customWidth="1"/>
    <col min="12225" max="12225" width="18.140625" style="12" customWidth="1"/>
    <col min="12226" max="12226" width="13.140625" style="12" customWidth="1"/>
    <col min="12227" max="12227" width="12.28515625" style="12" customWidth="1"/>
    <col min="12228" max="12465" width="9.140625" style="12"/>
    <col min="12466" max="12466" width="1.42578125" style="12" customWidth="1"/>
    <col min="12467" max="12467" width="59.5703125" style="12" customWidth="1"/>
    <col min="12468" max="12468" width="9.140625" style="12" customWidth="1"/>
    <col min="12469" max="12470" width="3.85546875" style="12" customWidth="1"/>
    <col min="12471" max="12471" width="10.5703125" style="12" customWidth="1"/>
    <col min="12472" max="12472" width="3.85546875" style="12" customWidth="1"/>
    <col min="12473" max="12475" width="14.42578125" style="12" customWidth="1"/>
    <col min="12476" max="12476" width="4.140625" style="12" customWidth="1"/>
    <col min="12477" max="12477" width="15" style="12" customWidth="1"/>
    <col min="12478" max="12479" width="9.140625" style="12" customWidth="1"/>
    <col min="12480" max="12480" width="11.5703125" style="12" customWidth="1"/>
    <col min="12481" max="12481" width="18.140625" style="12" customWidth="1"/>
    <col min="12482" max="12482" width="13.140625" style="12" customWidth="1"/>
    <col min="12483" max="12483" width="12.28515625" style="12" customWidth="1"/>
    <col min="12484" max="12721" width="9.140625" style="12"/>
    <col min="12722" max="12722" width="1.42578125" style="12" customWidth="1"/>
    <col min="12723" max="12723" width="59.5703125" style="12" customWidth="1"/>
    <col min="12724" max="12724" width="9.140625" style="12" customWidth="1"/>
    <col min="12725" max="12726" width="3.85546875" style="12" customWidth="1"/>
    <col min="12727" max="12727" width="10.5703125" style="12" customWidth="1"/>
    <col min="12728" max="12728" width="3.85546875" style="12" customWidth="1"/>
    <col min="12729" max="12731" width="14.42578125" style="12" customWidth="1"/>
    <col min="12732" max="12732" width="4.140625" style="12" customWidth="1"/>
    <col min="12733" max="12733" width="15" style="12" customWidth="1"/>
    <col min="12734" max="12735" width="9.140625" style="12" customWidth="1"/>
    <col min="12736" max="12736" width="11.5703125" style="12" customWidth="1"/>
    <col min="12737" max="12737" width="18.140625" style="12" customWidth="1"/>
    <col min="12738" max="12738" width="13.140625" style="12" customWidth="1"/>
    <col min="12739" max="12739" width="12.28515625" style="12" customWidth="1"/>
    <col min="12740" max="12977" width="9.140625" style="12"/>
    <col min="12978" max="12978" width="1.42578125" style="12" customWidth="1"/>
    <col min="12979" max="12979" width="59.5703125" style="12" customWidth="1"/>
    <col min="12980" max="12980" width="9.140625" style="12" customWidth="1"/>
    <col min="12981" max="12982" width="3.85546875" style="12" customWidth="1"/>
    <col min="12983" max="12983" width="10.5703125" style="12" customWidth="1"/>
    <col min="12984" max="12984" width="3.85546875" style="12" customWidth="1"/>
    <col min="12985" max="12987" width="14.42578125" style="12" customWidth="1"/>
    <col min="12988" max="12988" width="4.140625" style="12" customWidth="1"/>
    <col min="12989" max="12989" width="15" style="12" customWidth="1"/>
    <col min="12990" max="12991" width="9.140625" style="12" customWidth="1"/>
    <col min="12992" max="12992" width="11.5703125" style="12" customWidth="1"/>
    <col min="12993" max="12993" width="18.140625" style="12" customWidth="1"/>
    <col min="12994" max="12994" width="13.140625" style="12" customWidth="1"/>
    <col min="12995" max="12995" width="12.28515625" style="12" customWidth="1"/>
    <col min="12996" max="13233" width="9.140625" style="12"/>
    <col min="13234" max="13234" width="1.42578125" style="12" customWidth="1"/>
    <col min="13235" max="13235" width="59.5703125" style="12" customWidth="1"/>
    <col min="13236" max="13236" width="9.140625" style="12" customWidth="1"/>
    <col min="13237" max="13238" width="3.85546875" style="12" customWidth="1"/>
    <col min="13239" max="13239" width="10.5703125" style="12" customWidth="1"/>
    <col min="13240" max="13240" width="3.85546875" style="12" customWidth="1"/>
    <col min="13241" max="13243" width="14.42578125" style="12" customWidth="1"/>
    <col min="13244" max="13244" width="4.140625" style="12" customWidth="1"/>
    <col min="13245" max="13245" width="15" style="12" customWidth="1"/>
    <col min="13246" max="13247" width="9.140625" style="12" customWidth="1"/>
    <col min="13248" max="13248" width="11.5703125" style="12" customWidth="1"/>
    <col min="13249" max="13249" width="18.140625" style="12" customWidth="1"/>
    <col min="13250" max="13250" width="13.140625" style="12" customWidth="1"/>
    <col min="13251" max="13251" width="12.28515625" style="12" customWidth="1"/>
    <col min="13252" max="13489" width="9.140625" style="12"/>
    <col min="13490" max="13490" width="1.42578125" style="12" customWidth="1"/>
    <col min="13491" max="13491" width="59.5703125" style="12" customWidth="1"/>
    <col min="13492" max="13492" width="9.140625" style="12" customWidth="1"/>
    <col min="13493" max="13494" width="3.85546875" style="12" customWidth="1"/>
    <col min="13495" max="13495" width="10.5703125" style="12" customWidth="1"/>
    <col min="13496" max="13496" width="3.85546875" style="12" customWidth="1"/>
    <col min="13497" max="13499" width="14.42578125" style="12" customWidth="1"/>
    <col min="13500" max="13500" width="4.140625" style="12" customWidth="1"/>
    <col min="13501" max="13501" width="15" style="12" customWidth="1"/>
    <col min="13502" max="13503" width="9.140625" style="12" customWidth="1"/>
    <col min="13504" max="13504" width="11.5703125" style="12" customWidth="1"/>
    <col min="13505" max="13505" width="18.140625" style="12" customWidth="1"/>
    <col min="13506" max="13506" width="13.140625" style="12" customWidth="1"/>
    <col min="13507" max="13507" width="12.28515625" style="12" customWidth="1"/>
    <col min="13508" max="13745" width="9.140625" style="12"/>
    <col min="13746" max="13746" width="1.42578125" style="12" customWidth="1"/>
    <col min="13747" max="13747" width="59.5703125" style="12" customWidth="1"/>
    <col min="13748" max="13748" width="9.140625" style="12" customWidth="1"/>
    <col min="13749" max="13750" width="3.85546875" style="12" customWidth="1"/>
    <col min="13751" max="13751" width="10.5703125" style="12" customWidth="1"/>
    <col min="13752" max="13752" width="3.85546875" style="12" customWidth="1"/>
    <col min="13753" max="13755" width="14.42578125" style="12" customWidth="1"/>
    <col min="13756" max="13756" width="4.140625" style="12" customWidth="1"/>
    <col min="13757" max="13757" width="15" style="12" customWidth="1"/>
    <col min="13758" max="13759" width="9.140625" style="12" customWidth="1"/>
    <col min="13760" max="13760" width="11.5703125" style="12" customWidth="1"/>
    <col min="13761" max="13761" width="18.140625" style="12" customWidth="1"/>
    <col min="13762" max="13762" width="13.140625" style="12" customWidth="1"/>
    <col min="13763" max="13763" width="12.28515625" style="12" customWidth="1"/>
    <col min="13764" max="14001" width="9.140625" style="12"/>
    <col min="14002" max="14002" width="1.42578125" style="12" customWidth="1"/>
    <col min="14003" max="14003" width="59.5703125" style="12" customWidth="1"/>
    <col min="14004" max="14004" width="9.140625" style="12" customWidth="1"/>
    <col min="14005" max="14006" width="3.85546875" style="12" customWidth="1"/>
    <col min="14007" max="14007" width="10.5703125" style="12" customWidth="1"/>
    <col min="14008" max="14008" width="3.85546875" style="12" customWidth="1"/>
    <col min="14009" max="14011" width="14.42578125" style="12" customWidth="1"/>
    <col min="14012" max="14012" width="4.140625" style="12" customWidth="1"/>
    <col min="14013" max="14013" width="15" style="12" customWidth="1"/>
    <col min="14014" max="14015" width="9.140625" style="12" customWidth="1"/>
    <col min="14016" max="14016" width="11.5703125" style="12" customWidth="1"/>
    <col min="14017" max="14017" width="18.140625" style="12" customWidth="1"/>
    <col min="14018" max="14018" width="13.140625" style="12" customWidth="1"/>
    <col min="14019" max="14019" width="12.28515625" style="12" customWidth="1"/>
    <col min="14020" max="14257" width="9.140625" style="12"/>
    <col min="14258" max="14258" width="1.42578125" style="12" customWidth="1"/>
    <col min="14259" max="14259" width="59.5703125" style="12" customWidth="1"/>
    <col min="14260" max="14260" width="9.140625" style="12" customWidth="1"/>
    <col min="14261" max="14262" width="3.85546875" style="12" customWidth="1"/>
    <col min="14263" max="14263" width="10.5703125" style="12" customWidth="1"/>
    <col min="14264" max="14264" width="3.85546875" style="12" customWidth="1"/>
    <col min="14265" max="14267" width="14.42578125" style="12" customWidth="1"/>
    <col min="14268" max="14268" width="4.140625" style="12" customWidth="1"/>
    <col min="14269" max="14269" width="15" style="12" customWidth="1"/>
    <col min="14270" max="14271" width="9.140625" style="12" customWidth="1"/>
    <col min="14272" max="14272" width="11.5703125" style="12" customWidth="1"/>
    <col min="14273" max="14273" width="18.140625" style="12" customWidth="1"/>
    <col min="14274" max="14274" width="13.140625" style="12" customWidth="1"/>
    <col min="14275" max="14275" width="12.28515625" style="12" customWidth="1"/>
    <col min="14276" max="14513" width="9.140625" style="12"/>
    <col min="14514" max="14514" width="1.42578125" style="12" customWidth="1"/>
    <col min="14515" max="14515" width="59.5703125" style="12" customWidth="1"/>
    <col min="14516" max="14516" width="9.140625" style="12" customWidth="1"/>
    <col min="14517" max="14518" width="3.85546875" style="12" customWidth="1"/>
    <col min="14519" max="14519" width="10.5703125" style="12" customWidth="1"/>
    <col min="14520" max="14520" width="3.85546875" style="12" customWidth="1"/>
    <col min="14521" max="14523" width="14.42578125" style="12" customWidth="1"/>
    <col min="14524" max="14524" width="4.140625" style="12" customWidth="1"/>
    <col min="14525" max="14525" width="15" style="12" customWidth="1"/>
    <col min="14526" max="14527" width="9.140625" style="12" customWidth="1"/>
    <col min="14528" max="14528" width="11.5703125" style="12" customWidth="1"/>
    <col min="14529" max="14529" width="18.140625" style="12" customWidth="1"/>
    <col min="14530" max="14530" width="13.140625" style="12" customWidth="1"/>
    <col min="14531" max="14531" width="12.28515625" style="12" customWidth="1"/>
    <col min="14532" max="14769" width="9.140625" style="12"/>
    <col min="14770" max="14770" width="1.42578125" style="12" customWidth="1"/>
    <col min="14771" max="14771" width="59.5703125" style="12" customWidth="1"/>
    <col min="14772" max="14772" width="9.140625" style="12" customWidth="1"/>
    <col min="14773" max="14774" width="3.85546875" style="12" customWidth="1"/>
    <col min="14775" max="14775" width="10.5703125" style="12" customWidth="1"/>
    <col min="14776" max="14776" width="3.85546875" style="12" customWidth="1"/>
    <col min="14777" max="14779" width="14.42578125" style="12" customWidth="1"/>
    <col min="14780" max="14780" width="4.140625" style="12" customWidth="1"/>
    <col min="14781" max="14781" width="15" style="12" customWidth="1"/>
    <col min="14782" max="14783" width="9.140625" style="12" customWidth="1"/>
    <col min="14784" max="14784" width="11.5703125" style="12" customWidth="1"/>
    <col min="14785" max="14785" width="18.140625" style="12" customWidth="1"/>
    <col min="14786" max="14786" width="13.140625" style="12" customWidth="1"/>
    <col min="14787" max="14787" width="12.28515625" style="12" customWidth="1"/>
    <col min="14788" max="15025" width="9.140625" style="12"/>
    <col min="15026" max="15026" width="1.42578125" style="12" customWidth="1"/>
    <col min="15027" max="15027" width="59.5703125" style="12" customWidth="1"/>
    <col min="15028" max="15028" width="9.140625" style="12" customWidth="1"/>
    <col min="15029" max="15030" width="3.85546875" style="12" customWidth="1"/>
    <col min="15031" max="15031" width="10.5703125" style="12" customWidth="1"/>
    <col min="15032" max="15032" width="3.85546875" style="12" customWidth="1"/>
    <col min="15033" max="15035" width="14.42578125" style="12" customWidth="1"/>
    <col min="15036" max="15036" width="4.140625" style="12" customWidth="1"/>
    <col min="15037" max="15037" width="15" style="12" customWidth="1"/>
    <col min="15038" max="15039" width="9.140625" style="12" customWidth="1"/>
    <col min="15040" max="15040" width="11.5703125" style="12" customWidth="1"/>
    <col min="15041" max="15041" width="18.140625" style="12" customWidth="1"/>
    <col min="15042" max="15042" width="13.140625" style="12" customWidth="1"/>
    <col min="15043" max="15043" width="12.28515625" style="12" customWidth="1"/>
    <col min="15044" max="15281" width="9.140625" style="12"/>
    <col min="15282" max="15282" width="1.42578125" style="12" customWidth="1"/>
    <col min="15283" max="15283" width="59.5703125" style="12" customWidth="1"/>
    <col min="15284" max="15284" width="9.140625" style="12" customWidth="1"/>
    <col min="15285" max="15286" width="3.85546875" style="12" customWidth="1"/>
    <col min="15287" max="15287" width="10.5703125" style="12" customWidth="1"/>
    <col min="15288" max="15288" width="3.85546875" style="12" customWidth="1"/>
    <col min="15289" max="15291" width="14.42578125" style="12" customWidth="1"/>
    <col min="15292" max="15292" width="4.140625" style="12" customWidth="1"/>
    <col min="15293" max="15293" width="15" style="12" customWidth="1"/>
    <col min="15294" max="15295" width="9.140625" style="12" customWidth="1"/>
    <col min="15296" max="15296" width="11.5703125" style="12" customWidth="1"/>
    <col min="15297" max="15297" width="18.140625" style="12" customWidth="1"/>
    <col min="15298" max="15298" width="13.140625" style="12" customWidth="1"/>
    <col min="15299" max="15299" width="12.28515625" style="12" customWidth="1"/>
    <col min="15300" max="15537" width="9.140625" style="12"/>
    <col min="15538" max="15538" width="1.42578125" style="12" customWidth="1"/>
    <col min="15539" max="15539" width="59.5703125" style="12" customWidth="1"/>
    <col min="15540" max="15540" width="9.140625" style="12" customWidth="1"/>
    <col min="15541" max="15542" width="3.85546875" style="12" customWidth="1"/>
    <col min="15543" max="15543" width="10.5703125" style="12" customWidth="1"/>
    <col min="15544" max="15544" width="3.85546875" style="12" customWidth="1"/>
    <col min="15545" max="15547" width="14.42578125" style="12" customWidth="1"/>
    <col min="15548" max="15548" width="4.140625" style="12" customWidth="1"/>
    <col min="15549" max="15549" width="15" style="12" customWidth="1"/>
    <col min="15550" max="15551" width="9.140625" style="12" customWidth="1"/>
    <col min="15552" max="15552" width="11.5703125" style="12" customWidth="1"/>
    <col min="15553" max="15553" width="18.140625" style="12" customWidth="1"/>
    <col min="15554" max="15554" width="13.140625" style="12" customWidth="1"/>
    <col min="15555" max="15555" width="12.28515625" style="12" customWidth="1"/>
    <col min="15556" max="15793" width="9.140625" style="12"/>
    <col min="15794" max="15794" width="1.42578125" style="12" customWidth="1"/>
    <col min="15795" max="15795" width="59.5703125" style="12" customWidth="1"/>
    <col min="15796" max="15796" width="9.140625" style="12" customWidth="1"/>
    <col min="15797" max="15798" width="3.85546875" style="12" customWidth="1"/>
    <col min="15799" max="15799" width="10.5703125" style="12" customWidth="1"/>
    <col min="15800" max="15800" width="3.85546875" style="12" customWidth="1"/>
    <col min="15801" max="15803" width="14.42578125" style="12" customWidth="1"/>
    <col min="15804" max="15804" width="4.140625" style="12" customWidth="1"/>
    <col min="15805" max="15805" width="15" style="12" customWidth="1"/>
    <col min="15806" max="15807" width="9.140625" style="12" customWidth="1"/>
    <col min="15808" max="15808" width="11.5703125" style="12" customWidth="1"/>
    <col min="15809" max="15809" width="18.140625" style="12" customWidth="1"/>
    <col min="15810" max="15810" width="13.140625" style="12" customWidth="1"/>
    <col min="15811" max="15811" width="12.28515625" style="12" customWidth="1"/>
    <col min="15812" max="16049" width="9.140625" style="12"/>
    <col min="16050" max="16050" width="1.42578125" style="12" customWidth="1"/>
    <col min="16051" max="16051" width="59.5703125" style="12" customWidth="1"/>
    <col min="16052" max="16052" width="9.140625" style="12" customWidth="1"/>
    <col min="16053" max="16054" width="3.85546875" style="12" customWidth="1"/>
    <col min="16055" max="16055" width="10.5703125" style="12" customWidth="1"/>
    <col min="16056" max="16056" width="3.85546875" style="12" customWidth="1"/>
    <col min="16057" max="16059" width="14.42578125" style="12" customWidth="1"/>
    <col min="16060" max="16060" width="4.140625" style="12" customWidth="1"/>
    <col min="16061" max="16061" width="15" style="12" customWidth="1"/>
    <col min="16062" max="16063" width="9.140625" style="12" customWidth="1"/>
    <col min="16064" max="16064" width="11.5703125" style="12" customWidth="1"/>
    <col min="16065" max="16065" width="18.140625" style="12" customWidth="1"/>
    <col min="16066" max="16066" width="13.140625" style="12" customWidth="1"/>
    <col min="16067" max="16067" width="12.28515625" style="12" customWidth="1"/>
    <col min="16068" max="16384" width="9.140625" style="12"/>
  </cols>
  <sheetData>
    <row r="1" spans="1:28" ht="15" customHeight="1" x14ac:dyDescent="0.25">
      <c r="J1" s="218" t="s">
        <v>577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</row>
    <row r="2" spans="1:28" ht="9" customHeight="1" x14ac:dyDescent="0.25">
      <c r="I2" s="19"/>
      <c r="J2" s="218" t="s">
        <v>735</v>
      </c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1:28" ht="33.75" customHeight="1" x14ac:dyDescent="0.25">
      <c r="A3" s="214" t="s">
        <v>733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28" ht="18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 t="s">
        <v>303</v>
      </c>
      <c r="X4" s="80"/>
      <c r="Y4" s="80"/>
      <c r="Z4" s="80"/>
      <c r="AA4" s="80"/>
    </row>
    <row r="5" spans="1:28" s="2" customFormat="1" ht="53.25" customHeight="1" x14ac:dyDescent="0.25">
      <c r="A5" s="20" t="s">
        <v>0</v>
      </c>
      <c r="B5" s="76" t="s">
        <v>203</v>
      </c>
      <c r="C5" s="76" t="s">
        <v>204</v>
      </c>
      <c r="D5" s="4" t="s">
        <v>205</v>
      </c>
      <c r="E5" s="76" t="s">
        <v>206</v>
      </c>
      <c r="F5" s="4" t="s">
        <v>2</v>
      </c>
      <c r="G5" s="4" t="s">
        <v>3</v>
      </c>
      <c r="H5" s="4" t="s">
        <v>207</v>
      </c>
      <c r="I5" s="4" t="s">
        <v>5</v>
      </c>
      <c r="J5" s="72" t="s">
        <v>584</v>
      </c>
      <c r="K5" s="108" t="s">
        <v>656</v>
      </c>
      <c r="L5" s="108" t="s">
        <v>657</v>
      </c>
      <c r="M5" s="108" t="s">
        <v>658</v>
      </c>
      <c r="N5" s="131" t="s">
        <v>670</v>
      </c>
      <c r="O5" s="108" t="s">
        <v>656</v>
      </c>
      <c r="P5" s="108" t="s">
        <v>657</v>
      </c>
      <c r="Q5" s="108" t="s">
        <v>658</v>
      </c>
      <c r="R5" s="165" t="s">
        <v>723</v>
      </c>
      <c r="S5" s="160" t="s">
        <v>656</v>
      </c>
      <c r="T5" s="160" t="s">
        <v>657</v>
      </c>
      <c r="U5" s="160" t="s">
        <v>658</v>
      </c>
      <c r="V5" s="165" t="s">
        <v>724</v>
      </c>
      <c r="W5" s="165" t="s">
        <v>725</v>
      </c>
      <c r="X5" s="108" t="s">
        <v>722</v>
      </c>
      <c r="Y5" s="191" t="s">
        <v>723</v>
      </c>
      <c r="Z5" s="191" t="s">
        <v>724</v>
      </c>
      <c r="AA5" s="191" t="s">
        <v>725</v>
      </c>
      <c r="AB5" s="160"/>
    </row>
    <row r="6" spans="1:28" ht="47.25" customHeight="1" x14ac:dyDescent="0.25">
      <c r="A6" s="23" t="s">
        <v>361</v>
      </c>
      <c r="B6" s="10">
        <v>51</v>
      </c>
      <c r="C6" s="10"/>
      <c r="D6" s="24"/>
      <c r="E6" s="10"/>
      <c r="F6" s="24"/>
      <c r="G6" s="24"/>
      <c r="H6" s="24"/>
      <c r="I6" s="24"/>
      <c r="J6" s="25" t="e">
        <f>J7+J55+J67+J72+J81+J86+J109+J114+J122+#REF!+#REF!+J127+J161+J167+J193+J204</f>
        <v>#REF!</v>
      </c>
      <c r="K6" s="25" t="e">
        <f>K7+K55+K67+K72+K81+K86+K109+K114+K122+#REF!+#REF!+K127+K161+K167+K193+K204</f>
        <v>#REF!</v>
      </c>
      <c r="L6" s="25" t="e">
        <f>L7+L55+L67+L72+L81+L86+L109+L114+L122+#REF!+#REF!+L127+L161+L167+L193+L204</f>
        <v>#REF!</v>
      </c>
      <c r="M6" s="25" t="e">
        <f>M7+M55+M67+M72+M81+M86+M109+M114+M122+#REF!+#REF!+M127+M161+M167+M193+M204</f>
        <v>#REF!</v>
      </c>
      <c r="N6" s="25" t="e">
        <f>N7+N55+N67+N72+N81+N86+N109+N114+N122+#REF!+#REF!+N127+N161+N167+N193+N204</f>
        <v>#REF!</v>
      </c>
      <c r="O6" s="25" t="e">
        <f>O7+O55+O67+O72+O81+O86+O109+O114+O122+#REF!+#REF!+O127+O161+O167+O193+O204</f>
        <v>#REF!</v>
      </c>
      <c r="P6" s="25" t="e">
        <f>P7+P55+P67+P72+P81+P86+P109+P114+P122+#REF!+#REF!+P127+P161+P167+P193+P204</f>
        <v>#REF!</v>
      </c>
      <c r="Q6" s="25" t="e">
        <f>Q7+Q55+Q67+Q72+Q81+Q86+Q109+Q114+Q122+#REF!+#REF!+Q127+Q161+Q167+Q193+Q204</f>
        <v>#REF!</v>
      </c>
      <c r="R6" s="25">
        <f>R7+R55+R67+R72+R81+R86+R109+R114+R122+R127+R161+R167+R193+R204</f>
        <v>86234108.909999996</v>
      </c>
      <c r="S6" s="25">
        <f t="shared" ref="S6:W6" si="0">S7+S55+S67+S72+S81+S86+S109+S114+S122+S127+S161+S167+S193+S204</f>
        <v>16260963.199999999</v>
      </c>
      <c r="T6" s="25">
        <f t="shared" si="0"/>
        <v>63496053.709999993</v>
      </c>
      <c r="U6" s="25">
        <f t="shared" si="0"/>
        <v>6477092</v>
      </c>
      <c r="V6" s="25">
        <f t="shared" si="0"/>
        <v>86505762.909999996</v>
      </c>
      <c r="W6" s="25">
        <f t="shared" si="0"/>
        <v>30596307.939999994</v>
      </c>
      <c r="X6" s="25">
        <f t="shared" ref="X6:AA6" si="1">X7+X55+X67+X72+X81+X86+X109+X114+X122+X127+X161+X167+X193+X204</f>
        <v>544.10249993506932</v>
      </c>
      <c r="Y6" s="25" t="e">
        <f t="shared" si="1"/>
        <v>#REF!</v>
      </c>
      <c r="Z6" s="25" t="e">
        <f t="shared" si="1"/>
        <v>#REF!</v>
      </c>
      <c r="AA6" s="25" t="e">
        <f t="shared" si="1"/>
        <v>#REF!</v>
      </c>
    </row>
    <row r="7" spans="1:28" ht="47.25" customHeight="1" x14ac:dyDescent="0.25">
      <c r="A7" s="23" t="s">
        <v>208</v>
      </c>
      <c r="B7" s="82">
        <v>51</v>
      </c>
      <c r="C7" s="82">
        <v>0</v>
      </c>
      <c r="D7" s="24" t="s">
        <v>139</v>
      </c>
      <c r="E7" s="82"/>
      <c r="F7" s="24"/>
      <c r="G7" s="24"/>
      <c r="H7" s="24"/>
      <c r="I7" s="3"/>
      <c r="J7" s="25" t="e">
        <f t="shared" ref="J7:AA7" si="2">J8</f>
        <v>#REF!</v>
      </c>
      <c r="K7" s="25" t="e">
        <f t="shared" si="2"/>
        <v>#REF!</v>
      </c>
      <c r="L7" s="25" t="e">
        <f t="shared" si="2"/>
        <v>#REF!</v>
      </c>
      <c r="M7" s="25" t="e">
        <f t="shared" si="2"/>
        <v>#REF!</v>
      </c>
      <c r="N7" s="25" t="e">
        <f t="shared" si="2"/>
        <v>#REF!</v>
      </c>
      <c r="O7" s="25" t="e">
        <f t="shared" si="2"/>
        <v>#REF!</v>
      </c>
      <c r="P7" s="25" t="e">
        <f t="shared" si="2"/>
        <v>#REF!</v>
      </c>
      <c r="Q7" s="25" t="e">
        <f t="shared" si="2"/>
        <v>#REF!</v>
      </c>
      <c r="R7" s="25">
        <f t="shared" si="2"/>
        <v>24840892</v>
      </c>
      <c r="S7" s="25">
        <f t="shared" si="2"/>
        <v>1301956</v>
      </c>
      <c r="T7" s="25">
        <f t="shared" si="2"/>
        <v>23536436</v>
      </c>
      <c r="U7" s="25">
        <f t="shared" si="2"/>
        <v>2500</v>
      </c>
      <c r="V7" s="25">
        <f t="shared" si="2"/>
        <v>25112546</v>
      </c>
      <c r="W7" s="25">
        <f t="shared" si="2"/>
        <v>9788595.4799999986</v>
      </c>
      <c r="X7" s="174">
        <f t="shared" ref="X7:X70" si="3">W7/V7*100</f>
        <v>38.978905125748689</v>
      </c>
      <c r="Y7" s="197" t="e">
        <f t="shared" si="2"/>
        <v>#REF!</v>
      </c>
      <c r="Z7" s="197" t="e">
        <f t="shared" si="2"/>
        <v>#REF!</v>
      </c>
      <c r="AA7" s="197" t="e">
        <f t="shared" si="2"/>
        <v>#REF!</v>
      </c>
    </row>
    <row r="8" spans="1:28" ht="57" x14ac:dyDescent="0.25">
      <c r="A8" s="23" t="s">
        <v>6</v>
      </c>
      <c r="B8" s="82">
        <v>51</v>
      </c>
      <c r="C8" s="82">
        <v>0</v>
      </c>
      <c r="D8" s="24" t="s">
        <v>139</v>
      </c>
      <c r="E8" s="82">
        <v>851</v>
      </c>
      <c r="F8" s="24"/>
      <c r="G8" s="24"/>
      <c r="H8" s="24"/>
      <c r="I8" s="3"/>
      <c r="J8" s="25" t="e">
        <f>J9+J16+J24+J27+J34+J37+J40+J43+J46+J49+#REF!+J52</f>
        <v>#REF!</v>
      </c>
      <c r="K8" s="25" t="e">
        <f>K9+K16+K24+K27+K34+K37+K40+K43+K46+K49+#REF!+K52</f>
        <v>#REF!</v>
      </c>
      <c r="L8" s="25" t="e">
        <f>L9+L16+L24+L27+L34+L37+L40+L43+L46+L49+#REF!+L52</f>
        <v>#REF!</v>
      </c>
      <c r="M8" s="25" t="e">
        <f>M9+M16+M24+M27+M34+M37+M40+M43+M46+M49+#REF!+M52</f>
        <v>#REF!</v>
      </c>
      <c r="N8" s="25" t="e">
        <f>N9+N16+N24+N27+N34+N37+N40+N43+N46+N49+#REF!+N52</f>
        <v>#REF!</v>
      </c>
      <c r="O8" s="25" t="e">
        <f>O9+O16+O24+O27+O34+O37+O40+O43+O46+O49+#REF!+O52</f>
        <v>#REF!</v>
      </c>
      <c r="P8" s="25" t="e">
        <f>P9+P16+P24+P27+P34+P37+P40+P43+P46+P49+#REF!+P52</f>
        <v>#REF!</v>
      </c>
      <c r="Q8" s="25" t="e">
        <f>Q9+Q16+Q24+Q27+Q34+Q37+Q40+Q43+Q46+Q49+#REF!+Q52</f>
        <v>#REF!</v>
      </c>
      <c r="R8" s="25">
        <f>R9+R16+R21+R24+R27+R34+R37+R40+R43+R46+R49+R52</f>
        <v>24840892</v>
      </c>
      <c r="S8" s="25">
        <f t="shared" ref="S8:W8" si="4">S9+S16+S21+S24+S27+S34+S37+S40+S43+S46+S49+S52</f>
        <v>1301956</v>
      </c>
      <c r="T8" s="25">
        <f t="shared" si="4"/>
        <v>23536436</v>
      </c>
      <c r="U8" s="25">
        <f t="shared" si="4"/>
        <v>2500</v>
      </c>
      <c r="V8" s="25">
        <f t="shared" si="4"/>
        <v>25112546</v>
      </c>
      <c r="W8" s="25">
        <f t="shared" si="4"/>
        <v>9788595.4799999986</v>
      </c>
      <c r="X8" s="174">
        <f t="shared" si="3"/>
        <v>38.978905125748689</v>
      </c>
      <c r="Y8" s="197" t="e">
        <f t="shared" ref="Y8:AA8" si="5">Y9+Y16+Y21+Y24+Y27+Y34+Y37+Y40+Y43+Y46+Y49+Y52</f>
        <v>#REF!</v>
      </c>
      <c r="Z8" s="197" t="e">
        <f t="shared" si="5"/>
        <v>#REF!</v>
      </c>
      <c r="AA8" s="197" t="e">
        <f t="shared" si="5"/>
        <v>#REF!</v>
      </c>
    </row>
    <row r="9" spans="1:28" ht="46.5" customHeight="1" x14ac:dyDescent="0.25">
      <c r="A9" s="20" t="s">
        <v>40</v>
      </c>
      <c r="B9" s="76">
        <v>51</v>
      </c>
      <c r="C9" s="76">
        <v>0</v>
      </c>
      <c r="D9" s="3" t="s">
        <v>139</v>
      </c>
      <c r="E9" s="76">
        <v>851</v>
      </c>
      <c r="F9" s="4" t="s">
        <v>289</v>
      </c>
      <c r="G9" s="4" t="s">
        <v>288</v>
      </c>
      <c r="H9" s="3" t="s">
        <v>209</v>
      </c>
      <c r="I9" s="3"/>
      <c r="J9" s="27">
        <f t="shared" ref="J9" si="6">J10+J12+J14</f>
        <v>1085030</v>
      </c>
      <c r="K9" s="27">
        <f t="shared" ref="K9:N9" si="7">K10+K12+K14</f>
        <v>1085030</v>
      </c>
      <c r="L9" s="27">
        <f t="shared" si="7"/>
        <v>0</v>
      </c>
      <c r="M9" s="27">
        <f t="shared" si="7"/>
        <v>0</v>
      </c>
      <c r="N9" s="27">
        <f t="shared" si="7"/>
        <v>0</v>
      </c>
      <c r="O9" s="27">
        <f t="shared" ref="O9:U9" si="8">O10+O12+O14</f>
        <v>0</v>
      </c>
      <c r="P9" s="27">
        <f t="shared" si="8"/>
        <v>0</v>
      </c>
      <c r="Q9" s="27">
        <f t="shared" si="8"/>
        <v>0</v>
      </c>
      <c r="R9" s="27">
        <f t="shared" si="8"/>
        <v>1085030</v>
      </c>
      <c r="S9" s="27">
        <f t="shared" si="8"/>
        <v>1085030</v>
      </c>
      <c r="T9" s="27">
        <f t="shared" si="8"/>
        <v>0</v>
      </c>
      <c r="U9" s="27">
        <f t="shared" si="8"/>
        <v>0</v>
      </c>
      <c r="V9" s="27">
        <f t="shared" ref="V9:W9" si="9">V10+V12+V14</f>
        <v>1085030</v>
      </c>
      <c r="W9" s="27">
        <f t="shared" si="9"/>
        <v>299708.02999999997</v>
      </c>
      <c r="X9" s="174">
        <f t="shared" si="3"/>
        <v>27.622096163239725</v>
      </c>
      <c r="Y9" s="194" t="e">
        <f t="shared" ref="Y9:AA9" si="10">Y10+Y12+Y14</f>
        <v>#REF!</v>
      </c>
      <c r="Z9" s="194" t="e">
        <f t="shared" si="10"/>
        <v>#REF!</v>
      </c>
      <c r="AA9" s="194" t="e">
        <f t="shared" si="10"/>
        <v>#REF!</v>
      </c>
    </row>
    <row r="10" spans="1:28" ht="33.75" customHeight="1" x14ac:dyDescent="0.25">
      <c r="A10" s="71" t="s">
        <v>16</v>
      </c>
      <c r="B10" s="76">
        <v>51</v>
      </c>
      <c r="C10" s="76">
        <v>0</v>
      </c>
      <c r="D10" s="3" t="s">
        <v>139</v>
      </c>
      <c r="E10" s="76">
        <v>851</v>
      </c>
      <c r="F10" s="4" t="s">
        <v>11</v>
      </c>
      <c r="G10" s="4" t="s">
        <v>39</v>
      </c>
      <c r="H10" s="3" t="s">
        <v>209</v>
      </c>
      <c r="I10" s="3" t="s">
        <v>18</v>
      </c>
      <c r="J10" s="27">
        <f t="shared" ref="J10:AA10" si="11">J11</f>
        <v>689700</v>
      </c>
      <c r="K10" s="27">
        <f t="shared" si="11"/>
        <v>689700</v>
      </c>
      <c r="L10" s="27">
        <f t="shared" si="11"/>
        <v>0</v>
      </c>
      <c r="M10" s="27">
        <f t="shared" si="11"/>
        <v>0</v>
      </c>
      <c r="N10" s="27">
        <f t="shared" si="11"/>
        <v>0</v>
      </c>
      <c r="O10" s="27">
        <f t="shared" si="11"/>
        <v>0</v>
      </c>
      <c r="P10" s="27">
        <f t="shared" si="11"/>
        <v>0</v>
      </c>
      <c r="Q10" s="27">
        <f t="shared" si="11"/>
        <v>0</v>
      </c>
      <c r="R10" s="27">
        <f t="shared" si="11"/>
        <v>689700</v>
      </c>
      <c r="S10" s="27">
        <f t="shared" si="11"/>
        <v>689700</v>
      </c>
      <c r="T10" s="27">
        <f t="shared" si="11"/>
        <v>0</v>
      </c>
      <c r="U10" s="27">
        <f t="shared" si="11"/>
        <v>0</v>
      </c>
      <c r="V10" s="27">
        <f t="shared" si="11"/>
        <v>689700</v>
      </c>
      <c r="W10" s="27">
        <f t="shared" si="11"/>
        <v>282205.36</v>
      </c>
      <c r="X10" s="174">
        <f t="shared" si="3"/>
        <v>40.91711758735682</v>
      </c>
      <c r="Y10" s="194" t="e">
        <f t="shared" si="11"/>
        <v>#REF!</v>
      </c>
      <c r="Z10" s="194" t="e">
        <f t="shared" si="11"/>
        <v>#REF!</v>
      </c>
      <c r="AA10" s="194" t="e">
        <f t="shared" si="11"/>
        <v>#REF!</v>
      </c>
    </row>
    <row r="11" spans="1:28" ht="105" x14ac:dyDescent="0.25">
      <c r="A11" s="71" t="s">
        <v>8</v>
      </c>
      <c r="B11" s="76">
        <v>51</v>
      </c>
      <c r="C11" s="76">
        <v>0</v>
      </c>
      <c r="D11" s="3" t="s">
        <v>139</v>
      </c>
      <c r="E11" s="76">
        <v>851</v>
      </c>
      <c r="F11" s="4" t="s">
        <v>11</v>
      </c>
      <c r="G11" s="4" t="s">
        <v>39</v>
      </c>
      <c r="H11" s="3" t="s">
        <v>209</v>
      </c>
      <c r="I11" s="3" t="s">
        <v>19</v>
      </c>
      <c r="J11" s="27">
        <f>'2.ВС'!J35+'2.ВС'!J184</f>
        <v>689700</v>
      </c>
      <c r="K11" s="27">
        <f>'2.ВС'!K35+'2.ВС'!K184</f>
        <v>689700</v>
      </c>
      <c r="L11" s="27">
        <f>'2.ВС'!L35+'2.ВС'!L184</f>
        <v>0</v>
      </c>
      <c r="M11" s="27">
        <f>'2.ВС'!M35+'2.ВС'!M184</f>
        <v>0</v>
      </c>
      <c r="N11" s="27">
        <f>'2.ВС'!N35+'2.ВС'!N184</f>
        <v>0</v>
      </c>
      <c r="O11" s="27">
        <f>'2.ВС'!O35+'2.ВС'!O184</f>
        <v>0</v>
      </c>
      <c r="P11" s="27">
        <f>'2.ВС'!P35+'2.ВС'!P184</f>
        <v>0</v>
      </c>
      <c r="Q11" s="27">
        <f>'2.ВС'!Q35+'2.ВС'!Q184</f>
        <v>0</v>
      </c>
      <c r="R11" s="27">
        <f>'2.ВС'!R35+'2.ВС'!R184</f>
        <v>689700</v>
      </c>
      <c r="S11" s="27">
        <f>'2.ВС'!S35+'2.ВС'!S184</f>
        <v>689700</v>
      </c>
      <c r="T11" s="27">
        <f>'2.ВС'!T35+'2.ВС'!T184</f>
        <v>0</v>
      </c>
      <c r="U11" s="27">
        <f>'2.ВС'!U35+'2.ВС'!U184</f>
        <v>0</v>
      </c>
      <c r="V11" s="27">
        <f>'2.ВС'!V35+'2.ВС'!V184</f>
        <v>689700</v>
      </c>
      <c r="W11" s="27">
        <f>'2.ВС'!W35+'2.ВС'!W184</f>
        <v>282205.36</v>
      </c>
      <c r="X11" s="174">
        <f t="shared" si="3"/>
        <v>40.91711758735682</v>
      </c>
      <c r="Y11" s="194" t="e">
        <f>'2.ВС'!#REF!+'2.ВС'!#REF!</f>
        <v>#REF!</v>
      </c>
      <c r="Z11" s="194" t="e">
        <f>'2.ВС'!#REF!+'2.ВС'!#REF!</f>
        <v>#REF!</v>
      </c>
      <c r="AA11" s="194" t="e">
        <f>'2.ВС'!#REF!+'2.ВС'!#REF!</f>
        <v>#REF!</v>
      </c>
    </row>
    <row r="12" spans="1:28" ht="120" x14ac:dyDescent="0.25">
      <c r="A12" s="78" t="s">
        <v>22</v>
      </c>
      <c r="B12" s="76">
        <v>51</v>
      </c>
      <c r="C12" s="76">
        <v>0</v>
      </c>
      <c r="D12" s="3" t="s">
        <v>139</v>
      </c>
      <c r="E12" s="76">
        <v>851</v>
      </c>
      <c r="F12" s="4" t="s">
        <v>11</v>
      </c>
      <c r="G12" s="4" t="s">
        <v>39</v>
      </c>
      <c r="H12" s="3" t="s">
        <v>209</v>
      </c>
      <c r="I12" s="3" t="s">
        <v>23</v>
      </c>
      <c r="J12" s="27">
        <f t="shared" ref="J12:AA12" si="12">J13</f>
        <v>395130</v>
      </c>
      <c r="K12" s="27">
        <f t="shared" si="12"/>
        <v>395130</v>
      </c>
      <c r="L12" s="27">
        <f t="shared" si="12"/>
        <v>0</v>
      </c>
      <c r="M12" s="27">
        <f t="shared" si="12"/>
        <v>0</v>
      </c>
      <c r="N12" s="27">
        <f t="shared" si="12"/>
        <v>0</v>
      </c>
      <c r="O12" s="27">
        <f t="shared" si="12"/>
        <v>0</v>
      </c>
      <c r="P12" s="27">
        <f t="shared" si="12"/>
        <v>0</v>
      </c>
      <c r="Q12" s="27">
        <f t="shared" si="12"/>
        <v>0</v>
      </c>
      <c r="R12" s="27">
        <f t="shared" si="12"/>
        <v>395130</v>
      </c>
      <c r="S12" s="27">
        <f t="shared" si="12"/>
        <v>395130</v>
      </c>
      <c r="T12" s="27">
        <f t="shared" si="12"/>
        <v>0</v>
      </c>
      <c r="U12" s="27">
        <f t="shared" si="12"/>
        <v>0</v>
      </c>
      <c r="V12" s="27">
        <f t="shared" si="12"/>
        <v>395130</v>
      </c>
      <c r="W12" s="27">
        <f t="shared" si="12"/>
        <v>17502.670000000002</v>
      </c>
      <c r="X12" s="174">
        <f t="shared" si="3"/>
        <v>4.4295978538708782</v>
      </c>
      <c r="Y12" s="194" t="e">
        <f t="shared" si="12"/>
        <v>#REF!</v>
      </c>
      <c r="Z12" s="194" t="e">
        <f t="shared" si="12"/>
        <v>#REF!</v>
      </c>
      <c r="AA12" s="194" t="e">
        <f t="shared" si="12"/>
        <v>#REF!</v>
      </c>
    </row>
    <row r="13" spans="1:28" ht="120" x14ac:dyDescent="0.25">
      <c r="A13" s="78" t="s">
        <v>9</v>
      </c>
      <c r="B13" s="76">
        <v>51</v>
      </c>
      <c r="C13" s="76">
        <v>0</v>
      </c>
      <c r="D13" s="3" t="s">
        <v>139</v>
      </c>
      <c r="E13" s="76">
        <v>851</v>
      </c>
      <c r="F13" s="4" t="s">
        <v>11</v>
      </c>
      <c r="G13" s="4" t="s">
        <v>39</v>
      </c>
      <c r="H13" s="3" t="s">
        <v>209</v>
      </c>
      <c r="I13" s="3" t="s">
        <v>24</v>
      </c>
      <c r="J13" s="27">
        <f>'2.ВС'!J37+'2.ВС'!J186</f>
        <v>395130</v>
      </c>
      <c r="K13" s="27">
        <f>'2.ВС'!K37+'2.ВС'!K186</f>
        <v>395130</v>
      </c>
      <c r="L13" s="27">
        <f>'2.ВС'!L37+'2.ВС'!L186</f>
        <v>0</v>
      </c>
      <c r="M13" s="27">
        <f>'2.ВС'!M37+'2.ВС'!M186</f>
        <v>0</v>
      </c>
      <c r="N13" s="27">
        <f>'2.ВС'!N37+'2.ВС'!N186</f>
        <v>0</v>
      </c>
      <c r="O13" s="27">
        <f>'2.ВС'!O37+'2.ВС'!O186</f>
        <v>0</v>
      </c>
      <c r="P13" s="27">
        <f>'2.ВС'!P37+'2.ВС'!P186</f>
        <v>0</v>
      </c>
      <c r="Q13" s="27">
        <f>'2.ВС'!Q37+'2.ВС'!Q186</f>
        <v>0</v>
      </c>
      <c r="R13" s="27">
        <f>'2.ВС'!R37+'2.ВС'!R186</f>
        <v>395130</v>
      </c>
      <c r="S13" s="27">
        <f>'2.ВС'!S37+'2.ВС'!S186</f>
        <v>395130</v>
      </c>
      <c r="T13" s="27">
        <f>'2.ВС'!T37+'2.ВС'!T186</f>
        <v>0</v>
      </c>
      <c r="U13" s="27">
        <f>'2.ВС'!U37+'2.ВС'!U186</f>
        <v>0</v>
      </c>
      <c r="V13" s="27">
        <f>'2.ВС'!V37+'2.ВС'!V186</f>
        <v>395130</v>
      </c>
      <c r="W13" s="27">
        <f>'2.ВС'!W37+'2.ВС'!W186</f>
        <v>17502.670000000002</v>
      </c>
      <c r="X13" s="174">
        <f t="shared" si="3"/>
        <v>4.4295978538708782</v>
      </c>
      <c r="Y13" s="194" t="e">
        <f>'2.ВС'!#REF!+'2.ВС'!#REF!</f>
        <v>#REF!</v>
      </c>
      <c r="Z13" s="194" t="e">
        <f>'2.ВС'!#REF!+'2.ВС'!#REF!</f>
        <v>#REF!</v>
      </c>
      <c r="AA13" s="194" t="e">
        <f>'2.ВС'!#REF!+'2.ВС'!#REF!</f>
        <v>#REF!</v>
      </c>
    </row>
    <row r="14" spans="1:28" ht="45" x14ac:dyDescent="0.25">
      <c r="A14" s="71" t="s">
        <v>42</v>
      </c>
      <c r="B14" s="76">
        <v>51</v>
      </c>
      <c r="C14" s="76">
        <v>0</v>
      </c>
      <c r="D14" s="3" t="s">
        <v>139</v>
      </c>
      <c r="E14" s="76">
        <v>851</v>
      </c>
      <c r="F14" s="4" t="s">
        <v>11</v>
      </c>
      <c r="G14" s="4" t="s">
        <v>39</v>
      </c>
      <c r="H14" s="3" t="s">
        <v>209</v>
      </c>
      <c r="I14" s="3" t="s">
        <v>43</v>
      </c>
      <c r="J14" s="27">
        <f t="shared" ref="J14:AA14" si="13">J15</f>
        <v>200</v>
      </c>
      <c r="K14" s="27">
        <f t="shared" si="13"/>
        <v>200</v>
      </c>
      <c r="L14" s="27">
        <f t="shared" si="13"/>
        <v>0</v>
      </c>
      <c r="M14" s="27">
        <f t="shared" si="13"/>
        <v>0</v>
      </c>
      <c r="N14" s="27">
        <f t="shared" si="13"/>
        <v>0</v>
      </c>
      <c r="O14" s="27">
        <f t="shared" si="13"/>
        <v>0</v>
      </c>
      <c r="P14" s="27">
        <f t="shared" si="13"/>
        <v>0</v>
      </c>
      <c r="Q14" s="27">
        <f t="shared" si="13"/>
        <v>0</v>
      </c>
      <c r="R14" s="27">
        <f t="shared" si="13"/>
        <v>200</v>
      </c>
      <c r="S14" s="27">
        <f t="shared" si="13"/>
        <v>200</v>
      </c>
      <c r="T14" s="27">
        <f t="shared" si="13"/>
        <v>0</v>
      </c>
      <c r="U14" s="27">
        <f t="shared" si="13"/>
        <v>0</v>
      </c>
      <c r="V14" s="27">
        <f t="shared" si="13"/>
        <v>200</v>
      </c>
      <c r="W14" s="27">
        <f t="shared" si="13"/>
        <v>0</v>
      </c>
      <c r="X14" s="174">
        <f t="shared" si="3"/>
        <v>0</v>
      </c>
      <c r="Y14" s="194" t="e">
        <f t="shared" si="13"/>
        <v>#REF!</v>
      </c>
      <c r="Z14" s="194" t="e">
        <f t="shared" si="13"/>
        <v>#REF!</v>
      </c>
      <c r="AA14" s="194" t="e">
        <f t="shared" si="13"/>
        <v>#REF!</v>
      </c>
    </row>
    <row r="15" spans="1:28" x14ac:dyDescent="0.25">
      <c r="A15" s="71" t="s">
        <v>44</v>
      </c>
      <c r="B15" s="76">
        <v>51</v>
      </c>
      <c r="C15" s="76">
        <v>0</v>
      </c>
      <c r="D15" s="3" t="s">
        <v>139</v>
      </c>
      <c r="E15" s="76">
        <v>851</v>
      </c>
      <c r="F15" s="4" t="s">
        <v>11</v>
      </c>
      <c r="G15" s="4" t="s">
        <v>39</v>
      </c>
      <c r="H15" s="3" t="s">
        <v>209</v>
      </c>
      <c r="I15" s="3" t="s">
        <v>45</v>
      </c>
      <c r="J15" s="27">
        <f>'2.ВС'!J39</f>
        <v>200</v>
      </c>
      <c r="K15" s="27">
        <f>'2.ВС'!K39</f>
        <v>200</v>
      </c>
      <c r="L15" s="27">
        <f>'2.ВС'!L39</f>
        <v>0</v>
      </c>
      <c r="M15" s="27">
        <f>'2.ВС'!M39</f>
        <v>0</v>
      </c>
      <c r="N15" s="27">
        <f>'2.ВС'!N39</f>
        <v>0</v>
      </c>
      <c r="O15" s="27">
        <f>'2.ВС'!O39</f>
        <v>0</v>
      </c>
      <c r="P15" s="27">
        <f>'2.ВС'!P39</f>
        <v>0</v>
      </c>
      <c r="Q15" s="27">
        <f>'2.ВС'!Q39</f>
        <v>0</v>
      </c>
      <c r="R15" s="27">
        <f>'2.ВС'!R39</f>
        <v>200</v>
      </c>
      <c r="S15" s="27">
        <f>'2.ВС'!S39</f>
        <v>200</v>
      </c>
      <c r="T15" s="27">
        <f>'2.ВС'!T39</f>
        <v>0</v>
      </c>
      <c r="U15" s="27">
        <f>'2.ВС'!U39</f>
        <v>0</v>
      </c>
      <c r="V15" s="27">
        <f>'2.ВС'!V39</f>
        <v>200</v>
      </c>
      <c r="W15" s="27">
        <f>'2.ВС'!W39</f>
        <v>0</v>
      </c>
      <c r="X15" s="174">
        <f t="shared" si="3"/>
        <v>0</v>
      </c>
      <c r="Y15" s="194" t="e">
        <f>'2.ВС'!#REF!</f>
        <v>#REF!</v>
      </c>
      <c r="Z15" s="194" t="e">
        <f>'2.ВС'!#REF!</f>
        <v>#REF!</v>
      </c>
      <c r="AA15" s="194" t="e">
        <f>'2.ВС'!#REF!</f>
        <v>#REF!</v>
      </c>
    </row>
    <row r="16" spans="1:28" ht="27.75" customHeight="1" x14ac:dyDescent="0.25">
      <c r="A16" s="20" t="s">
        <v>83</v>
      </c>
      <c r="B16" s="76">
        <v>51</v>
      </c>
      <c r="C16" s="76">
        <v>0</v>
      </c>
      <c r="D16" s="3" t="s">
        <v>139</v>
      </c>
      <c r="E16" s="76">
        <v>851</v>
      </c>
      <c r="F16" s="4" t="s">
        <v>13</v>
      </c>
      <c r="G16" s="4" t="s">
        <v>82</v>
      </c>
      <c r="H16" s="4" t="s">
        <v>210</v>
      </c>
      <c r="I16" s="4"/>
      <c r="J16" s="27">
        <f t="shared" ref="J16" si="14">J17+J19</f>
        <v>216926</v>
      </c>
      <c r="K16" s="27">
        <f t="shared" ref="K16:N16" si="15">K17+K19</f>
        <v>216926</v>
      </c>
      <c r="L16" s="27">
        <f t="shared" si="15"/>
        <v>0</v>
      </c>
      <c r="M16" s="27">
        <f t="shared" si="15"/>
        <v>0</v>
      </c>
      <c r="N16" s="27">
        <f t="shared" si="15"/>
        <v>0</v>
      </c>
      <c r="O16" s="27">
        <f t="shared" ref="O16:U16" si="16">O17+O19</f>
        <v>0</v>
      </c>
      <c r="P16" s="27">
        <f t="shared" si="16"/>
        <v>0</v>
      </c>
      <c r="Q16" s="27">
        <f t="shared" si="16"/>
        <v>0</v>
      </c>
      <c r="R16" s="27">
        <f t="shared" si="16"/>
        <v>216926</v>
      </c>
      <c r="S16" s="27">
        <f t="shared" si="16"/>
        <v>216926</v>
      </c>
      <c r="T16" s="27">
        <f t="shared" si="16"/>
        <v>0</v>
      </c>
      <c r="U16" s="27">
        <f t="shared" si="16"/>
        <v>0</v>
      </c>
      <c r="V16" s="27">
        <f t="shared" ref="V16:W16" si="17">V17+V19</f>
        <v>216926</v>
      </c>
      <c r="W16" s="27">
        <f t="shared" si="17"/>
        <v>66407.41</v>
      </c>
      <c r="X16" s="174">
        <f t="shared" si="3"/>
        <v>30.612932520767451</v>
      </c>
      <c r="Y16" s="194" t="e">
        <f t="shared" ref="Y16:AA16" si="18">Y17+Y19</f>
        <v>#REF!</v>
      </c>
      <c r="Z16" s="194" t="e">
        <f t="shared" si="18"/>
        <v>#REF!</v>
      </c>
      <c r="AA16" s="194" t="e">
        <f t="shared" si="18"/>
        <v>#REF!</v>
      </c>
    </row>
    <row r="17" spans="1:27" ht="27.75" customHeight="1" x14ac:dyDescent="0.25">
      <c r="A17" s="71" t="s">
        <v>16</v>
      </c>
      <c r="B17" s="76">
        <v>51</v>
      </c>
      <c r="C17" s="76">
        <v>0</v>
      </c>
      <c r="D17" s="3" t="s">
        <v>139</v>
      </c>
      <c r="E17" s="76">
        <v>851</v>
      </c>
      <c r="F17" s="4" t="s">
        <v>13</v>
      </c>
      <c r="G17" s="4" t="s">
        <v>82</v>
      </c>
      <c r="H17" s="4" t="s">
        <v>210</v>
      </c>
      <c r="I17" s="3" t="s">
        <v>18</v>
      </c>
      <c r="J17" s="27">
        <f t="shared" ref="J17:AA17" si="19">J18</f>
        <v>138000</v>
      </c>
      <c r="K17" s="27">
        <f t="shared" si="19"/>
        <v>138000</v>
      </c>
      <c r="L17" s="27">
        <f t="shared" si="19"/>
        <v>0</v>
      </c>
      <c r="M17" s="27">
        <f t="shared" si="19"/>
        <v>0</v>
      </c>
      <c r="N17" s="27">
        <f t="shared" si="19"/>
        <v>0</v>
      </c>
      <c r="O17" s="27">
        <f t="shared" si="19"/>
        <v>0</v>
      </c>
      <c r="P17" s="27">
        <f t="shared" si="19"/>
        <v>0</v>
      </c>
      <c r="Q17" s="27">
        <f t="shared" si="19"/>
        <v>0</v>
      </c>
      <c r="R17" s="27">
        <f t="shared" si="19"/>
        <v>138000</v>
      </c>
      <c r="S17" s="27">
        <f t="shared" si="19"/>
        <v>138000</v>
      </c>
      <c r="T17" s="27">
        <f t="shared" si="19"/>
        <v>0</v>
      </c>
      <c r="U17" s="27">
        <f t="shared" si="19"/>
        <v>0</v>
      </c>
      <c r="V17" s="27">
        <f t="shared" si="19"/>
        <v>138000</v>
      </c>
      <c r="W17" s="27">
        <f t="shared" si="19"/>
        <v>60298.86</v>
      </c>
      <c r="X17" s="174">
        <f t="shared" si="3"/>
        <v>43.694826086956525</v>
      </c>
      <c r="Y17" s="194" t="e">
        <f t="shared" si="19"/>
        <v>#REF!</v>
      </c>
      <c r="Z17" s="194" t="e">
        <f t="shared" si="19"/>
        <v>#REF!</v>
      </c>
      <c r="AA17" s="194" t="e">
        <f t="shared" si="19"/>
        <v>#REF!</v>
      </c>
    </row>
    <row r="18" spans="1:27" ht="27.75" customHeight="1" x14ac:dyDescent="0.25">
      <c r="A18" s="71" t="s">
        <v>8</v>
      </c>
      <c r="B18" s="76">
        <v>51</v>
      </c>
      <c r="C18" s="76">
        <v>0</v>
      </c>
      <c r="D18" s="3" t="s">
        <v>139</v>
      </c>
      <c r="E18" s="76">
        <v>851</v>
      </c>
      <c r="F18" s="4" t="s">
        <v>13</v>
      </c>
      <c r="G18" s="4" t="s">
        <v>82</v>
      </c>
      <c r="H18" s="4" t="s">
        <v>210</v>
      </c>
      <c r="I18" s="3" t="s">
        <v>19</v>
      </c>
      <c r="J18" s="27">
        <f>'2.ВС'!J101</f>
        <v>138000</v>
      </c>
      <c r="K18" s="27">
        <f>'2.ВС'!K101</f>
        <v>138000</v>
      </c>
      <c r="L18" s="27">
        <f>'2.ВС'!L101</f>
        <v>0</v>
      </c>
      <c r="M18" s="27">
        <f>'2.ВС'!M101</f>
        <v>0</v>
      </c>
      <c r="N18" s="27">
        <f>'2.ВС'!N101</f>
        <v>0</v>
      </c>
      <c r="O18" s="27">
        <f>'2.ВС'!O101</f>
        <v>0</v>
      </c>
      <c r="P18" s="27">
        <f>'2.ВС'!P101</f>
        <v>0</v>
      </c>
      <c r="Q18" s="27">
        <f>'2.ВС'!Q101</f>
        <v>0</v>
      </c>
      <c r="R18" s="27">
        <f>'2.ВС'!R101</f>
        <v>138000</v>
      </c>
      <c r="S18" s="27">
        <f>'2.ВС'!S101</f>
        <v>138000</v>
      </c>
      <c r="T18" s="27">
        <f>'2.ВС'!T101</f>
        <v>0</v>
      </c>
      <c r="U18" s="27">
        <f>'2.ВС'!U101</f>
        <v>0</v>
      </c>
      <c r="V18" s="27">
        <f>'2.ВС'!V101</f>
        <v>138000</v>
      </c>
      <c r="W18" s="27">
        <f>'2.ВС'!W101</f>
        <v>60298.86</v>
      </c>
      <c r="X18" s="174">
        <f t="shared" si="3"/>
        <v>43.694826086956525</v>
      </c>
      <c r="Y18" s="194" t="e">
        <f>'2.ВС'!#REF!</f>
        <v>#REF!</v>
      </c>
      <c r="Z18" s="194" t="e">
        <f>'2.ВС'!#REF!</f>
        <v>#REF!</v>
      </c>
      <c r="AA18" s="194" t="e">
        <f>'2.ВС'!#REF!</f>
        <v>#REF!</v>
      </c>
    </row>
    <row r="19" spans="1:27" ht="120" x14ac:dyDescent="0.25">
      <c r="A19" s="78" t="s">
        <v>22</v>
      </c>
      <c r="B19" s="76">
        <v>51</v>
      </c>
      <c r="C19" s="76">
        <v>0</v>
      </c>
      <c r="D19" s="3" t="s">
        <v>139</v>
      </c>
      <c r="E19" s="76">
        <v>851</v>
      </c>
      <c r="F19" s="4" t="s">
        <v>13</v>
      </c>
      <c r="G19" s="4" t="s">
        <v>82</v>
      </c>
      <c r="H19" s="4" t="s">
        <v>210</v>
      </c>
      <c r="I19" s="3" t="s">
        <v>23</v>
      </c>
      <c r="J19" s="27">
        <f t="shared" ref="J19:AA19" si="20">J20</f>
        <v>78926</v>
      </c>
      <c r="K19" s="27">
        <f t="shared" si="20"/>
        <v>78926</v>
      </c>
      <c r="L19" s="27">
        <f t="shared" si="20"/>
        <v>0</v>
      </c>
      <c r="M19" s="27">
        <f t="shared" si="20"/>
        <v>0</v>
      </c>
      <c r="N19" s="27">
        <f t="shared" si="20"/>
        <v>0</v>
      </c>
      <c r="O19" s="27">
        <f t="shared" si="20"/>
        <v>0</v>
      </c>
      <c r="P19" s="27">
        <f t="shared" si="20"/>
        <v>0</v>
      </c>
      <c r="Q19" s="27">
        <f t="shared" si="20"/>
        <v>0</v>
      </c>
      <c r="R19" s="27">
        <f t="shared" si="20"/>
        <v>78926</v>
      </c>
      <c r="S19" s="27">
        <f t="shared" si="20"/>
        <v>78926</v>
      </c>
      <c r="T19" s="27">
        <f t="shared" si="20"/>
        <v>0</v>
      </c>
      <c r="U19" s="27">
        <f t="shared" si="20"/>
        <v>0</v>
      </c>
      <c r="V19" s="27">
        <f t="shared" si="20"/>
        <v>78926</v>
      </c>
      <c r="W19" s="27">
        <f t="shared" si="20"/>
        <v>6108.55</v>
      </c>
      <c r="X19" s="174">
        <f t="shared" si="3"/>
        <v>7.739591516103693</v>
      </c>
      <c r="Y19" s="194" t="e">
        <f t="shared" si="20"/>
        <v>#REF!</v>
      </c>
      <c r="Z19" s="194" t="e">
        <f t="shared" si="20"/>
        <v>#REF!</v>
      </c>
      <c r="AA19" s="194" t="e">
        <f t="shared" si="20"/>
        <v>#REF!</v>
      </c>
    </row>
    <row r="20" spans="1:27" ht="120" x14ac:dyDescent="0.25">
      <c r="A20" s="78" t="s">
        <v>9</v>
      </c>
      <c r="B20" s="76">
        <v>51</v>
      </c>
      <c r="C20" s="76">
        <v>0</v>
      </c>
      <c r="D20" s="4" t="s">
        <v>139</v>
      </c>
      <c r="E20" s="76">
        <v>851</v>
      </c>
      <c r="F20" s="4" t="s">
        <v>13</v>
      </c>
      <c r="G20" s="4" t="s">
        <v>82</v>
      </c>
      <c r="H20" s="4" t="s">
        <v>210</v>
      </c>
      <c r="I20" s="3" t="s">
        <v>24</v>
      </c>
      <c r="J20" s="27">
        <f>'2.ВС'!J103</f>
        <v>78926</v>
      </c>
      <c r="K20" s="27">
        <f>'2.ВС'!K103</f>
        <v>78926</v>
      </c>
      <c r="L20" s="27">
        <f>'2.ВС'!L103</f>
        <v>0</v>
      </c>
      <c r="M20" s="27">
        <f>'2.ВС'!M103</f>
        <v>0</v>
      </c>
      <c r="N20" s="27">
        <f>'2.ВС'!N103</f>
        <v>0</v>
      </c>
      <c r="O20" s="27">
        <f>'2.ВС'!O103</f>
        <v>0</v>
      </c>
      <c r="P20" s="27">
        <f>'2.ВС'!P103</f>
        <v>0</v>
      </c>
      <c r="Q20" s="27">
        <f>'2.ВС'!Q103</f>
        <v>0</v>
      </c>
      <c r="R20" s="27">
        <f>'2.ВС'!R103</f>
        <v>78926</v>
      </c>
      <c r="S20" s="27">
        <f>'2.ВС'!S103</f>
        <v>78926</v>
      </c>
      <c r="T20" s="27">
        <f>'2.ВС'!T103</f>
        <v>0</v>
      </c>
      <c r="U20" s="27">
        <f>'2.ВС'!U103</f>
        <v>0</v>
      </c>
      <c r="V20" s="27">
        <f>'2.ВС'!V103</f>
        <v>78926</v>
      </c>
      <c r="W20" s="27">
        <f>'2.ВС'!W103</f>
        <v>6108.55</v>
      </c>
      <c r="X20" s="174">
        <f t="shared" si="3"/>
        <v>7.739591516103693</v>
      </c>
      <c r="Y20" s="194" t="e">
        <f>'2.ВС'!#REF!</f>
        <v>#REF!</v>
      </c>
      <c r="Z20" s="194" t="e">
        <f>'2.ВС'!#REF!</f>
        <v>#REF!</v>
      </c>
      <c r="AA20" s="194" t="e">
        <f>'2.ВС'!#REF!</f>
        <v>#REF!</v>
      </c>
    </row>
    <row r="21" spans="1:27" ht="75" x14ac:dyDescent="0.25">
      <c r="A21" s="77" t="s">
        <v>726</v>
      </c>
      <c r="B21" s="163">
        <v>51</v>
      </c>
      <c r="C21" s="163">
        <v>0</v>
      </c>
      <c r="D21" s="3" t="s">
        <v>139</v>
      </c>
      <c r="E21" s="163">
        <v>851</v>
      </c>
      <c r="F21" s="4"/>
      <c r="G21" s="4"/>
      <c r="H21" s="4" t="s">
        <v>727</v>
      </c>
      <c r="I21" s="3"/>
      <c r="J21" s="27"/>
      <c r="K21" s="27"/>
      <c r="L21" s="27"/>
      <c r="M21" s="27"/>
      <c r="N21" s="27"/>
      <c r="O21" s="27"/>
      <c r="P21" s="27"/>
      <c r="Q21" s="27"/>
      <c r="R21" s="27">
        <f t="shared" ref="R21:V22" si="21">R22</f>
        <v>0</v>
      </c>
      <c r="S21" s="27">
        <f t="shared" si="21"/>
        <v>0</v>
      </c>
      <c r="T21" s="27">
        <f t="shared" si="21"/>
        <v>0</v>
      </c>
      <c r="U21" s="27">
        <f t="shared" si="21"/>
        <v>0</v>
      </c>
      <c r="V21" s="27">
        <f t="shared" si="21"/>
        <v>271654</v>
      </c>
      <c r="W21" s="27">
        <f>W22</f>
        <v>0</v>
      </c>
      <c r="X21" s="174">
        <f t="shared" si="3"/>
        <v>0</v>
      </c>
      <c r="Y21" s="194" t="e">
        <f t="shared" ref="Y21:AA22" si="22">Y22</f>
        <v>#REF!</v>
      </c>
      <c r="Z21" s="194" t="e">
        <f t="shared" si="22"/>
        <v>#REF!</v>
      </c>
      <c r="AA21" s="194" t="e">
        <f t="shared" si="22"/>
        <v>#REF!</v>
      </c>
    </row>
    <row r="22" spans="1:27" ht="27.75" customHeight="1" x14ac:dyDescent="0.25">
      <c r="A22" s="166" t="s">
        <v>22</v>
      </c>
      <c r="B22" s="163">
        <v>51</v>
      </c>
      <c r="C22" s="163">
        <v>0</v>
      </c>
      <c r="D22" s="3" t="s">
        <v>139</v>
      </c>
      <c r="E22" s="163">
        <v>851</v>
      </c>
      <c r="F22" s="4"/>
      <c r="G22" s="4"/>
      <c r="H22" s="4" t="s">
        <v>727</v>
      </c>
      <c r="I22" s="3" t="s">
        <v>23</v>
      </c>
      <c r="J22" s="27"/>
      <c r="K22" s="27"/>
      <c r="L22" s="27"/>
      <c r="M22" s="27"/>
      <c r="N22" s="27"/>
      <c r="O22" s="27"/>
      <c r="P22" s="27"/>
      <c r="Q22" s="27"/>
      <c r="R22" s="27">
        <f t="shared" si="21"/>
        <v>0</v>
      </c>
      <c r="S22" s="27">
        <f t="shared" si="21"/>
        <v>0</v>
      </c>
      <c r="T22" s="27">
        <f t="shared" si="21"/>
        <v>0</v>
      </c>
      <c r="U22" s="27">
        <f t="shared" si="21"/>
        <v>0</v>
      </c>
      <c r="V22" s="27">
        <f t="shared" si="21"/>
        <v>271654</v>
      </c>
      <c r="W22" s="27">
        <f>W23</f>
        <v>0</v>
      </c>
      <c r="X22" s="174">
        <f t="shared" si="3"/>
        <v>0</v>
      </c>
      <c r="Y22" s="194" t="e">
        <f t="shared" si="22"/>
        <v>#REF!</v>
      </c>
      <c r="Z22" s="194" t="e">
        <f t="shared" si="22"/>
        <v>#REF!</v>
      </c>
      <c r="AA22" s="194" t="e">
        <f t="shared" si="22"/>
        <v>#REF!</v>
      </c>
    </row>
    <row r="23" spans="1:27" ht="27.75" customHeight="1" x14ac:dyDescent="0.25">
      <c r="A23" s="166" t="s">
        <v>9</v>
      </c>
      <c r="B23" s="163">
        <v>51</v>
      </c>
      <c r="C23" s="163">
        <v>0</v>
      </c>
      <c r="D23" s="4" t="s">
        <v>139</v>
      </c>
      <c r="E23" s="163">
        <v>851</v>
      </c>
      <c r="F23" s="4"/>
      <c r="G23" s="4"/>
      <c r="H23" s="4" t="s">
        <v>727</v>
      </c>
      <c r="I23" s="3" t="s">
        <v>24</v>
      </c>
      <c r="J23" s="27"/>
      <c r="K23" s="27"/>
      <c r="L23" s="27"/>
      <c r="M23" s="27"/>
      <c r="N23" s="27"/>
      <c r="O23" s="27"/>
      <c r="P23" s="27"/>
      <c r="Q23" s="27"/>
      <c r="R23" s="27">
        <f>'2.ВС'!R57</f>
        <v>0</v>
      </c>
      <c r="S23" s="27">
        <f>'2.ВС'!S57</f>
        <v>0</v>
      </c>
      <c r="T23" s="27">
        <f>'2.ВС'!T57</f>
        <v>0</v>
      </c>
      <c r="U23" s="27">
        <f>'2.ВС'!U57</f>
        <v>0</v>
      </c>
      <c r="V23" s="27">
        <f>'2.ВС'!V57</f>
        <v>271654</v>
      </c>
      <c r="W23" s="27">
        <f>'2.ВС'!W57</f>
        <v>0</v>
      </c>
      <c r="X23" s="174">
        <f t="shared" si="3"/>
        <v>0</v>
      </c>
      <c r="Y23" s="194" t="e">
        <f>'2.ВС'!#REF!</f>
        <v>#REF!</v>
      </c>
      <c r="Z23" s="194" t="e">
        <f>'2.ВС'!#REF!</f>
        <v>#REF!</v>
      </c>
      <c r="AA23" s="194" t="e">
        <f>'2.ВС'!#REF!</f>
        <v>#REF!</v>
      </c>
    </row>
    <row r="24" spans="1:27" ht="30" customHeight="1" x14ac:dyDescent="0.25">
      <c r="A24" s="20" t="s">
        <v>14</v>
      </c>
      <c r="B24" s="76">
        <v>51</v>
      </c>
      <c r="C24" s="76">
        <v>0</v>
      </c>
      <c r="D24" s="3" t="s">
        <v>139</v>
      </c>
      <c r="E24" s="76">
        <v>851</v>
      </c>
      <c r="F24" s="3" t="s">
        <v>11</v>
      </c>
      <c r="G24" s="3" t="s">
        <v>13</v>
      </c>
      <c r="H24" s="3" t="s">
        <v>257</v>
      </c>
      <c r="I24" s="3"/>
      <c r="J24" s="27">
        <f t="shared" ref="J24:Y25" si="23">J25</f>
        <v>1446800</v>
      </c>
      <c r="K24" s="27">
        <f t="shared" si="23"/>
        <v>0</v>
      </c>
      <c r="L24" s="27">
        <f t="shared" si="23"/>
        <v>1446800</v>
      </c>
      <c r="M24" s="27">
        <f t="shared" si="23"/>
        <v>0</v>
      </c>
      <c r="N24" s="27">
        <f t="shared" si="23"/>
        <v>0</v>
      </c>
      <c r="O24" s="27">
        <f t="shared" si="23"/>
        <v>0</v>
      </c>
      <c r="P24" s="27">
        <f t="shared" si="23"/>
        <v>0</v>
      </c>
      <c r="Q24" s="27">
        <f t="shared" si="23"/>
        <v>0</v>
      </c>
      <c r="R24" s="27">
        <f t="shared" si="23"/>
        <v>1446800</v>
      </c>
      <c r="S24" s="27">
        <f t="shared" si="23"/>
        <v>0</v>
      </c>
      <c r="T24" s="27">
        <f t="shared" si="23"/>
        <v>1446800</v>
      </c>
      <c r="U24" s="27">
        <f t="shared" si="23"/>
        <v>0</v>
      </c>
      <c r="V24" s="27">
        <f t="shared" si="23"/>
        <v>1446800</v>
      </c>
      <c r="W24" s="27">
        <f t="shared" si="23"/>
        <v>544361.01</v>
      </c>
      <c r="X24" s="174">
        <f t="shared" si="3"/>
        <v>37.62517348631463</v>
      </c>
      <c r="Y24" s="194" t="e">
        <f t="shared" si="23"/>
        <v>#REF!</v>
      </c>
      <c r="Z24" s="194" t="e">
        <f t="shared" ref="Y24:AA25" si="24">Z25</f>
        <v>#REF!</v>
      </c>
      <c r="AA24" s="194" t="e">
        <f t="shared" si="24"/>
        <v>#REF!</v>
      </c>
    </row>
    <row r="25" spans="1:27" ht="30" customHeight="1" x14ac:dyDescent="0.25">
      <c r="A25" s="71" t="s">
        <v>16</v>
      </c>
      <c r="B25" s="76">
        <v>51</v>
      </c>
      <c r="C25" s="76">
        <v>0</v>
      </c>
      <c r="D25" s="3" t="s">
        <v>139</v>
      </c>
      <c r="E25" s="76">
        <v>851</v>
      </c>
      <c r="F25" s="3" t="s">
        <v>17</v>
      </c>
      <c r="G25" s="3" t="s">
        <v>13</v>
      </c>
      <c r="H25" s="3" t="s">
        <v>257</v>
      </c>
      <c r="I25" s="3" t="s">
        <v>18</v>
      </c>
      <c r="J25" s="27">
        <f t="shared" si="23"/>
        <v>1446800</v>
      </c>
      <c r="K25" s="27">
        <f t="shared" si="23"/>
        <v>0</v>
      </c>
      <c r="L25" s="27">
        <f t="shared" si="23"/>
        <v>1446800</v>
      </c>
      <c r="M25" s="27">
        <f t="shared" si="23"/>
        <v>0</v>
      </c>
      <c r="N25" s="27">
        <f t="shared" si="23"/>
        <v>0</v>
      </c>
      <c r="O25" s="27">
        <f t="shared" si="23"/>
        <v>0</v>
      </c>
      <c r="P25" s="27">
        <f t="shared" si="23"/>
        <v>0</v>
      </c>
      <c r="Q25" s="27">
        <f t="shared" si="23"/>
        <v>0</v>
      </c>
      <c r="R25" s="27">
        <f t="shared" si="23"/>
        <v>1446800</v>
      </c>
      <c r="S25" s="27">
        <f t="shared" si="23"/>
        <v>0</v>
      </c>
      <c r="T25" s="27">
        <f t="shared" si="23"/>
        <v>1446800</v>
      </c>
      <c r="U25" s="27">
        <f t="shared" si="23"/>
        <v>0</v>
      </c>
      <c r="V25" s="27">
        <f t="shared" si="23"/>
        <v>1446800</v>
      </c>
      <c r="W25" s="27">
        <f t="shared" si="23"/>
        <v>544361.01</v>
      </c>
      <c r="X25" s="174">
        <f t="shared" si="3"/>
        <v>37.62517348631463</v>
      </c>
      <c r="Y25" s="194" t="e">
        <f t="shared" si="24"/>
        <v>#REF!</v>
      </c>
      <c r="Z25" s="194" t="e">
        <f t="shared" si="24"/>
        <v>#REF!</v>
      </c>
      <c r="AA25" s="194" t="e">
        <f t="shared" si="24"/>
        <v>#REF!</v>
      </c>
    </row>
    <row r="26" spans="1:27" ht="30" customHeight="1" x14ac:dyDescent="0.25">
      <c r="A26" s="71" t="s">
        <v>8</v>
      </c>
      <c r="B26" s="76">
        <v>51</v>
      </c>
      <c r="C26" s="76">
        <v>0</v>
      </c>
      <c r="D26" s="3" t="s">
        <v>139</v>
      </c>
      <c r="E26" s="76">
        <v>851</v>
      </c>
      <c r="F26" s="3" t="s">
        <v>11</v>
      </c>
      <c r="G26" s="3" t="s">
        <v>13</v>
      </c>
      <c r="H26" s="3" t="s">
        <v>257</v>
      </c>
      <c r="I26" s="3" t="s">
        <v>19</v>
      </c>
      <c r="J26" s="27">
        <f>'2.ВС'!J11</f>
        <v>1446800</v>
      </c>
      <c r="K26" s="27">
        <f>'2.ВС'!K11</f>
        <v>0</v>
      </c>
      <c r="L26" s="27">
        <f>'2.ВС'!L11</f>
        <v>1446800</v>
      </c>
      <c r="M26" s="27">
        <f>'2.ВС'!M11</f>
        <v>0</v>
      </c>
      <c r="N26" s="27">
        <f>'2.ВС'!N11</f>
        <v>0</v>
      </c>
      <c r="O26" s="27">
        <f>'2.ВС'!O11</f>
        <v>0</v>
      </c>
      <c r="P26" s="27">
        <f>'2.ВС'!P11</f>
        <v>0</v>
      </c>
      <c r="Q26" s="27">
        <f>'2.ВС'!Q11</f>
        <v>0</v>
      </c>
      <c r="R26" s="27">
        <f>'2.ВС'!R11</f>
        <v>1446800</v>
      </c>
      <c r="S26" s="27">
        <f>'2.ВС'!S11</f>
        <v>0</v>
      </c>
      <c r="T26" s="27">
        <f>'2.ВС'!T11</f>
        <v>1446800</v>
      </c>
      <c r="U26" s="27">
        <f>'2.ВС'!U11</f>
        <v>0</v>
      </c>
      <c r="V26" s="27">
        <f>'2.ВС'!V11</f>
        <v>1446800</v>
      </c>
      <c r="W26" s="27">
        <f>'2.ВС'!W11</f>
        <v>544361.01</v>
      </c>
      <c r="X26" s="174">
        <f t="shared" si="3"/>
        <v>37.62517348631463</v>
      </c>
      <c r="Y26" s="194" t="e">
        <f>'2.ВС'!#REF!</f>
        <v>#REF!</v>
      </c>
      <c r="Z26" s="194" t="e">
        <f>'2.ВС'!#REF!</f>
        <v>#REF!</v>
      </c>
      <c r="AA26" s="194" t="e">
        <f>'2.ВС'!#REF!</f>
        <v>#REF!</v>
      </c>
    </row>
    <row r="27" spans="1:27" ht="30" customHeight="1" x14ac:dyDescent="0.25">
      <c r="A27" s="20" t="s">
        <v>20</v>
      </c>
      <c r="B27" s="76">
        <v>51</v>
      </c>
      <c r="C27" s="76">
        <v>0</v>
      </c>
      <c r="D27" s="3" t="s">
        <v>139</v>
      </c>
      <c r="E27" s="76">
        <v>851</v>
      </c>
      <c r="F27" s="3" t="s">
        <v>17</v>
      </c>
      <c r="G27" s="3" t="s">
        <v>13</v>
      </c>
      <c r="H27" s="3" t="s">
        <v>258</v>
      </c>
      <c r="I27" s="3"/>
      <c r="J27" s="27">
        <f t="shared" ref="J27" si="25">J28+J30+J32</f>
        <v>19247500</v>
      </c>
      <c r="K27" s="27">
        <f t="shared" ref="K27:N27" si="26">K28+K30+K32</f>
        <v>0</v>
      </c>
      <c r="L27" s="27">
        <f t="shared" si="26"/>
        <v>19247500</v>
      </c>
      <c r="M27" s="27">
        <f t="shared" si="26"/>
        <v>0</v>
      </c>
      <c r="N27" s="27">
        <f t="shared" si="26"/>
        <v>1838852</v>
      </c>
      <c r="O27" s="27">
        <f t="shared" ref="O27:U27" si="27">O28+O30+O32</f>
        <v>0</v>
      </c>
      <c r="P27" s="27">
        <f t="shared" si="27"/>
        <v>1838852</v>
      </c>
      <c r="Q27" s="27">
        <f t="shared" si="27"/>
        <v>0</v>
      </c>
      <c r="R27" s="27">
        <f t="shared" si="27"/>
        <v>21086352</v>
      </c>
      <c r="S27" s="27">
        <f t="shared" si="27"/>
        <v>0</v>
      </c>
      <c r="T27" s="27">
        <f t="shared" si="27"/>
        <v>21086352</v>
      </c>
      <c r="U27" s="27">
        <f t="shared" si="27"/>
        <v>0</v>
      </c>
      <c r="V27" s="27">
        <f t="shared" ref="V27:W27" si="28">V28+V30+V32</f>
        <v>21086352</v>
      </c>
      <c r="W27" s="27">
        <f t="shared" si="28"/>
        <v>8580914.0399999991</v>
      </c>
      <c r="X27" s="174">
        <f t="shared" si="3"/>
        <v>40.694161038381601</v>
      </c>
      <c r="Y27" s="194" t="e">
        <f t="shared" ref="Y27:AA27" si="29">Y28+Y30+Y32</f>
        <v>#REF!</v>
      </c>
      <c r="Z27" s="194" t="e">
        <f t="shared" si="29"/>
        <v>#REF!</v>
      </c>
      <c r="AA27" s="194" t="e">
        <f t="shared" si="29"/>
        <v>#REF!</v>
      </c>
    </row>
    <row r="28" spans="1:27" ht="30" customHeight="1" x14ac:dyDescent="0.25">
      <c r="A28" s="71" t="s">
        <v>16</v>
      </c>
      <c r="B28" s="76">
        <v>51</v>
      </c>
      <c r="C28" s="76">
        <v>0</v>
      </c>
      <c r="D28" s="3" t="s">
        <v>139</v>
      </c>
      <c r="E28" s="76">
        <v>851</v>
      </c>
      <c r="F28" s="3" t="s">
        <v>11</v>
      </c>
      <c r="G28" s="3" t="s">
        <v>13</v>
      </c>
      <c r="H28" s="3" t="s">
        <v>258</v>
      </c>
      <c r="I28" s="3" t="s">
        <v>18</v>
      </c>
      <c r="J28" s="27">
        <f t="shared" ref="J28:AA28" si="30">J29</f>
        <v>15115700</v>
      </c>
      <c r="K28" s="27">
        <f t="shared" si="30"/>
        <v>0</v>
      </c>
      <c r="L28" s="27">
        <f t="shared" si="30"/>
        <v>15115700</v>
      </c>
      <c r="M28" s="27">
        <f t="shared" si="30"/>
        <v>0</v>
      </c>
      <c r="N28" s="27">
        <f t="shared" si="30"/>
        <v>0</v>
      </c>
      <c r="O28" s="27">
        <f t="shared" si="30"/>
        <v>0</v>
      </c>
      <c r="P28" s="27">
        <f t="shared" si="30"/>
        <v>0</v>
      </c>
      <c r="Q28" s="27">
        <f t="shared" si="30"/>
        <v>0</v>
      </c>
      <c r="R28" s="27">
        <f t="shared" si="30"/>
        <v>15115700</v>
      </c>
      <c r="S28" s="27">
        <f t="shared" si="30"/>
        <v>0</v>
      </c>
      <c r="T28" s="27">
        <f t="shared" si="30"/>
        <v>15115700</v>
      </c>
      <c r="U28" s="27">
        <f t="shared" si="30"/>
        <v>0</v>
      </c>
      <c r="V28" s="27">
        <f t="shared" si="30"/>
        <v>15115700</v>
      </c>
      <c r="W28" s="27">
        <f t="shared" si="30"/>
        <v>6260766.7599999998</v>
      </c>
      <c r="X28" s="174">
        <f t="shared" si="3"/>
        <v>41.418966769650098</v>
      </c>
      <c r="Y28" s="194" t="e">
        <f t="shared" si="30"/>
        <v>#REF!</v>
      </c>
      <c r="Z28" s="194" t="e">
        <f t="shared" si="30"/>
        <v>#REF!</v>
      </c>
      <c r="AA28" s="194" t="e">
        <f t="shared" si="30"/>
        <v>#REF!</v>
      </c>
    </row>
    <row r="29" spans="1:27" ht="105" x14ac:dyDescent="0.25">
      <c r="A29" s="71" t="s">
        <v>8</v>
      </c>
      <c r="B29" s="76">
        <v>51</v>
      </c>
      <c r="C29" s="76">
        <v>0</v>
      </c>
      <c r="D29" s="3" t="s">
        <v>139</v>
      </c>
      <c r="E29" s="76">
        <v>851</v>
      </c>
      <c r="F29" s="3" t="s">
        <v>11</v>
      </c>
      <c r="G29" s="3" t="s">
        <v>13</v>
      </c>
      <c r="H29" s="3" t="s">
        <v>258</v>
      </c>
      <c r="I29" s="3" t="s">
        <v>19</v>
      </c>
      <c r="J29" s="27">
        <f>'2.ВС'!J14</f>
        <v>15115700</v>
      </c>
      <c r="K29" s="27">
        <f>'2.ВС'!K14</f>
        <v>0</v>
      </c>
      <c r="L29" s="27">
        <f>'2.ВС'!L14</f>
        <v>15115700</v>
      </c>
      <c r="M29" s="27">
        <f>'2.ВС'!M14</f>
        <v>0</v>
      </c>
      <c r="N29" s="27">
        <f>'2.ВС'!N14</f>
        <v>0</v>
      </c>
      <c r="O29" s="27">
        <f>'2.ВС'!O14</f>
        <v>0</v>
      </c>
      <c r="P29" s="27">
        <f>'2.ВС'!P14</f>
        <v>0</v>
      </c>
      <c r="Q29" s="27">
        <f>'2.ВС'!Q14</f>
        <v>0</v>
      </c>
      <c r="R29" s="27">
        <f>'2.ВС'!R14</f>
        <v>15115700</v>
      </c>
      <c r="S29" s="27">
        <f>'2.ВС'!S14</f>
        <v>0</v>
      </c>
      <c r="T29" s="27">
        <f>'2.ВС'!T14</f>
        <v>15115700</v>
      </c>
      <c r="U29" s="27">
        <f>'2.ВС'!U14</f>
        <v>0</v>
      </c>
      <c r="V29" s="27">
        <f>'2.ВС'!V14</f>
        <v>15115700</v>
      </c>
      <c r="W29" s="27">
        <f>'2.ВС'!W14</f>
        <v>6260766.7599999998</v>
      </c>
      <c r="X29" s="174">
        <f t="shared" si="3"/>
        <v>41.418966769650098</v>
      </c>
      <c r="Y29" s="194" t="e">
        <f>'2.ВС'!#REF!</f>
        <v>#REF!</v>
      </c>
      <c r="Z29" s="194" t="e">
        <f>'2.ВС'!#REF!</f>
        <v>#REF!</v>
      </c>
      <c r="AA29" s="194" t="e">
        <f>'2.ВС'!#REF!</f>
        <v>#REF!</v>
      </c>
    </row>
    <row r="30" spans="1:27" ht="120" x14ac:dyDescent="0.25">
      <c r="A30" s="78" t="s">
        <v>22</v>
      </c>
      <c r="B30" s="76">
        <v>51</v>
      </c>
      <c r="C30" s="76">
        <v>0</v>
      </c>
      <c r="D30" s="3" t="s">
        <v>139</v>
      </c>
      <c r="E30" s="76">
        <v>851</v>
      </c>
      <c r="F30" s="3" t="s">
        <v>11</v>
      </c>
      <c r="G30" s="3" t="s">
        <v>13</v>
      </c>
      <c r="H30" s="3" t="s">
        <v>258</v>
      </c>
      <c r="I30" s="3" t="s">
        <v>23</v>
      </c>
      <c r="J30" s="27">
        <f t="shared" ref="J30:AA30" si="31">J31</f>
        <v>3979100</v>
      </c>
      <c r="K30" s="27">
        <f t="shared" si="31"/>
        <v>0</v>
      </c>
      <c r="L30" s="27">
        <f t="shared" si="31"/>
        <v>3979100</v>
      </c>
      <c r="M30" s="27">
        <f t="shared" si="31"/>
        <v>0</v>
      </c>
      <c r="N30" s="27">
        <f t="shared" si="31"/>
        <v>1838852</v>
      </c>
      <c r="O30" s="27">
        <f t="shared" si="31"/>
        <v>0</v>
      </c>
      <c r="P30" s="27">
        <f t="shared" si="31"/>
        <v>1838852</v>
      </c>
      <c r="Q30" s="27">
        <f t="shared" si="31"/>
        <v>0</v>
      </c>
      <c r="R30" s="27">
        <f t="shared" si="31"/>
        <v>5817952</v>
      </c>
      <c r="S30" s="27">
        <f t="shared" si="31"/>
        <v>0</v>
      </c>
      <c r="T30" s="27">
        <f t="shared" si="31"/>
        <v>5817952</v>
      </c>
      <c r="U30" s="27">
        <f t="shared" si="31"/>
        <v>0</v>
      </c>
      <c r="V30" s="27">
        <f t="shared" si="31"/>
        <v>5817952</v>
      </c>
      <c r="W30" s="27">
        <f t="shared" si="31"/>
        <v>2245421.2799999998</v>
      </c>
      <c r="X30" s="174">
        <f t="shared" si="3"/>
        <v>38.594702740758258</v>
      </c>
      <c r="Y30" s="194" t="e">
        <f t="shared" si="31"/>
        <v>#REF!</v>
      </c>
      <c r="Z30" s="194" t="e">
        <f t="shared" si="31"/>
        <v>#REF!</v>
      </c>
      <c r="AA30" s="194" t="e">
        <f t="shared" si="31"/>
        <v>#REF!</v>
      </c>
    </row>
    <row r="31" spans="1:27" ht="120" x14ac:dyDescent="0.25">
      <c r="A31" s="78" t="s">
        <v>9</v>
      </c>
      <c r="B31" s="76">
        <v>51</v>
      </c>
      <c r="C31" s="76">
        <v>0</v>
      </c>
      <c r="D31" s="3" t="s">
        <v>139</v>
      </c>
      <c r="E31" s="76">
        <v>851</v>
      </c>
      <c r="F31" s="3" t="s">
        <v>11</v>
      </c>
      <c r="G31" s="3" t="s">
        <v>13</v>
      </c>
      <c r="H31" s="3" t="s">
        <v>258</v>
      </c>
      <c r="I31" s="3" t="s">
        <v>24</v>
      </c>
      <c r="J31" s="27">
        <f>'2.ВС'!J16</f>
        <v>3979100</v>
      </c>
      <c r="K31" s="27">
        <f>'2.ВС'!K16</f>
        <v>0</v>
      </c>
      <c r="L31" s="27">
        <f>'2.ВС'!L16</f>
        <v>3979100</v>
      </c>
      <c r="M31" s="27">
        <f>'2.ВС'!M16</f>
        <v>0</v>
      </c>
      <c r="N31" s="27">
        <f>'2.ВС'!N16</f>
        <v>1838852</v>
      </c>
      <c r="O31" s="27">
        <f>'2.ВС'!O16</f>
        <v>0</v>
      </c>
      <c r="P31" s="27">
        <f>'2.ВС'!P16</f>
        <v>1838852</v>
      </c>
      <c r="Q31" s="27">
        <f>'2.ВС'!Q16</f>
        <v>0</v>
      </c>
      <c r="R31" s="27">
        <f>'2.ВС'!R16</f>
        <v>5817952</v>
      </c>
      <c r="S31" s="27">
        <f>'2.ВС'!S16</f>
        <v>0</v>
      </c>
      <c r="T31" s="27">
        <f>'2.ВС'!T16</f>
        <v>5817952</v>
      </c>
      <c r="U31" s="27">
        <f>'2.ВС'!U16</f>
        <v>0</v>
      </c>
      <c r="V31" s="27">
        <f>'2.ВС'!V16</f>
        <v>5817952</v>
      </c>
      <c r="W31" s="27">
        <f>'2.ВС'!W16</f>
        <v>2245421.2799999998</v>
      </c>
      <c r="X31" s="174">
        <f t="shared" si="3"/>
        <v>38.594702740758258</v>
      </c>
      <c r="Y31" s="194" t="e">
        <f>'2.ВС'!#REF!</f>
        <v>#REF!</v>
      </c>
      <c r="Z31" s="194" t="e">
        <f>'2.ВС'!#REF!</f>
        <v>#REF!</v>
      </c>
      <c r="AA31" s="194" t="e">
        <f>'2.ВС'!#REF!</f>
        <v>#REF!</v>
      </c>
    </row>
    <row r="32" spans="1:27" ht="45" x14ac:dyDescent="0.25">
      <c r="A32" s="78" t="s">
        <v>25</v>
      </c>
      <c r="B32" s="76">
        <v>51</v>
      </c>
      <c r="C32" s="76">
        <v>0</v>
      </c>
      <c r="D32" s="3" t="s">
        <v>139</v>
      </c>
      <c r="E32" s="76">
        <v>851</v>
      </c>
      <c r="F32" s="3" t="s">
        <v>11</v>
      </c>
      <c r="G32" s="3" t="s">
        <v>13</v>
      </c>
      <c r="H32" s="3" t="s">
        <v>258</v>
      </c>
      <c r="I32" s="3" t="s">
        <v>26</v>
      </c>
      <c r="J32" s="27">
        <f t="shared" ref="J32:AA32" si="32">J33</f>
        <v>152700</v>
      </c>
      <c r="K32" s="27">
        <f t="shared" si="32"/>
        <v>0</v>
      </c>
      <c r="L32" s="27">
        <f t="shared" si="32"/>
        <v>152700</v>
      </c>
      <c r="M32" s="27">
        <f t="shared" si="32"/>
        <v>0</v>
      </c>
      <c r="N32" s="27">
        <f t="shared" si="32"/>
        <v>0</v>
      </c>
      <c r="O32" s="27">
        <f t="shared" si="32"/>
        <v>0</v>
      </c>
      <c r="P32" s="27">
        <f t="shared" si="32"/>
        <v>0</v>
      </c>
      <c r="Q32" s="27">
        <f t="shared" si="32"/>
        <v>0</v>
      </c>
      <c r="R32" s="27">
        <f t="shared" si="32"/>
        <v>152700</v>
      </c>
      <c r="S32" s="27">
        <f t="shared" si="32"/>
        <v>0</v>
      </c>
      <c r="T32" s="27">
        <f t="shared" si="32"/>
        <v>152700</v>
      </c>
      <c r="U32" s="27">
        <f t="shared" si="32"/>
        <v>0</v>
      </c>
      <c r="V32" s="27">
        <f t="shared" si="32"/>
        <v>152700</v>
      </c>
      <c r="W32" s="27">
        <f t="shared" si="32"/>
        <v>74726</v>
      </c>
      <c r="X32" s="174">
        <f t="shared" si="3"/>
        <v>48.936476751800917</v>
      </c>
      <c r="Y32" s="194" t="e">
        <f t="shared" si="32"/>
        <v>#REF!</v>
      </c>
      <c r="Z32" s="194" t="e">
        <f t="shared" si="32"/>
        <v>#REF!</v>
      </c>
      <c r="AA32" s="194" t="e">
        <f t="shared" si="32"/>
        <v>#REF!</v>
      </c>
    </row>
    <row r="33" spans="1:27" ht="60" x14ac:dyDescent="0.25">
      <c r="A33" s="78" t="s">
        <v>27</v>
      </c>
      <c r="B33" s="76">
        <v>51</v>
      </c>
      <c r="C33" s="76">
        <v>0</v>
      </c>
      <c r="D33" s="3" t="s">
        <v>139</v>
      </c>
      <c r="E33" s="76">
        <v>851</v>
      </c>
      <c r="F33" s="3" t="s">
        <v>11</v>
      </c>
      <c r="G33" s="3" t="s">
        <v>13</v>
      </c>
      <c r="H33" s="3" t="s">
        <v>258</v>
      </c>
      <c r="I33" s="3" t="s">
        <v>28</v>
      </c>
      <c r="J33" s="27">
        <f>'2.ВС'!J18</f>
        <v>152700</v>
      </c>
      <c r="K33" s="27">
        <f>'2.ВС'!K18</f>
        <v>0</v>
      </c>
      <c r="L33" s="27">
        <f>'2.ВС'!L18</f>
        <v>152700</v>
      </c>
      <c r="M33" s="27">
        <f>'2.ВС'!M18</f>
        <v>0</v>
      </c>
      <c r="N33" s="27">
        <f>'2.ВС'!N18</f>
        <v>0</v>
      </c>
      <c r="O33" s="27">
        <f>'2.ВС'!O18</f>
        <v>0</v>
      </c>
      <c r="P33" s="27">
        <f>'2.ВС'!P18</f>
        <v>0</v>
      </c>
      <c r="Q33" s="27">
        <f>'2.ВС'!Q18</f>
        <v>0</v>
      </c>
      <c r="R33" s="27">
        <f>'2.ВС'!R18</f>
        <v>152700</v>
      </c>
      <c r="S33" s="27">
        <f>'2.ВС'!S18</f>
        <v>0</v>
      </c>
      <c r="T33" s="27">
        <f>'2.ВС'!T18</f>
        <v>152700</v>
      </c>
      <c r="U33" s="27">
        <f>'2.ВС'!U18</f>
        <v>0</v>
      </c>
      <c r="V33" s="27">
        <f>'2.ВС'!V18</f>
        <v>152700</v>
      </c>
      <c r="W33" s="27">
        <f>'2.ВС'!W18</f>
        <v>74726</v>
      </c>
      <c r="X33" s="174">
        <f t="shared" si="3"/>
        <v>48.936476751800917</v>
      </c>
      <c r="Y33" s="194" t="e">
        <f>'2.ВС'!#REF!</f>
        <v>#REF!</v>
      </c>
      <c r="Z33" s="194" t="e">
        <f>'2.ВС'!#REF!</f>
        <v>#REF!</v>
      </c>
      <c r="AA33" s="194" t="e">
        <f>'2.ВС'!#REF!</f>
        <v>#REF!</v>
      </c>
    </row>
    <row r="34" spans="1:27" ht="120" x14ac:dyDescent="0.25">
      <c r="A34" s="20" t="s">
        <v>333</v>
      </c>
      <c r="B34" s="76">
        <v>51</v>
      </c>
      <c r="C34" s="76">
        <v>0</v>
      </c>
      <c r="D34" s="3" t="s">
        <v>139</v>
      </c>
      <c r="E34" s="76">
        <v>851</v>
      </c>
      <c r="F34" s="3" t="s">
        <v>11</v>
      </c>
      <c r="G34" s="3" t="s">
        <v>13</v>
      </c>
      <c r="H34" s="3" t="s">
        <v>260</v>
      </c>
      <c r="I34" s="3"/>
      <c r="J34" s="27">
        <f t="shared" ref="J34:Y35" si="33">J35</f>
        <v>200000</v>
      </c>
      <c r="K34" s="27">
        <f t="shared" si="33"/>
        <v>0</v>
      </c>
      <c r="L34" s="27">
        <f t="shared" si="33"/>
        <v>200000</v>
      </c>
      <c r="M34" s="27">
        <f t="shared" si="33"/>
        <v>0</v>
      </c>
      <c r="N34" s="27">
        <f t="shared" si="33"/>
        <v>0</v>
      </c>
      <c r="O34" s="27">
        <f t="shared" si="33"/>
        <v>0</v>
      </c>
      <c r="P34" s="27">
        <f t="shared" si="33"/>
        <v>0</v>
      </c>
      <c r="Q34" s="27">
        <f t="shared" si="33"/>
        <v>0</v>
      </c>
      <c r="R34" s="27">
        <f t="shared" si="33"/>
        <v>200000</v>
      </c>
      <c r="S34" s="27">
        <f t="shared" si="33"/>
        <v>0</v>
      </c>
      <c r="T34" s="27">
        <f t="shared" si="33"/>
        <v>200000</v>
      </c>
      <c r="U34" s="27">
        <f t="shared" si="33"/>
        <v>0</v>
      </c>
      <c r="V34" s="27">
        <f t="shared" si="33"/>
        <v>200000</v>
      </c>
      <c r="W34" s="27">
        <f t="shared" si="33"/>
        <v>83734.89</v>
      </c>
      <c r="X34" s="174">
        <f t="shared" si="3"/>
        <v>41.867444999999996</v>
      </c>
      <c r="Y34" s="194" t="e">
        <f t="shared" si="33"/>
        <v>#REF!</v>
      </c>
      <c r="Z34" s="194" t="e">
        <f t="shared" ref="Y34:AA35" si="34">Z35</f>
        <v>#REF!</v>
      </c>
      <c r="AA34" s="194" t="e">
        <f t="shared" si="34"/>
        <v>#REF!</v>
      </c>
    </row>
    <row r="35" spans="1:27" ht="33.75" customHeight="1" x14ac:dyDescent="0.25">
      <c r="A35" s="78" t="s">
        <v>22</v>
      </c>
      <c r="B35" s="76">
        <v>51</v>
      </c>
      <c r="C35" s="76">
        <v>0</v>
      </c>
      <c r="D35" s="3" t="s">
        <v>139</v>
      </c>
      <c r="E35" s="76">
        <v>851</v>
      </c>
      <c r="F35" s="3" t="s">
        <v>11</v>
      </c>
      <c r="G35" s="3" t="s">
        <v>13</v>
      </c>
      <c r="H35" s="3" t="s">
        <v>260</v>
      </c>
      <c r="I35" s="3" t="s">
        <v>23</v>
      </c>
      <c r="J35" s="27">
        <f t="shared" si="33"/>
        <v>200000</v>
      </c>
      <c r="K35" s="27">
        <f t="shared" si="33"/>
        <v>0</v>
      </c>
      <c r="L35" s="27">
        <f t="shared" si="33"/>
        <v>200000</v>
      </c>
      <c r="M35" s="27">
        <f t="shared" si="33"/>
        <v>0</v>
      </c>
      <c r="N35" s="27">
        <f t="shared" si="33"/>
        <v>0</v>
      </c>
      <c r="O35" s="27">
        <f t="shared" si="33"/>
        <v>0</v>
      </c>
      <c r="P35" s="27">
        <f t="shared" si="33"/>
        <v>0</v>
      </c>
      <c r="Q35" s="27">
        <f t="shared" si="33"/>
        <v>0</v>
      </c>
      <c r="R35" s="27">
        <f t="shared" si="33"/>
        <v>200000</v>
      </c>
      <c r="S35" s="27">
        <f t="shared" si="33"/>
        <v>0</v>
      </c>
      <c r="T35" s="27">
        <f t="shared" si="33"/>
        <v>200000</v>
      </c>
      <c r="U35" s="27">
        <f t="shared" si="33"/>
        <v>0</v>
      </c>
      <c r="V35" s="27">
        <f t="shared" si="33"/>
        <v>200000</v>
      </c>
      <c r="W35" s="27">
        <f t="shared" si="33"/>
        <v>83734.89</v>
      </c>
      <c r="X35" s="174">
        <f t="shared" si="3"/>
        <v>41.867444999999996</v>
      </c>
      <c r="Y35" s="194" t="e">
        <f t="shared" si="34"/>
        <v>#REF!</v>
      </c>
      <c r="Z35" s="194" t="e">
        <f t="shared" si="34"/>
        <v>#REF!</v>
      </c>
      <c r="AA35" s="194" t="e">
        <f t="shared" si="34"/>
        <v>#REF!</v>
      </c>
    </row>
    <row r="36" spans="1:27" ht="33.75" customHeight="1" x14ac:dyDescent="0.25">
      <c r="A36" s="78" t="s">
        <v>9</v>
      </c>
      <c r="B36" s="76">
        <v>51</v>
      </c>
      <c r="C36" s="76">
        <v>0</v>
      </c>
      <c r="D36" s="3" t="s">
        <v>139</v>
      </c>
      <c r="E36" s="76">
        <v>851</v>
      </c>
      <c r="F36" s="3" t="s">
        <v>11</v>
      </c>
      <c r="G36" s="3" t="s">
        <v>13</v>
      </c>
      <c r="H36" s="3" t="s">
        <v>260</v>
      </c>
      <c r="I36" s="3" t="s">
        <v>24</v>
      </c>
      <c r="J36" s="27">
        <f>'2.ВС'!J21</f>
        <v>200000</v>
      </c>
      <c r="K36" s="27">
        <f>'2.ВС'!K21</f>
        <v>0</v>
      </c>
      <c r="L36" s="27">
        <f>'2.ВС'!L21</f>
        <v>200000</v>
      </c>
      <c r="M36" s="27">
        <f>'2.ВС'!M21</f>
        <v>0</v>
      </c>
      <c r="N36" s="27">
        <f>'2.ВС'!N21</f>
        <v>0</v>
      </c>
      <c r="O36" s="27">
        <f>'2.ВС'!O21</f>
        <v>0</v>
      </c>
      <c r="P36" s="27">
        <f>'2.ВС'!P21</f>
        <v>0</v>
      </c>
      <c r="Q36" s="27">
        <f>'2.ВС'!Q21</f>
        <v>0</v>
      </c>
      <c r="R36" s="27">
        <f>'2.ВС'!R21</f>
        <v>200000</v>
      </c>
      <c r="S36" s="27">
        <f>'2.ВС'!S21</f>
        <v>0</v>
      </c>
      <c r="T36" s="27">
        <f>'2.ВС'!T21</f>
        <v>200000</v>
      </c>
      <c r="U36" s="27">
        <f>'2.ВС'!U21</f>
        <v>0</v>
      </c>
      <c r="V36" s="27">
        <f>'2.ВС'!V21</f>
        <v>200000</v>
      </c>
      <c r="W36" s="27">
        <f>'2.ВС'!W21</f>
        <v>83734.89</v>
      </c>
      <c r="X36" s="174">
        <f t="shared" si="3"/>
        <v>41.867444999999996</v>
      </c>
      <c r="Y36" s="194" t="e">
        <f>'2.ВС'!#REF!</f>
        <v>#REF!</v>
      </c>
      <c r="Z36" s="194" t="e">
        <f>'2.ВС'!#REF!</f>
        <v>#REF!</v>
      </c>
      <c r="AA36" s="194" t="e">
        <f>'2.ВС'!#REF!</f>
        <v>#REF!</v>
      </c>
    </row>
    <row r="37" spans="1:27" ht="120" x14ac:dyDescent="0.25">
      <c r="A37" s="20" t="s">
        <v>46</v>
      </c>
      <c r="B37" s="76">
        <v>51</v>
      </c>
      <c r="C37" s="76">
        <v>0</v>
      </c>
      <c r="D37" s="3" t="s">
        <v>139</v>
      </c>
      <c r="E37" s="76">
        <v>851</v>
      </c>
      <c r="F37" s="3" t="s">
        <v>17</v>
      </c>
      <c r="G37" s="4" t="s">
        <v>39</v>
      </c>
      <c r="H37" s="4" t="s">
        <v>262</v>
      </c>
      <c r="I37" s="3"/>
      <c r="J37" s="27">
        <f t="shared" ref="J37:Y38" si="35">J38</f>
        <v>87500</v>
      </c>
      <c r="K37" s="27">
        <f t="shared" si="35"/>
        <v>0</v>
      </c>
      <c r="L37" s="27">
        <f t="shared" si="35"/>
        <v>87500</v>
      </c>
      <c r="M37" s="27">
        <f t="shared" si="35"/>
        <v>0</v>
      </c>
      <c r="N37" s="27">
        <f t="shared" si="35"/>
        <v>423000</v>
      </c>
      <c r="O37" s="27">
        <f t="shared" si="35"/>
        <v>0</v>
      </c>
      <c r="P37" s="27">
        <f t="shared" si="35"/>
        <v>423000</v>
      </c>
      <c r="Q37" s="27">
        <f t="shared" si="35"/>
        <v>0</v>
      </c>
      <c r="R37" s="27">
        <f t="shared" si="35"/>
        <v>510500</v>
      </c>
      <c r="S37" s="27">
        <f t="shared" si="35"/>
        <v>0</v>
      </c>
      <c r="T37" s="27">
        <f t="shared" si="35"/>
        <v>510500</v>
      </c>
      <c r="U37" s="27">
        <f t="shared" si="35"/>
        <v>0</v>
      </c>
      <c r="V37" s="27">
        <f t="shared" si="35"/>
        <v>510500</v>
      </c>
      <c r="W37" s="27">
        <f t="shared" si="35"/>
        <v>28500</v>
      </c>
      <c r="X37" s="174">
        <f t="shared" si="3"/>
        <v>5.5827619980411356</v>
      </c>
      <c r="Y37" s="194" t="e">
        <f t="shared" si="35"/>
        <v>#REF!</v>
      </c>
      <c r="Z37" s="194" t="e">
        <f t="shared" ref="Y37:AA38" si="36">Z38</f>
        <v>#REF!</v>
      </c>
      <c r="AA37" s="194" t="e">
        <f t="shared" si="36"/>
        <v>#REF!</v>
      </c>
    </row>
    <row r="38" spans="1:27" ht="27" customHeight="1" x14ac:dyDescent="0.25">
      <c r="A38" s="78" t="s">
        <v>22</v>
      </c>
      <c r="B38" s="76">
        <v>51</v>
      </c>
      <c r="C38" s="76">
        <v>0</v>
      </c>
      <c r="D38" s="3" t="s">
        <v>139</v>
      </c>
      <c r="E38" s="76">
        <v>851</v>
      </c>
      <c r="F38" s="3" t="s">
        <v>11</v>
      </c>
      <c r="G38" s="3" t="s">
        <v>39</v>
      </c>
      <c r="H38" s="4" t="s">
        <v>262</v>
      </c>
      <c r="I38" s="3" t="s">
        <v>23</v>
      </c>
      <c r="J38" s="27">
        <f t="shared" si="35"/>
        <v>87500</v>
      </c>
      <c r="K38" s="27">
        <f t="shared" si="35"/>
        <v>0</v>
      </c>
      <c r="L38" s="27">
        <f t="shared" si="35"/>
        <v>87500</v>
      </c>
      <c r="M38" s="27">
        <f t="shared" si="35"/>
        <v>0</v>
      </c>
      <c r="N38" s="27">
        <f t="shared" si="35"/>
        <v>423000</v>
      </c>
      <c r="O38" s="27">
        <f t="shared" si="35"/>
        <v>0</v>
      </c>
      <c r="P38" s="27">
        <f t="shared" si="35"/>
        <v>423000</v>
      </c>
      <c r="Q38" s="27">
        <f t="shared" si="35"/>
        <v>0</v>
      </c>
      <c r="R38" s="27">
        <f t="shared" si="35"/>
        <v>510500</v>
      </c>
      <c r="S38" s="27">
        <f t="shared" si="35"/>
        <v>0</v>
      </c>
      <c r="T38" s="27">
        <f t="shared" si="35"/>
        <v>510500</v>
      </c>
      <c r="U38" s="27">
        <f t="shared" si="35"/>
        <v>0</v>
      </c>
      <c r="V38" s="27">
        <f t="shared" si="35"/>
        <v>510500</v>
      </c>
      <c r="W38" s="27">
        <f t="shared" si="35"/>
        <v>28500</v>
      </c>
      <c r="X38" s="174">
        <f t="shared" si="3"/>
        <v>5.5827619980411356</v>
      </c>
      <c r="Y38" s="194" t="e">
        <f t="shared" si="36"/>
        <v>#REF!</v>
      </c>
      <c r="Z38" s="194" t="e">
        <f t="shared" si="36"/>
        <v>#REF!</v>
      </c>
      <c r="AA38" s="194" t="e">
        <f t="shared" si="36"/>
        <v>#REF!</v>
      </c>
    </row>
    <row r="39" spans="1:27" ht="27" customHeight="1" x14ac:dyDescent="0.25">
      <c r="A39" s="78" t="s">
        <v>9</v>
      </c>
      <c r="B39" s="76">
        <v>51</v>
      </c>
      <c r="C39" s="76">
        <v>0</v>
      </c>
      <c r="D39" s="3" t="s">
        <v>139</v>
      </c>
      <c r="E39" s="76">
        <v>851</v>
      </c>
      <c r="F39" s="3" t="s">
        <v>11</v>
      </c>
      <c r="G39" s="3" t="s">
        <v>39</v>
      </c>
      <c r="H39" s="4" t="s">
        <v>262</v>
      </c>
      <c r="I39" s="3" t="s">
        <v>24</v>
      </c>
      <c r="J39" s="27">
        <f>'2.ВС'!J42</f>
        <v>87500</v>
      </c>
      <c r="K39" s="27">
        <f>'2.ВС'!K42</f>
        <v>0</v>
      </c>
      <c r="L39" s="27">
        <f>'2.ВС'!L42</f>
        <v>87500</v>
      </c>
      <c r="M39" s="27">
        <f>'2.ВС'!M42</f>
        <v>0</v>
      </c>
      <c r="N39" s="27">
        <f>'2.ВС'!N42</f>
        <v>423000</v>
      </c>
      <c r="O39" s="27">
        <f>'2.ВС'!O42</f>
        <v>0</v>
      </c>
      <c r="P39" s="27">
        <f>'2.ВС'!P42</f>
        <v>423000</v>
      </c>
      <c r="Q39" s="27">
        <f>'2.ВС'!Q42</f>
        <v>0</v>
      </c>
      <c r="R39" s="27">
        <f>'2.ВС'!R42</f>
        <v>510500</v>
      </c>
      <c r="S39" s="27">
        <f>'2.ВС'!S42</f>
        <v>0</v>
      </c>
      <c r="T39" s="27">
        <f>'2.ВС'!T42</f>
        <v>510500</v>
      </c>
      <c r="U39" s="27">
        <f>'2.ВС'!U42</f>
        <v>0</v>
      </c>
      <c r="V39" s="27">
        <f>'2.ВС'!V42</f>
        <v>510500</v>
      </c>
      <c r="W39" s="27">
        <f>'2.ВС'!W42</f>
        <v>28500</v>
      </c>
      <c r="X39" s="174">
        <f t="shared" si="3"/>
        <v>5.5827619980411356</v>
      </c>
      <c r="Y39" s="194" t="e">
        <f>'2.ВС'!#REF!</f>
        <v>#REF!</v>
      </c>
      <c r="Z39" s="194" t="e">
        <f>'2.ВС'!#REF!</f>
        <v>#REF!</v>
      </c>
      <c r="AA39" s="194" t="e">
        <f>'2.ВС'!#REF!</f>
        <v>#REF!</v>
      </c>
    </row>
    <row r="40" spans="1:27" ht="90" x14ac:dyDescent="0.25">
      <c r="A40" s="20" t="s">
        <v>48</v>
      </c>
      <c r="B40" s="76">
        <v>51</v>
      </c>
      <c r="C40" s="76">
        <v>0</v>
      </c>
      <c r="D40" s="3" t="s">
        <v>139</v>
      </c>
      <c r="E40" s="76">
        <v>851</v>
      </c>
      <c r="F40" s="3" t="s">
        <v>11</v>
      </c>
      <c r="G40" s="3" t="s">
        <v>39</v>
      </c>
      <c r="H40" s="4" t="s">
        <v>263</v>
      </c>
      <c r="I40" s="3"/>
      <c r="J40" s="27">
        <f t="shared" ref="J40:AA40" si="37">J41</f>
        <v>70300</v>
      </c>
      <c r="K40" s="27">
        <f t="shared" si="37"/>
        <v>0</v>
      </c>
      <c r="L40" s="27">
        <f t="shared" si="37"/>
        <v>70300</v>
      </c>
      <c r="M40" s="27">
        <f t="shared" si="37"/>
        <v>0</v>
      </c>
      <c r="N40" s="27">
        <f t="shared" si="37"/>
        <v>0</v>
      </c>
      <c r="O40" s="27">
        <f t="shared" si="37"/>
        <v>0</v>
      </c>
      <c r="P40" s="27">
        <f t="shared" si="37"/>
        <v>0</v>
      </c>
      <c r="Q40" s="27">
        <f t="shared" si="37"/>
        <v>0</v>
      </c>
      <c r="R40" s="27">
        <f t="shared" si="37"/>
        <v>70300</v>
      </c>
      <c r="S40" s="27">
        <f t="shared" si="37"/>
        <v>0</v>
      </c>
      <c r="T40" s="27">
        <f t="shared" si="37"/>
        <v>70300</v>
      </c>
      <c r="U40" s="27">
        <f t="shared" si="37"/>
        <v>0</v>
      </c>
      <c r="V40" s="27">
        <f t="shared" si="37"/>
        <v>70300</v>
      </c>
      <c r="W40" s="27">
        <f t="shared" si="37"/>
        <v>35009.94</v>
      </c>
      <c r="X40" s="174">
        <f t="shared" si="3"/>
        <v>49.800768136557615</v>
      </c>
      <c r="Y40" s="194" t="e">
        <f t="shared" si="37"/>
        <v>#REF!</v>
      </c>
      <c r="Z40" s="194" t="e">
        <f t="shared" si="37"/>
        <v>#REF!</v>
      </c>
      <c r="AA40" s="194" t="e">
        <f t="shared" si="37"/>
        <v>#REF!</v>
      </c>
    </row>
    <row r="41" spans="1:27" ht="120" x14ac:dyDescent="0.25">
      <c r="A41" s="78" t="s">
        <v>22</v>
      </c>
      <c r="B41" s="76">
        <v>51</v>
      </c>
      <c r="C41" s="76">
        <v>0</v>
      </c>
      <c r="D41" s="3" t="s">
        <v>139</v>
      </c>
      <c r="E41" s="76">
        <v>851</v>
      </c>
      <c r="F41" s="3" t="s">
        <v>11</v>
      </c>
      <c r="G41" s="3" t="s">
        <v>39</v>
      </c>
      <c r="H41" s="4" t="s">
        <v>263</v>
      </c>
      <c r="I41" s="3" t="s">
        <v>23</v>
      </c>
      <c r="J41" s="27">
        <f t="shared" ref="J41:AA41" si="38">J42</f>
        <v>70300</v>
      </c>
      <c r="K41" s="27">
        <f t="shared" si="38"/>
        <v>0</v>
      </c>
      <c r="L41" s="27">
        <f t="shared" si="38"/>
        <v>70300</v>
      </c>
      <c r="M41" s="27">
        <f t="shared" si="38"/>
        <v>0</v>
      </c>
      <c r="N41" s="27">
        <f t="shared" si="38"/>
        <v>0</v>
      </c>
      <c r="O41" s="27">
        <f t="shared" si="38"/>
        <v>0</v>
      </c>
      <c r="P41" s="27">
        <f t="shared" si="38"/>
        <v>0</v>
      </c>
      <c r="Q41" s="27">
        <f t="shared" si="38"/>
        <v>0</v>
      </c>
      <c r="R41" s="27">
        <f t="shared" si="38"/>
        <v>70300</v>
      </c>
      <c r="S41" s="27">
        <f t="shared" si="38"/>
        <v>0</v>
      </c>
      <c r="T41" s="27">
        <f t="shared" si="38"/>
        <v>70300</v>
      </c>
      <c r="U41" s="27">
        <f t="shared" si="38"/>
        <v>0</v>
      </c>
      <c r="V41" s="27">
        <f t="shared" si="38"/>
        <v>70300</v>
      </c>
      <c r="W41" s="27">
        <f t="shared" si="38"/>
        <v>35009.94</v>
      </c>
      <c r="X41" s="174">
        <f t="shared" si="3"/>
        <v>49.800768136557615</v>
      </c>
      <c r="Y41" s="194" t="e">
        <f t="shared" si="38"/>
        <v>#REF!</v>
      </c>
      <c r="Z41" s="194" t="e">
        <f t="shared" si="38"/>
        <v>#REF!</v>
      </c>
      <c r="AA41" s="194" t="e">
        <f t="shared" si="38"/>
        <v>#REF!</v>
      </c>
    </row>
    <row r="42" spans="1:27" ht="26.25" customHeight="1" x14ac:dyDescent="0.25">
      <c r="A42" s="78" t="s">
        <v>9</v>
      </c>
      <c r="B42" s="76">
        <v>51</v>
      </c>
      <c r="C42" s="76">
        <v>0</v>
      </c>
      <c r="D42" s="3" t="s">
        <v>139</v>
      </c>
      <c r="E42" s="76">
        <v>851</v>
      </c>
      <c r="F42" s="3" t="s">
        <v>11</v>
      </c>
      <c r="G42" s="3" t="s">
        <v>39</v>
      </c>
      <c r="H42" s="4" t="s">
        <v>263</v>
      </c>
      <c r="I42" s="3" t="s">
        <v>24</v>
      </c>
      <c r="J42" s="27">
        <f>'2.ВС'!J45</f>
        <v>70300</v>
      </c>
      <c r="K42" s="27">
        <f>'2.ВС'!K45</f>
        <v>0</v>
      </c>
      <c r="L42" s="27">
        <f>'2.ВС'!L45</f>
        <v>70300</v>
      </c>
      <c r="M42" s="27">
        <f>'2.ВС'!M45</f>
        <v>0</v>
      </c>
      <c r="N42" s="27">
        <f>'2.ВС'!N45</f>
        <v>0</v>
      </c>
      <c r="O42" s="27">
        <f>'2.ВС'!O45</f>
        <v>0</v>
      </c>
      <c r="P42" s="27">
        <f>'2.ВС'!P45</f>
        <v>0</v>
      </c>
      <c r="Q42" s="27">
        <f>'2.ВС'!Q45</f>
        <v>0</v>
      </c>
      <c r="R42" s="27">
        <f>'2.ВС'!R45</f>
        <v>70300</v>
      </c>
      <c r="S42" s="27">
        <f>'2.ВС'!S45</f>
        <v>0</v>
      </c>
      <c r="T42" s="27">
        <f>'2.ВС'!T45</f>
        <v>70300</v>
      </c>
      <c r="U42" s="27">
        <f>'2.ВС'!U45</f>
        <v>0</v>
      </c>
      <c r="V42" s="27">
        <f>'2.ВС'!V45</f>
        <v>70300</v>
      </c>
      <c r="W42" s="27">
        <f>'2.ВС'!W45</f>
        <v>35009.94</v>
      </c>
      <c r="X42" s="174">
        <f t="shared" si="3"/>
        <v>49.800768136557615</v>
      </c>
      <c r="Y42" s="194" t="e">
        <f>'2.ВС'!#REF!</f>
        <v>#REF!</v>
      </c>
      <c r="Z42" s="194" t="e">
        <f>'2.ВС'!#REF!</f>
        <v>#REF!</v>
      </c>
      <c r="AA42" s="194" t="e">
        <f>'2.ВС'!#REF!</f>
        <v>#REF!</v>
      </c>
    </row>
    <row r="43" spans="1:27" ht="31.5" customHeight="1" x14ac:dyDescent="0.25">
      <c r="A43" s="9" t="s">
        <v>336</v>
      </c>
      <c r="B43" s="76">
        <v>51</v>
      </c>
      <c r="C43" s="76">
        <v>0</v>
      </c>
      <c r="D43" s="3" t="s">
        <v>139</v>
      </c>
      <c r="E43" s="76">
        <v>851</v>
      </c>
      <c r="F43" s="3" t="s">
        <v>11</v>
      </c>
      <c r="G43" s="3" t="s">
        <v>39</v>
      </c>
      <c r="H43" s="4" t="s">
        <v>338</v>
      </c>
      <c r="I43" s="3"/>
      <c r="J43" s="27">
        <f t="shared" ref="J43:Y44" si="39">J44</f>
        <v>0</v>
      </c>
      <c r="K43" s="27">
        <f t="shared" si="39"/>
        <v>0</v>
      </c>
      <c r="L43" s="27">
        <f t="shared" si="39"/>
        <v>0</v>
      </c>
      <c r="M43" s="27">
        <f t="shared" si="39"/>
        <v>0</v>
      </c>
      <c r="N43" s="27">
        <f t="shared" si="39"/>
        <v>121984</v>
      </c>
      <c r="O43" s="27">
        <f t="shared" si="39"/>
        <v>0</v>
      </c>
      <c r="P43" s="27">
        <f t="shared" si="39"/>
        <v>121984</v>
      </c>
      <c r="Q43" s="27">
        <f t="shared" si="39"/>
        <v>0</v>
      </c>
      <c r="R43" s="27">
        <f t="shared" si="39"/>
        <v>121984</v>
      </c>
      <c r="S43" s="27">
        <f t="shared" si="39"/>
        <v>0</v>
      </c>
      <c r="T43" s="27">
        <f t="shared" si="39"/>
        <v>121984</v>
      </c>
      <c r="U43" s="27">
        <f t="shared" si="39"/>
        <v>0</v>
      </c>
      <c r="V43" s="27">
        <f t="shared" si="39"/>
        <v>121984</v>
      </c>
      <c r="W43" s="27">
        <f t="shared" si="39"/>
        <v>84960.16</v>
      </c>
      <c r="X43" s="174">
        <f t="shared" si="3"/>
        <v>69.648609653725075</v>
      </c>
      <c r="Y43" s="194" t="e">
        <f t="shared" si="39"/>
        <v>#REF!</v>
      </c>
      <c r="Z43" s="194" t="e">
        <f t="shared" ref="Y43:AA44" si="40">Z44</f>
        <v>#REF!</v>
      </c>
      <c r="AA43" s="194" t="e">
        <f t="shared" si="40"/>
        <v>#REF!</v>
      </c>
    </row>
    <row r="44" spans="1:27" ht="27.75" customHeight="1" x14ac:dyDescent="0.25">
      <c r="A44" s="78" t="s">
        <v>22</v>
      </c>
      <c r="B44" s="76">
        <v>51</v>
      </c>
      <c r="C44" s="76">
        <v>0</v>
      </c>
      <c r="D44" s="3" t="s">
        <v>139</v>
      </c>
      <c r="E44" s="76">
        <v>851</v>
      </c>
      <c r="F44" s="3" t="s">
        <v>11</v>
      </c>
      <c r="G44" s="3" t="s">
        <v>39</v>
      </c>
      <c r="H44" s="4" t="s">
        <v>338</v>
      </c>
      <c r="I44" s="3" t="s">
        <v>23</v>
      </c>
      <c r="J44" s="27">
        <f t="shared" si="39"/>
        <v>0</v>
      </c>
      <c r="K44" s="27">
        <f t="shared" si="39"/>
        <v>0</v>
      </c>
      <c r="L44" s="27">
        <f t="shared" si="39"/>
        <v>0</v>
      </c>
      <c r="M44" s="27">
        <f t="shared" si="39"/>
        <v>0</v>
      </c>
      <c r="N44" s="27">
        <f t="shared" si="39"/>
        <v>121984</v>
      </c>
      <c r="O44" s="27">
        <f t="shared" si="39"/>
        <v>0</v>
      </c>
      <c r="P44" s="27">
        <f t="shared" si="39"/>
        <v>121984</v>
      </c>
      <c r="Q44" s="27">
        <f t="shared" si="39"/>
        <v>0</v>
      </c>
      <c r="R44" s="27">
        <f t="shared" si="39"/>
        <v>121984</v>
      </c>
      <c r="S44" s="27">
        <f t="shared" si="39"/>
        <v>0</v>
      </c>
      <c r="T44" s="27">
        <f t="shared" si="39"/>
        <v>121984</v>
      </c>
      <c r="U44" s="27">
        <f t="shared" si="39"/>
        <v>0</v>
      </c>
      <c r="V44" s="27">
        <f t="shared" si="39"/>
        <v>121984</v>
      </c>
      <c r="W44" s="27">
        <f t="shared" si="39"/>
        <v>84960.16</v>
      </c>
      <c r="X44" s="174">
        <f t="shared" si="3"/>
        <v>69.648609653725075</v>
      </c>
      <c r="Y44" s="194" t="e">
        <f t="shared" si="40"/>
        <v>#REF!</v>
      </c>
      <c r="Z44" s="194" t="e">
        <f t="shared" si="40"/>
        <v>#REF!</v>
      </c>
      <c r="AA44" s="194" t="e">
        <f t="shared" si="40"/>
        <v>#REF!</v>
      </c>
    </row>
    <row r="45" spans="1:27" ht="27.75" customHeight="1" x14ac:dyDescent="0.25">
      <c r="A45" s="78" t="s">
        <v>9</v>
      </c>
      <c r="B45" s="76">
        <v>51</v>
      </c>
      <c r="C45" s="76">
        <v>0</v>
      </c>
      <c r="D45" s="3" t="s">
        <v>139</v>
      </c>
      <c r="E45" s="76">
        <v>851</v>
      </c>
      <c r="F45" s="3" t="s">
        <v>11</v>
      </c>
      <c r="G45" s="3" t="s">
        <v>39</v>
      </c>
      <c r="H45" s="4" t="s">
        <v>338</v>
      </c>
      <c r="I45" s="3" t="s">
        <v>24</v>
      </c>
      <c r="J45" s="27">
        <f>'2.ВС'!J48</f>
        <v>0</v>
      </c>
      <c r="K45" s="27">
        <f>'2.ВС'!K48</f>
        <v>0</v>
      </c>
      <c r="L45" s="27">
        <f>'2.ВС'!L48</f>
        <v>0</v>
      </c>
      <c r="M45" s="27">
        <f>'2.ВС'!M48</f>
        <v>0</v>
      </c>
      <c r="N45" s="27">
        <f>'2.ВС'!N48</f>
        <v>121984</v>
      </c>
      <c r="O45" s="27">
        <f>'2.ВС'!O48</f>
        <v>0</v>
      </c>
      <c r="P45" s="27">
        <f>'2.ВС'!P48</f>
        <v>121984</v>
      </c>
      <c r="Q45" s="27">
        <f>'2.ВС'!Q48</f>
        <v>0</v>
      </c>
      <c r="R45" s="27">
        <f>'2.ВС'!R48</f>
        <v>121984</v>
      </c>
      <c r="S45" s="27">
        <f>'2.ВС'!S48</f>
        <v>0</v>
      </c>
      <c r="T45" s="27">
        <f>'2.ВС'!T48</f>
        <v>121984</v>
      </c>
      <c r="U45" s="27">
        <f>'2.ВС'!U48</f>
        <v>0</v>
      </c>
      <c r="V45" s="27">
        <f>'2.ВС'!V48</f>
        <v>121984</v>
      </c>
      <c r="W45" s="27">
        <f>'2.ВС'!W48</f>
        <v>84960.16</v>
      </c>
      <c r="X45" s="174">
        <f t="shared" si="3"/>
        <v>69.648609653725075</v>
      </c>
      <c r="Y45" s="194" t="e">
        <f>'2.ВС'!#REF!</f>
        <v>#REF!</v>
      </c>
      <c r="Z45" s="194" t="e">
        <f>'2.ВС'!#REF!</f>
        <v>#REF!</v>
      </c>
      <c r="AA45" s="194" t="e">
        <f>'2.ВС'!#REF!</f>
        <v>#REF!</v>
      </c>
    </row>
    <row r="46" spans="1:27" ht="75" x14ac:dyDescent="0.25">
      <c r="A46" s="20" t="s">
        <v>32</v>
      </c>
      <c r="B46" s="76">
        <v>51</v>
      </c>
      <c r="C46" s="76">
        <v>0</v>
      </c>
      <c r="D46" s="3" t="s">
        <v>139</v>
      </c>
      <c r="E46" s="76">
        <v>851</v>
      </c>
      <c r="F46" s="3" t="s">
        <v>11</v>
      </c>
      <c r="G46" s="3" t="s">
        <v>13</v>
      </c>
      <c r="H46" s="3" t="s">
        <v>261</v>
      </c>
      <c r="I46" s="3"/>
      <c r="J46" s="27">
        <f t="shared" ref="J46:Y47" si="41">J47</f>
        <v>65000</v>
      </c>
      <c r="K46" s="27">
        <f t="shared" si="41"/>
        <v>0</v>
      </c>
      <c r="L46" s="27">
        <f t="shared" si="41"/>
        <v>65000</v>
      </c>
      <c r="M46" s="27">
        <f t="shared" si="41"/>
        <v>0</v>
      </c>
      <c r="N46" s="27">
        <f t="shared" si="41"/>
        <v>0</v>
      </c>
      <c r="O46" s="27">
        <f t="shared" si="41"/>
        <v>0</v>
      </c>
      <c r="P46" s="27">
        <f t="shared" si="41"/>
        <v>0</v>
      </c>
      <c r="Q46" s="27">
        <f t="shared" si="41"/>
        <v>0</v>
      </c>
      <c r="R46" s="27">
        <f t="shared" si="41"/>
        <v>65000</v>
      </c>
      <c r="S46" s="27">
        <f t="shared" si="41"/>
        <v>0</v>
      </c>
      <c r="T46" s="27">
        <f t="shared" si="41"/>
        <v>65000</v>
      </c>
      <c r="U46" s="27">
        <f t="shared" si="41"/>
        <v>0</v>
      </c>
      <c r="V46" s="27">
        <f t="shared" si="41"/>
        <v>65000</v>
      </c>
      <c r="W46" s="27">
        <f t="shared" si="41"/>
        <v>65000</v>
      </c>
      <c r="X46" s="174">
        <f t="shared" si="3"/>
        <v>100</v>
      </c>
      <c r="Y46" s="194" t="e">
        <f t="shared" si="41"/>
        <v>#REF!</v>
      </c>
      <c r="Z46" s="194" t="e">
        <f t="shared" ref="Y46:AA47" si="42">Z47</f>
        <v>#REF!</v>
      </c>
      <c r="AA46" s="194" t="e">
        <f t="shared" si="42"/>
        <v>#REF!</v>
      </c>
    </row>
    <row r="47" spans="1:27" ht="45" x14ac:dyDescent="0.25">
      <c r="A47" s="78" t="s">
        <v>25</v>
      </c>
      <c r="B47" s="76">
        <v>51</v>
      </c>
      <c r="C47" s="76">
        <v>0</v>
      </c>
      <c r="D47" s="3" t="s">
        <v>139</v>
      </c>
      <c r="E47" s="76">
        <v>851</v>
      </c>
      <c r="F47" s="3" t="s">
        <v>11</v>
      </c>
      <c r="G47" s="3" t="s">
        <v>13</v>
      </c>
      <c r="H47" s="3" t="s">
        <v>261</v>
      </c>
      <c r="I47" s="3" t="s">
        <v>26</v>
      </c>
      <c r="J47" s="27">
        <f t="shared" si="41"/>
        <v>65000</v>
      </c>
      <c r="K47" s="27">
        <f t="shared" si="41"/>
        <v>0</v>
      </c>
      <c r="L47" s="27">
        <f t="shared" si="41"/>
        <v>65000</v>
      </c>
      <c r="M47" s="27">
        <f t="shared" si="41"/>
        <v>0</v>
      </c>
      <c r="N47" s="27">
        <f t="shared" si="41"/>
        <v>0</v>
      </c>
      <c r="O47" s="27">
        <f t="shared" si="41"/>
        <v>0</v>
      </c>
      <c r="P47" s="27">
        <f t="shared" si="41"/>
        <v>0</v>
      </c>
      <c r="Q47" s="27">
        <f t="shared" si="41"/>
        <v>0</v>
      </c>
      <c r="R47" s="27">
        <f t="shared" si="41"/>
        <v>65000</v>
      </c>
      <c r="S47" s="27">
        <f t="shared" si="41"/>
        <v>0</v>
      </c>
      <c r="T47" s="27">
        <f t="shared" si="41"/>
        <v>65000</v>
      </c>
      <c r="U47" s="27">
        <f t="shared" si="41"/>
        <v>0</v>
      </c>
      <c r="V47" s="27">
        <f t="shared" si="41"/>
        <v>65000</v>
      </c>
      <c r="W47" s="27">
        <f t="shared" si="41"/>
        <v>65000</v>
      </c>
      <c r="X47" s="174">
        <f t="shared" si="3"/>
        <v>100</v>
      </c>
      <c r="Y47" s="194" t="e">
        <f t="shared" si="42"/>
        <v>#REF!</v>
      </c>
      <c r="Z47" s="194" t="e">
        <f t="shared" si="42"/>
        <v>#REF!</v>
      </c>
      <c r="AA47" s="194" t="e">
        <f t="shared" si="42"/>
        <v>#REF!</v>
      </c>
    </row>
    <row r="48" spans="1:27" ht="60" x14ac:dyDescent="0.25">
      <c r="A48" s="78" t="s">
        <v>27</v>
      </c>
      <c r="B48" s="76">
        <v>51</v>
      </c>
      <c r="C48" s="76">
        <v>0</v>
      </c>
      <c r="D48" s="3" t="s">
        <v>139</v>
      </c>
      <c r="E48" s="76">
        <v>851</v>
      </c>
      <c r="F48" s="3" t="s">
        <v>11</v>
      </c>
      <c r="G48" s="3" t="s">
        <v>13</v>
      </c>
      <c r="H48" s="3" t="s">
        <v>261</v>
      </c>
      <c r="I48" s="3" t="s">
        <v>28</v>
      </c>
      <c r="J48" s="27">
        <f>'2.ВС'!J24</f>
        <v>65000</v>
      </c>
      <c r="K48" s="27">
        <f>'2.ВС'!K24</f>
        <v>0</v>
      </c>
      <c r="L48" s="27">
        <f>'2.ВС'!L24</f>
        <v>65000</v>
      </c>
      <c r="M48" s="27">
        <f>'2.ВС'!M24</f>
        <v>0</v>
      </c>
      <c r="N48" s="27">
        <f>'2.ВС'!N24</f>
        <v>0</v>
      </c>
      <c r="O48" s="27">
        <f>'2.ВС'!O24</f>
        <v>0</v>
      </c>
      <c r="P48" s="27">
        <f>'2.ВС'!P24</f>
        <v>0</v>
      </c>
      <c r="Q48" s="27">
        <f>'2.ВС'!Q24</f>
        <v>0</v>
      </c>
      <c r="R48" s="27">
        <f>'2.ВС'!R24</f>
        <v>65000</v>
      </c>
      <c r="S48" s="27">
        <f>'2.ВС'!S24</f>
        <v>0</v>
      </c>
      <c r="T48" s="27">
        <f>'2.ВС'!T24</f>
        <v>65000</v>
      </c>
      <c r="U48" s="27">
        <f>'2.ВС'!U24</f>
        <v>0</v>
      </c>
      <c r="V48" s="27">
        <f>'2.ВС'!V24</f>
        <v>65000</v>
      </c>
      <c r="W48" s="27">
        <f>'2.ВС'!W24</f>
        <v>65000</v>
      </c>
      <c r="X48" s="174">
        <f t="shared" si="3"/>
        <v>100</v>
      </c>
      <c r="Y48" s="194" t="e">
        <f>'2.ВС'!#REF!</f>
        <v>#REF!</v>
      </c>
      <c r="Z48" s="194" t="e">
        <f>'2.ВС'!#REF!</f>
        <v>#REF!</v>
      </c>
      <c r="AA48" s="194" t="e">
        <f>'2.ВС'!#REF!</f>
        <v>#REF!</v>
      </c>
    </row>
    <row r="49" spans="1:27" ht="105" x14ac:dyDescent="0.25">
      <c r="A49" s="20" t="s">
        <v>334</v>
      </c>
      <c r="B49" s="76">
        <v>51</v>
      </c>
      <c r="C49" s="76">
        <v>0</v>
      </c>
      <c r="D49" s="3" t="s">
        <v>139</v>
      </c>
      <c r="E49" s="76">
        <v>851</v>
      </c>
      <c r="F49" s="3" t="s">
        <v>11</v>
      </c>
      <c r="G49" s="4" t="s">
        <v>39</v>
      </c>
      <c r="H49" s="4" t="s">
        <v>264</v>
      </c>
      <c r="I49" s="3"/>
      <c r="J49" s="27">
        <f t="shared" ref="J49:AA49" si="43">J50</f>
        <v>35500</v>
      </c>
      <c r="K49" s="27">
        <f t="shared" si="43"/>
        <v>0</v>
      </c>
      <c r="L49" s="27">
        <f t="shared" si="43"/>
        <v>35500</v>
      </c>
      <c r="M49" s="27">
        <f t="shared" si="43"/>
        <v>0</v>
      </c>
      <c r="N49" s="27">
        <f t="shared" si="43"/>
        <v>0</v>
      </c>
      <c r="O49" s="27">
        <f t="shared" si="43"/>
        <v>0</v>
      </c>
      <c r="P49" s="27">
        <f t="shared" si="43"/>
        <v>0</v>
      </c>
      <c r="Q49" s="27">
        <f t="shared" si="43"/>
        <v>0</v>
      </c>
      <c r="R49" s="27">
        <f t="shared" si="43"/>
        <v>35500</v>
      </c>
      <c r="S49" s="27">
        <f t="shared" si="43"/>
        <v>0</v>
      </c>
      <c r="T49" s="27">
        <f t="shared" si="43"/>
        <v>35500</v>
      </c>
      <c r="U49" s="27">
        <f t="shared" si="43"/>
        <v>0</v>
      </c>
      <c r="V49" s="27">
        <f t="shared" si="43"/>
        <v>35500</v>
      </c>
      <c r="W49" s="27">
        <f t="shared" si="43"/>
        <v>0</v>
      </c>
      <c r="X49" s="174">
        <f t="shared" si="3"/>
        <v>0</v>
      </c>
      <c r="Y49" s="194" t="e">
        <f t="shared" si="43"/>
        <v>#REF!</v>
      </c>
      <c r="Z49" s="194" t="e">
        <f t="shared" si="43"/>
        <v>#REF!</v>
      </c>
      <c r="AA49" s="194" t="e">
        <f t="shared" si="43"/>
        <v>#REF!</v>
      </c>
    </row>
    <row r="50" spans="1:27" ht="22.5" customHeight="1" x14ac:dyDescent="0.25">
      <c r="A50" s="78" t="s">
        <v>22</v>
      </c>
      <c r="B50" s="76">
        <v>51</v>
      </c>
      <c r="C50" s="76">
        <v>0</v>
      </c>
      <c r="D50" s="3" t="s">
        <v>139</v>
      </c>
      <c r="E50" s="76">
        <v>851</v>
      </c>
      <c r="F50" s="3" t="s">
        <v>11</v>
      </c>
      <c r="G50" s="4" t="s">
        <v>39</v>
      </c>
      <c r="H50" s="4" t="s">
        <v>264</v>
      </c>
      <c r="I50" s="3" t="s">
        <v>23</v>
      </c>
      <c r="J50" s="27">
        <f t="shared" ref="J50:AA50" si="44">J51</f>
        <v>35500</v>
      </c>
      <c r="K50" s="27">
        <f t="shared" si="44"/>
        <v>0</v>
      </c>
      <c r="L50" s="27">
        <f t="shared" si="44"/>
        <v>35500</v>
      </c>
      <c r="M50" s="27">
        <f t="shared" si="44"/>
        <v>0</v>
      </c>
      <c r="N50" s="27">
        <f t="shared" si="44"/>
        <v>0</v>
      </c>
      <c r="O50" s="27">
        <f t="shared" si="44"/>
        <v>0</v>
      </c>
      <c r="P50" s="27">
        <f t="shared" si="44"/>
        <v>0</v>
      </c>
      <c r="Q50" s="27">
        <f t="shared" si="44"/>
        <v>0</v>
      </c>
      <c r="R50" s="27">
        <f t="shared" si="44"/>
        <v>35500</v>
      </c>
      <c r="S50" s="27">
        <f t="shared" si="44"/>
        <v>0</v>
      </c>
      <c r="T50" s="27">
        <f t="shared" si="44"/>
        <v>35500</v>
      </c>
      <c r="U50" s="27">
        <f t="shared" si="44"/>
        <v>0</v>
      </c>
      <c r="V50" s="27">
        <f t="shared" si="44"/>
        <v>35500</v>
      </c>
      <c r="W50" s="27">
        <f t="shared" si="44"/>
        <v>0</v>
      </c>
      <c r="X50" s="174">
        <f t="shared" si="3"/>
        <v>0</v>
      </c>
      <c r="Y50" s="194" t="e">
        <f t="shared" si="44"/>
        <v>#REF!</v>
      </c>
      <c r="Z50" s="194" t="e">
        <f t="shared" si="44"/>
        <v>#REF!</v>
      </c>
      <c r="AA50" s="194" t="e">
        <f t="shared" si="44"/>
        <v>#REF!</v>
      </c>
    </row>
    <row r="51" spans="1:27" ht="22.5" customHeight="1" x14ac:dyDescent="0.25">
      <c r="A51" s="78" t="s">
        <v>9</v>
      </c>
      <c r="B51" s="76">
        <v>51</v>
      </c>
      <c r="C51" s="76">
        <v>0</v>
      </c>
      <c r="D51" s="3" t="s">
        <v>139</v>
      </c>
      <c r="E51" s="76">
        <v>851</v>
      </c>
      <c r="F51" s="3" t="s">
        <v>11</v>
      </c>
      <c r="G51" s="4" t="s">
        <v>39</v>
      </c>
      <c r="H51" s="4" t="s">
        <v>264</v>
      </c>
      <c r="I51" s="3" t="s">
        <v>24</v>
      </c>
      <c r="J51" s="27">
        <f>'2.ВС'!J51</f>
        <v>35500</v>
      </c>
      <c r="K51" s="27">
        <f>'2.ВС'!K51</f>
        <v>0</v>
      </c>
      <c r="L51" s="27">
        <f>'2.ВС'!L51</f>
        <v>35500</v>
      </c>
      <c r="M51" s="27">
        <f>'2.ВС'!M51</f>
        <v>0</v>
      </c>
      <c r="N51" s="27">
        <f>'2.ВС'!N51</f>
        <v>0</v>
      </c>
      <c r="O51" s="27">
        <f>'2.ВС'!O51</f>
        <v>0</v>
      </c>
      <c r="P51" s="27">
        <f>'2.ВС'!P51</f>
        <v>0</v>
      </c>
      <c r="Q51" s="27">
        <f>'2.ВС'!Q51</f>
        <v>0</v>
      </c>
      <c r="R51" s="27">
        <f>'2.ВС'!R51</f>
        <v>35500</v>
      </c>
      <c r="S51" s="27">
        <f>'2.ВС'!S51</f>
        <v>0</v>
      </c>
      <c r="T51" s="27">
        <f>'2.ВС'!T51</f>
        <v>35500</v>
      </c>
      <c r="U51" s="27">
        <f>'2.ВС'!U51</f>
        <v>0</v>
      </c>
      <c r="V51" s="27">
        <f>'2.ВС'!V51</f>
        <v>35500</v>
      </c>
      <c r="W51" s="27">
        <f>'2.ВС'!W51</f>
        <v>0</v>
      </c>
      <c r="X51" s="174">
        <f t="shared" si="3"/>
        <v>0</v>
      </c>
      <c r="Y51" s="194" t="e">
        <f>'2.ВС'!#REF!</f>
        <v>#REF!</v>
      </c>
      <c r="Z51" s="194" t="e">
        <f>'2.ВС'!#REF!</f>
        <v>#REF!</v>
      </c>
      <c r="AA51" s="194" t="e">
        <f>'2.ВС'!#REF!</f>
        <v>#REF!</v>
      </c>
    </row>
    <row r="52" spans="1:27" ht="49.5" customHeight="1" x14ac:dyDescent="0.25">
      <c r="A52" s="20" t="s">
        <v>29</v>
      </c>
      <c r="B52" s="76">
        <v>51</v>
      </c>
      <c r="C52" s="76">
        <v>0</v>
      </c>
      <c r="D52" s="3" t="s">
        <v>139</v>
      </c>
      <c r="E52" s="76">
        <v>851</v>
      </c>
      <c r="F52" s="3" t="s">
        <v>11</v>
      </c>
      <c r="G52" s="3" t="s">
        <v>13</v>
      </c>
      <c r="H52" s="3" t="s">
        <v>259</v>
      </c>
      <c r="I52" s="3"/>
      <c r="J52" s="27">
        <f t="shared" ref="J52:Y53" si="45">J53</f>
        <v>2500</v>
      </c>
      <c r="K52" s="27">
        <f t="shared" si="45"/>
        <v>0</v>
      </c>
      <c r="L52" s="27">
        <f t="shared" si="45"/>
        <v>0</v>
      </c>
      <c r="M52" s="27">
        <f t="shared" si="45"/>
        <v>2500</v>
      </c>
      <c r="N52" s="27">
        <f t="shared" si="45"/>
        <v>0</v>
      </c>
      <c r="O52" s="27">
        <f t="shared" si="45"/>
        <v>0</v>
      </c>
      <c r="P52" s="27">
        <f t="shared" si="45"/>
        <v>0</v>
      </c>
      <c r="Q52" s="27">
        <f t="shared" si="45"/>
        <v>0</v>
      </c>
      <c r="R52" s="27">
        <f t="shared" si="45"/>
        <v>2500</v>
      </c>
      <c r="S52" s="27">
        <f t="shared" si="45"/>
        <v>0</v>
      </c>
      <c r="T52" s="27">
        <f t="shared" si="45"/>
        <v>0</v>
      </c>
      <c r="U52" s="27">
        <f t="shared" si="45"/>
        <v>2500</v>
      </c>
      <c r="V52" s="27">
        <f t="shared" si="45"/>
        <v>2500</v>
      </c>
      <c r="W52" s="27">
        <f t="shared" si="45"/>
        <v>0</v>
      </c>
      <c r="X52" s="174">
        <f t="shared" si="3"/>
        <v>0</v>
      </c>
      <c r="Y52" s="194" t="e">
        <f t="shared" si="45"/>
        <v>#REF!</v>
      </c>
      <c r="Z52" s="194" t="e">
        <f t="shared" ref="Y52:AA53" si="46">Z53</f>
        <v>#REF!</v>
      </c>
      <c r="AA52" s="194" t="e">
        <f t="shared" si="46"/>
        <v>#REF!</v>
      </c>
    </row>
    <row r="53" spans="1:27" ht="120" x14ac:dyDescent="0.25">
      <c r="A53" s="78" t="s">
        <v>22</v>
      </c>
      <c r="B53" s="76">
        <v>51</v>
      </c>
      <c r="C53" s="76">
        <v>0</v>
      </c>
      <c r="D53" s="3" t="s">
        <v>139</v>
      </c>
      <c r="E53" s="76">
        <v>851</v>
      </c>
      <c r="F53" s="3" t="s">
        <v>11</v>
      </c>
      <c r="G53" s="3" t="s">
        <v>13</v>
      </c>
      <c r="H53" s="3" t="s">
        <v>259</v>
      </c>
      <c r="I53" s="3" t="s">
        <v>23</v>
      </c>
      <c r="J53" s="27">
        <f t="shared" si="45"/>
        <v>2500</v>
      </c>
      <c r="K53" s="27">
        <f t="shared" si="45"/>
        <v>0</v>
      </c>
      <c r="L53" s="27">
        <f t="shared" si="45"/>
        <v>0</v>
      </c>
      <c r="M53" s="27">
        <f t="shared" si="45"/>
        <v>2500</v>
      </c>
      <c r="N53" s="27">
        <f t="shared" si="45"/>
        <v>0</v>
      </c>
      <c r="O53" s="27">
        <f t="shared" si="45"/>
        <v>0</v>
      </c>
      <c r="P53" s="27">
        <f t="shared" si="45"/>
        <v>0</v>
      </c>
      <c r="Q53" s="27">
        <f t="shared" si="45"/>
        <v>0</v>
      </c>
      <c r="R53" s="27">
        <f t="shared" si="45"/>
        <v>2500</v>
      </c>
      <c r="S53" s="27">
        <f t="shared" si="45"/>
        <v>0</v>
      </c>
      <c r="T53" s="27">
        <f t="shared" si="45"/>
        <v>0</v>
      </c>
      <c r="U53" s="27">
        <f t="shared" si="45"/>
        <v>2500</v>
      </c>
      <c r="V53" s="27">
        <f t="shared" si="45"/>
        <v>2500</v>
      </c>
      <c r="W53" s="27">
        <f t="shared" si="45"/>
        <v>0</v>
      </c>
      <c r="X53" s="174">
        <f t="shared" si="3"/>
        <v>0</v>
      </c>
      <c r="Y53" s="194" t="e">
        <f t="shared" si="46"/>
        <v>#REF!</v>
      </c>
      <c r="Z53" s="194" t="e">
        <f t="shared" si="46"/>
        <v>#REF!</v>
      </c>
      <c r="AA53" s="194" t="e">
        <f t="shared" si="46"/>
        <v>#REF!</v>
      </c>
    </row>
    <row r="54" spans="1:27" ht="120" x14ac:dyDescent="0.25">
      <c r="A54" s="78" t="s">
        <v>9</v>
      </c>
      <c r="B54" s="76">
        <v>51</v>
      </c>
      <c r="C54" s="76">
        <v>0</v>
      </c>
      <c r="D54" s="3" t="s">
        <v>139</v>
      </c>
      <c r="E54" s="76">
        <v>851</v>
      </c>
      <c r="F54" s="3" t="s">
        <v>11</v>
      </c>
      <c r="G54" s="3" t="s">
        <v>13</v>
      </c>
      <c r="H54" s="3" t="s">
        <v>259</v>
      </c>
      <c r="I54" s="3" t="s">
        <v>24</v>
      </c>
      <c r="J54" s="27">
        <f>'2.ВС'!J27</f>
        <v>2500</v>
      </c>
      <c r="K54" s="27">
        <f>'2.ВС'!K27</f>
        <v>0</v>
      </c>
      <c r="L54" s="27">
        <f>'2.ВС'!L27</f>
        <v>0</v>
      </c>
      <c r="M54" s="27">
        <f>'2.ВС'!M27</f>
        <v>2500</v>
      </c>
      <c r="N54" s="27">
        <f>'2.ВС'!N27</f>
        <v>0</v>
      </c>
      <c r="O54" s="27">
        <f>'2.ВС'!O27</f>
        <v>0</v>
      </c>
      <c r="P54" s="27">
        <f>'2.ВС'!P27</f>
        <v>0</v>
      </c>
      <c r="Q54" s="27">
        <f>'2.ВС'!Q27</f>
        <v>0</v>
      </c>
      <c r="R54" s="27">
        <f>'2.ВС'!R27</f>
        <v>2500</v>
      </c>
      <c r="S54" s="27">
        <f>'2.ВС'!S27</f>
        <v>0</v>
      </c>
      <c r="T54" s="27">
        <f>'2.ВС'!T27</f>
        <v>0</v>
      </c>
      <c r="U54" s="27">
        <f>'2.ВС'!U27</f>
        <v>2500</v>
      </c>
      <c r="V54" s="27">
        <f>'2.ВС'!V27</f>
        <v>2500</v>
      </c>
      <c r="W54" s="27">
        <f>'2.ВС'!W27</f>
        <v>0</v>
      </c>
      <c r="X54" s="174">
        <f t="shared" si="3"/>
        <v>0</v>
      </c>
      <c r="Y54" s="194" t="e">
        <f>'2.ВС'!#REF!</f>
        <v>#REF!</v>
      </c>
      <c r="Z54" s="194" t="e">
        <f>'2.ВС'!#REF!</f>
        <v>#REF!</v>
      </c>
      <c r="AA54" s="194" t="e">
        <f>'2.ВС'!#REF!</f>
        <v>#REF!</v>
      </c>
    </row>
    <row r="55" spans="1:27" s="29" customFormat="1" ht="156.75" x14ac:dyDescent="0.25">
      <c r="A55" s="23" t="s">
        <v>211</v>
      </c>
      <c r="B55" s="10">
        <v>51</v>
      </c>
      <c r="C55" s="10">
        <v>0</v>
      </c>
      <c r="D55" s="24" t="s">
        <v>82</v>
      </c>
      <c r="E55" s="10"/>
      <c r="F55" s="24"/>
      <c r="G55" s="24"/>
      <c r="H55" s="24"/>
      <c r="I55" s="24"/>
      <c r="J55" s="28">
        <f t="shared" ref="J55:AA55" si="47">J56</f>
        <v>3159400</v>
      </c>
      <c r="K55" s="28">
        <f t="shared" si="47"/>
        <v>0</v>
      </c>
      <c r="L55" s="28">
        <f t="shared" si="47"/>
        <v>3159400</v>
      </c>
      <c r="M55" s="28">
        <f t="shared" si="47"/>
        <v>0</v>
      </c>
      <c r="N55" s="28">
        <f t="shared" si="47"/>
        <v>192065</v>
      </c>
      <c r="O55" s="28">
        <f t="shared" si="47"/>
        <v>0</v>
      </c>
      <c r="P55" s="28">
        <f t="shared" si="47"/>
        <v>192065</v>
      </c>
      <c r="Q55" s="28">
        <f t="shared" si="47"/>
        <v>0</v>
      </c>
      <c r="R55" s="28">
        <f t="shared" si="47"/>
        <v>3351465</v>
      </c>
      <c r="S55" s="28">
        <f t="shared" si="47"/>
        <v>0</v>
      </c>
      <c r="T55" s="28">
        <f t="shared" si="47"/>
        <v>3351465</v>
      </c>
      <c r="U55" s="28">
        <f t="shared" si="47"/>
        <v>0</v>
      </c>
      <c r="V55" s="28">
        <f t="shared" si="47"/>
        <v>3351465</v>
      </c>
      <c r="W55" s="28">
        <f t="shared" si="47"/>
        <v>1413974.65</v>
      </c>
      <c r="X55" s="174">
        <f t="shared" si="3"/>
        <v>42.189748363775244</v>
      </c>
      <c r="Y55" s="193" t="e">
        <f t="shared" si="47"/>
        <v>#REF!</v>
      </c>
      <c r="Z55" s="193" t="e">
        <f t="shared" si="47"/>
        <v>#REF!</v>
      </c>
      <c r="AA55" s="193" t="e">
        <f t="shared" si="47"/>
        <v>#REF!</v>
      </c>
    </row>
    <row r="56" spans="1:27" ht="57" x14ac:dyDescent="0.25">
      <c r="A56" s="23" t="s">
        <v>6</v>
      </c>
      <c r="B56" s="82">
        <v>51</v>
      </c>
      <c r="C56" s="82">
        <v>0</v>
      </c>
      <c r="D56" s="24" t="s">
        <v>82</v>
      </c>
      <c r="E56" s="82">
        <v>851</v>
      </c>
      <c r="F56" s="24"/>
      <c r="G56" s="24"/>
      <c r="H56" s="24"/>
      <c r="I56" s="3"/>
      <c r="J56" s="25">
        <f t="shared" ref="J56" si="48">J57+J64</f>
        <v>3159400</v>
      </c>
      <c r="K56" s="25">
        <f t="shared" ref="K56:N56" si="49">K57+K64</f>
        <v>0</v>
      </c>
      <c r="L56" s="25">
        <f t="shared" si="49"/>
        <v>3159400</v>
      </c>
      <c r="M56" s="25">
        <f t="shared" si="49"/>
        <v>0</v>
      </c>
      <c r="N56" s="25">
        <f t="shared" si="49"/>
        <v>192065</v>
      </c>
      <c r="O56" s="25">
        <f t="shared" ref="O56:U56" si="50">O57+O64</f>
        <v>0</v>
      </c>
      <c r="P56" s="25">
        <f t="shared" si="50"/>
        <v>192065</v>
      </c>
      <c r="Q56" s="25">
        <f t="shared" si="50"/>
        <v>0</v>
      </c>
      <c r="R56" s="25">
        <f t="shared" si="50"/>
        <v>3351465</v>
      </c>
      <c r="S56" s="25">
        <f t="shared" si="50"/>
        <v>0</v>
      </c>
      <c r="T56" s="25">
        <f t="shared" si="50"/>
        <v>3351465</v>
      </c>
      <c r="U56" s="25">
        <f t="shared" si="50"/>
        <v>0</v>
      </c>
      <c r="V56" s="25">
        <f t="shared" ref="V56:W56" si="51">V57+V64</f>
        <v>3351465</v>
      </c>
      <c r="W56" s="25">
        <f t="shared" si="51"/>
        <v>1413974.65</v>
      </c>
      <c r="X56" s="174">
        <f t="shared" si="3"/>
        <v>42.189748363775244</v>
      </c>
      <c r="Y56" s="197" t="e">
        <f t="shared" ref="Y56:AA56" si="52">Y57+Y64</f>
        <v>#REF!</v>
      </c>
      <c r="Z56" s="197" t="e">
        <f t="shared" si="52"/>
        <v>#REF!</v>
      </c>
      <c r="AA56" s="197" t="e">
        <f t="shared" si="52"/>
        <v>#REF!</v>
      </c>
    </row>
    <row r="57" spans="1:27" s="29" customFormat="1" ht="60" x14ac:dyDescent="0.25">
      <c r="A57" s="20" t="s">
        <v>65</v>
      </c>
      <c r="B57" s="76">
        <v>51</v>
      </c>
      <c r="C57" s="76">
        <v>0</v>
      </c>
      <c r="D57" s="3" t="s">
        <v>82</v>
      </c>
      <c r="E57" s="76">
        <v>851</v>
      </c>
      <c r="F57" s="3" t="s">
        <v>58</v>
      </c>
      <c r="G57" s="3" t="s">
        <v>64</v>
      </c>
      <c r="H57" s="3" t="s">
        <v>265</v>
      </c>
      <c r="I57" s="24"/>
      <c r="J57" s="27">
        <f t="shared" ref="J57" si="53">J58+J60+J62</f>
        <v>3040600</v>
      </c>
      <c r="K57" s="27">
        <f t="shared" ref="K57:N57" si="54">K58+K60+K62</f>
        <v>0</v>
      </c>
      <c r="L57" s="27">
        <f t="shared" si="54"/>
        <v>3040600</v>
      </c>
      <c r="M57" s="27">
        <f t="shared" si="54"/>
        <v>0</v>
      </c>
      <c r="N57" s="27">
        <f t="shared" si="54"/>
        <v>192065</v>
      </c>
      <c r="O57" s="27">
        <f t="shared" ref="O57:U57" si="55">O58+O60+O62</f>
        <v>0</v>
      </c>
      <c r="P57" s="27">
        <f t="shared" si="55"/>
        <v>192065</v>
      </c>
      <c r="Q57" s="27">
        <f t="shared" si="55"/>
        <v>0</v>
      </c>
      <c r="R57" s="27">
        <f t="shared" si="55"/>
        <v>3232665</v>
      </c>
      <c r="S57" s="27">
        <f t="shared" si="55"/>
        <v>0</v>
      </c>
      <c r="T57" s="27">
        <f t="shared" si="55"/>
        <v>3232665</v>
      </c>
      <c r="U57" s="27">
        <f t="shared" si="55"/>
        <v>0</v>
      </c>
      <c r="V57" s="27">
        <f t="shared" ref="V57:W57" si="56">V58+V60+V62</f>
        <v>3232665</v>
      </c>
      <c r="W57" s="27">
        <f t="shared" si="56"/>
        <v>1364474.65</v>
      </c>
      <c r="X57" s="174">
        <f t="shared" si="3"/>
        <v>42.208971545149275</v>
      </c>
      <c r="Y57" s="194" t="e">
        <f t="shared" ref="Y57:AA57" si="57">Y58+Y60+Y62</f>
        <v>#REF!</v>
      </c>
      <c r="Z57" s="194" t="e">
        <f t="shared" si="57"/>
        <v>#REF!</v>
      </c>
      <c r="AA57" s="194" t="e">
        <f t="shared" si="57"/>
        <v>#REF!</v>
      </c>
    </row>
    <row r="58" spans="1:27" ht="44.25" customHeight="1" x14ac:dyDescent="0.25">
      <c r="A58" s="71" t="s">
        <v>16</v>
      </c>
      <c r="B58" s="76">
        <v>51</v>
      </c>
      <c r="C58" s="76">
        <v>0</v>
      </c>
      <c r="D58" s="4" t="s">
        <v>82</v>
      </c>
      <c r="E58" s="76">
        <v>851</v>
      </c>
      <c r="F58" s="3" t="s">
        <v>58</v>
      </c>
      <c r="G58" s="4" t="s">
        <v>64</v>
      </c>
      <c r="H58" s="3" t="s">
        <v>265</v>
      </c>
      <c r="I58" s="3" t="s">
        <v>18</v>
      </c>
      <c r="J58" s="27">
        <f t="shared" ref="J58:AA58" si="58">J59</f>
        <v>2112700</v>
      </c>
      <c r="K58" s="27">
        <f t="shared" si="58"/>
        <v>0</v>
      </c>
      <c r="L58" s="27">
        <f t="shared" si="58"/>
        <v>2112700</v>
      </c>
      <c r="M58" s="27">
        <f t="shared" si="58"/>
        <v>0</v>
      </c>
      <c r="N58" s="27">
        <f t="shared" si="58"/>
        <v>0</v>
      </c>
      <c r="O58" s="27">
        <f t="shared" si="58"/>
        <v>0</v>
      </c>
      <c r="P58" s="27">
        <f t="shared" si="58"/>
        <v>0</v>
      </c>
      <c r="Q58" s="27">
        <f t="shared" si="58"/>
        <v>0</v>
      </c>
      <c r="R58" s="27">
        <f t="shared" si="58"/>
        <v>2112700</v>
      </c>
      <c r="S58" s="27">
        <f t="shared" si="58"/>
        <v>0</v>
      </c>
      <c r="T58" s="27">
        <f t="shared" si="58"/>
        <v>2112700</v>
      </c>
      <c r="U58" s="27">
        <f t="shared" si="58"/>
        <v>0</v>
      </c>
      <c r="V58" s="27">
        <f t="shared" si="58"/>
        <v>2112700</v>
      </c>
      <c r="W58" s="27">
        <f t="shared" si="58"/>
        <v>975277.52</v>
      </c>
      <c r="X58" s="174">
        <f t="shared" si="3"/>
        <v>46.162612770388606</v>
      </c>
      <c r="Y58" s="194" t="e">
        <f t="shared" si="58"/>
        <v>#REF!</v>
      </c>
      <c r="Z58" s="194" t="e">
        <f t="shared" si="58"/>
        <v>#REF!</v>
      </c>
      <c r="AA58" s="194" t="e">
        <f t="shared" si="58"/>
        <v>#REF!</v>
      </c>
    </row>
    <row r="59" spans="1:27" ht="75" x14ac:dyDescent="0.25">
      <c r="A59" s="78" t="s">
        <v>7</v>
      </c>
      <c r="B59" s="76">
        <v>51</v>
      </c>
      <c r="C59" s="76">
        <v>0</v>
      </c>
      <c r="D59" s="4" t="s">
        <v>82</v>
      </c>
      <c r="E59" s="76">
        <v>851</v>
      </c>
      <c r="F59" s="3" t="s">
        <v>58</v>
      </c>
      <c r="G59" s="4" t="s">
        <v>64</v>
      </c>
      <c r="H59" s="3" t="s">
        <v>265</v>
      </c>
      <c r="I59" s="3" t="s">
        <v>67</v>
      </c>
      <c r="J59" s="27">
        <f>'2.ВС'!J74</f>
        <v>2112700</v>
      </c>
      <c r="K59" s="27">
        <f>'2.ВС'!K74</f>
        <v>0</v>
      </c>
      <c r="L59" s="27">
        <f>'2.ВС'!L74</f>
        <v>2112700</v>
      </c>
      <c r="M59" s="27">
        <f>'2.ВС'!M74</f>
        <v>0</v>
      </c>
      <c r="N59" s="27">
        <f>'2.ВС'!N74</f>
        <v>0</v>
      </c>
      <c r="O59" s="27">
        <f>'2.ВС'!O74</f>
        <v>0</v>
      </c>
      <c r="P59" s="27">
        <f>'2.ВС'!P74</f>
        <v>0</v>
      </c>
      <c r="Q59" s="27">
        <f>'2.ВС'!Q74</f>
        <v>0</v>
      </c>
      <c r="R59" s="27">
        <f>'2.ВС'!R74</f>
        <v>2112700</v>
      </c>
      <c r="S59" s="27">
        <f>'2.ВС'!S74</f>
        <v>0</v>
      </c>
      <c r="T59" s="27">
        <f>'2.ВС'!T74</f>
        <v>2112700</v>
      </c>
      <c r="U59" s="27">
        <f>'2.ВС'!U74</f>
        <v>0</v>
      </c>
      <c r="V59" s="27">
        <f>'2.ВС'!V74</f>
        <v>2112700</v>
      </c>
      <c r="W59" s="27">
        <f>'2.ВС'!W74</f>
        <v>975277.52</v>
      </c>
      <c r="X59" s="174">
        <f t="shared" si="3"/>
        <v>46.162612770388606</v>
      </c>
      <c r="Y59" s="194" t="e">
        <f>'2.ВС'!#REF!</f>
        <v>#REF!</v>
      </c>
      <c r="Z59" s="194" t="e">
        <f>'2.ВС'!#REF!</f>
        <v>#REF!</v>
      </c>
      <c r="AA59" s="194" t="e">
        <f>'2.ВС'!#REF!</f>
        <v>#REF!</v>
      </c>
    </row>
    <row r="60" spans="1:27" ht="120" x14ac:dyDescent="0.25">
      <c r="A60" s="78" t="s">
        <v>22</v>
      </c>
      <c r="B60" s="76">
        <v>51</v>
      </c>
      <c r="C60" s="76">
        <v>0</v>
      </c>
      <c r="D60" s="4" t="s">
        <v>82</v>
      </c>
      <c r="E60" s="76">
        <v>851</v>
      </c>
      <c r="F60" s="3" t="s">
        <v>58</v>
      </c>
      <c r="G60" s="4" t="s">
        <v>64</v>
      </c>
      <c r="H60" s="3" t="s">
        <v>265</v>
      </c>
      <c r="I60" s="3" t="s">
        <v>23</v>
      </c>
      <c r="J60" s="27">
        <f t="shared" ref="J60:AA60" si="59">J61</f>
        <v>884900</v>
      </c>
      <c r="K60" s="27">
        <f t="shared" si="59"/>
        <v>0</v>
      </c>
      <c r="L60" s="27">
        <f t="shared" si="59"/>
        <v>884900</v>
      </c>
      <c r="M60" s="27">
        <f t="shared" si="59"/>
        <v>0</v>
      </c>
      <c r="N60" s="27">
        <f t="shared" si="59"/>
        <v>192065</v>
      </c>
      <c r="O60" s="27">
        <f t="shared" si="59"/>
        <v>0</v>
      </c>
      <c r="P60" s="27">
        <f t="shared" si="59"/>
        <v>192065</v>
      </c>
      <c r="Q60" s="27">
        <f t="shared" si="59"/>
        <v>0</v>
      </c>
      <c r="R60" s="27">
        <f t="shared" si="59"/>
        <v>1076965</v>
      </c>
      <c r="S60" s="27">
        <f t="shared" si="59"/>
        <v>0</v>
      </c>
      <c r="T60" s="27">
        <f t="shared" si="59"/>
        <v>1076965</v>
      </c>
      <c r="U60" s="27">
        <f t="shared" si="59"/>
        <v>0</v>
      </c>
      <c r="V60" s="27">
        <f t="shared" si="59"/>
        <v>1076965</v>
      </c>
      <c r="W60" s="27">
        <f t="shared" si="59"/>
        <v>372548.13</v>
      </c>
      <c r="X60" s="174">
        <f t="shared" si="3"/>
        <v>34.592408295534213</v>
      </c>
      <c r="Y60" s="194" t="e">
        <f t="shared" si="59"/>
        <v>#REF!</v>
      </c>
      <c r="Z60" s="194" t="e">
        <f t="shared" si="59"/>
        <v>#REF!</v>
      </c>
      <c r="AA60" s="194" t="e">
        <f t="shared" si="59"/>
        <v>#REF!</v>
      </c>
    </row>
    <row r="61" spans="1:27" ht="120" x14ac:dyDescent="0.25">
      <c r="A61" s="78" t="s">
        <v>9</v>
      </c>
      <c r="B61" s="76">
        <v>51</v>
      </c>
      <c r="C61" s="76">
        <v>0</v>
      </c>
      <c r="D61" s="4" t="s">
        <v>82</v>
      </c>
      <c r="E61" s="76">
        <v>851</v>
      </c>
      <c r="F61" s="3" t="s">
        <v>58</v>
      </c>
      <c r="G61" s="4" t="s">
        <v>64</v>
      </c>
      <c r="H61" s="3" t="s">
        <v>265</v>
      </c>
      <c r="I61" s="3" t="s">
        <v>24</v>
      </c>
      <c r="J61" s="27">
        <f>'2.ВС'!J76</f>
        <v>884900</v>
      </c>
      <c r="K61" s="27">
        <f>'2.ВС'!K76</f>
        <v>0</v>
      </c>
      <c r="L61" s="27">
        <f>'2.ВС'!L76</f>
        <v>884900</v>
      </c>
      <c r="M61" s="27">
        <f>'2.ВС'!M76</f>
        <v>0</v>
      </c>
      <c r="N61" s="27">
        <f>'2.ВС'!N76</f>
        <v>192065</v>
      </c>
      <c r="O61" s="27">
        <f>'2.ВС'!O76</f>
        <v>0</v>
      </c>
      <c r="P61" s="27">
        <f>'2.ВС'!P76</f>
        <v>192065</v>
      </c>
      <c r="Q61" s="27">
        <f>'2.ВС'!Q76</f>
        <v>0</v>
      </c>
      <c r="R61" s="27">
        <f>'2.ВС'!R76</f>
        <v>1076965</v>
      </c>
      <c r="S61" s="27">
        <f>'2.ВС'!S76</f>
        <v>0</v>
      </c>
      <c r="T61" s="27">
        <f>'2.ВС'!T76</f>
        <v>1076965</v>
      </c>
      <c r="U61" s="27">
        <f>'2.ВС'!U76</f>
        <v>0</v>
      </c>
      <c r="V61" s="27">
        <f>'2.ВС'!V76</f>
        <v>1076965</v>
      </c>
      <c r="W61" s="27">
        <f>'2.ВС'!W76</f>
        <v>372548.13</v>
      </c>
      <c r="X61" s="174">
        <f t="shared" si="3"/>
        <v>34.592408295534213</v>
      </c>
      <c r="Y61" s="194" t="e">
        <f>'2.ВС'!#REF!</f>
        <v>#REF!</v>
      </c>
      <c r="Z61" s="194" t="e">
        <f>'2.ВС'!#REF!</f>
        <v>#REF!</v>
      </c>
      <c r="AA61" s="194" t="e">
        <f>'2.ВС'!#REF!</f>
        <v>#REF!</v>
      </c>
    </row>
    <row r="62" spans="1:27" ht="45" x14ac:dyDescent="0.25">
      <c r="A62" s="78" t="s">
        <v>25</v>
      </c>
      <c r="B62" s="76">
        <v>51</v>
      </c>
      <c r="C62" s="76">
        <v>0</v>
      </c>
      <c r="D62" s="4" t="s">
        <v>82</v>
      </c>
      <c r="E62" s="76">
        <v>851</v>
      </c>
      <c r="F62" s="3" t="s">
        <v>58</v>
      </c>
      <c r="G62" s="4" t="s">
        <v>64</v>
      </c>
      <c r="H62" s="3" t="s">
        <v>265</v>
      </c>
      <c r="I62" s="3" t="s">
        <v>26</v>
      </c>
      <c r="J62" s="27">
        <f t="shared" ref="J62:AA62" si="60">J63</f>
        <v>43000</v>
      </c>
      <c r="K62" s="27">
        <f t="shared" si="60"/>
        <v>0</v>
      </c>
      <c r="L62" s="27">
        <f t="shared" si="60"/>
        <v>43000</v>
      </c>
      <c r="M62" s="27">
        <f t="shared" si="60"/>
        <v>0</v>
      </c>
      <c r="N62" s="27">
        <f t="shared" si="60"/>
        <v>0</v>
      </c>
      <c r="O62" s="27">
        <f t="shared" si="60"/>
        <v>0</v>
      </c>
      <c r="P62" s="27">
        <f t="shared" si="60"/>
        <v>0</v>
      </c>
      <c r="Q62" s="27">
        <f t="shared" si="60"/>
        <v>0</v>
      </c>
      <c r="R62" s="27">
        <f t="shared" si="60"/>
        <v>43000</v>
      </c>
      <c r="S62" s="27">
        <f t="shared" si="60"/>
        <v>0</v>
      </c>
      <c r="T62" s="27">
        <f t="shared" si="60"/>
        <v>43000</v>
      </c>
      <c r="U62" s="27">
        <f t="shared" si="60"/>
        <v>0</v>
      </c>
      <c r="V62" s="27">
        <f t="shared" si="60"/>
        <v>43000</v>
      </c>
      <c r="W62" s="27">
        <f t="shared" si="60"/>
        <v>16649</v>
      </c>
      <c r="X62" s="174">
        <f t="shared" si="3"/>
        <v>38.718604651162792</v>
      </c>
      <c r="Y62" s="194" t="e">
        <f t="shared" si="60"/>
        <v>#REF!</v>
      </c>
      <c r="Z62" s="194" t="e">
        <f t="shared" si="60"/>
        <v>#REF!</v>
      </c>
      <c r="AA62" s="194" t="e">
        <f t="shared" si="60"/>
        <v>#REF!</v>
      </c>
    </row>
    <row r="63" spans="1:27" ht="60" x14ac:dyDescent="0.25">
      <c r="A63" s="78" t="s">
        <v>27</v>
      </c>
      <c r="B63" s="76">
        <v>51</v>
      </c>
      <c r="C63" s="76">
        <v>0</v>
      </c>
      <c r="D63" s="4" t="s">
        <v>82</v>
      </c>
      <c r="E63" s="76">
        <v>851</v>
      </c>
      <c r="F63" s="3" t="s">
        <v>58</v>
      </c>
      <c r="G63" s="4" t="s">
        <v>64</v>
      </c>
      <c r="H63" s="3" t="s">
        <v>265</v>
      </c>
      <c r="I63" s="3" t="s">
        <v>28</v>
      </c>
      <c r="J63" s="27">
        <f>'2.ВС'!J78</f>
        <v>43000</v>
      </c>
      <c r="K63" s="27">
        <f>'2.ВС'!K78</f>
        <v>0</v>
      </c>
      <c r="L63" s="27">
        <f>'2.ВС'!L78</f>
        <v>43000</v>
      </c>
      <c r="M63" s="27">
        <f>'2.ВС'!M78</f>
        <v>0</v>
      </c>
      <c r="N63" s="27">
        <f>'2.ВС'!N78</f>
        <v>0</v>
      </c>
      <c r="O63" s="27">
        <f>'2.ВС'!O78</f>
        <v>0</v>
      </c>
      <c r="P63" s="27">
        <f>'2.ВС'!P78</f>
        <v>0</v>
      </c>
      <c r="Q63" s="27">
        <f>'2.ВС'!Q78</f>
        <v>0</v>
      </c>
      <c r="R63" s="27">
        <f>'2.ВС'!R78</f>
        <v>43000</v>
      </c>
      <c r="S63" s="27">
        <f>'2.ВС'!S78</f>
        <v>0</v>
      </c>
      <c r="T63" s="27">
        <f>'2.ВС'!T78</f>
        <v>43000</v>
      </c>
      <c r="U63" s="27">
        <f>'2.ВС'!U78</f>
        <v>0</v>
      </c>
      <c r="V63" s="27">
        <f>'2.ВС'!V78</f>
        <v>43000</v>
      </c>
      <c r="W63" s="27">
        <f>'2.ВС'!W78</f>
        <v>16649</v>
      </c>
      <c r="X63" s="174">
        <f t="shared" si="3"/>
        <v>38.718604651162792</v>
      </c>
      <c r="Y63" s="194" t="e">
        <f>'2.ВС'!#REF!</f>
        <v>#REF!</v>
      </c>
      <c r="Z63" s="194" t="e">
        <f>'2.ВС'!#REF!</f>
        <v>#REF!</v>
      </c>
      <c r="AA63" s="194" t="e">
        <f>'2.ВС'!#REF!</f>
        <v>#REF!</v>
      </c>
    </row>
    <row r="64" spans="1:27" ht="150" x14ac:dyDescent="0.25">
      <c r="A64" s="20" t="s">
        <v>369</v>
      </c>
      <c r="B64" s="76">
        <v>51</v>
      </c>
      <c r="C64" s="76">
        <v>0</v>
      </c>
      <c r="D64" s="4" t="s">
        <v>82</v>
      </c>
      <c r="E64" s="76">
        <v>851</v>
      </c>
      <c r="F64" s="3" t="s">
        <v>58</v>
      </c>
      <c r="G64" s="4" t="s">
        <v>64</v>
      </c>
      <c r="H64" s="3" t="s">
        <v>371</v>
      </c>
      <c r="I64" s="3"/>
      <c r="J64" s="27">
        <f t="shared" ref="J64:Y65" si="61">J65</f>
        <v>118800</v>
      </c>
      <c r="K64" s="27">
        <f t="shared" si="61"/>
        <v>0</v>
      </c>
      <c r="L64" s="27">
        <f t="shared" si="61"/>
        <v>118800</v>
      </c>
      <c r="M64" s="27">
        <f t="shared" si="61"/>
        <v>0</v>
      </c>
      <c r="N64" s="27">
        <f t="shared" si="61"/>
        <v>0</v>
      </c>
      <c r="O64" s="27">
        <f t="shared" si="61"/>
        <v>0</v>
      </c>
      <c r="P64" s="27">
        <f t="shared" si="61"/>
        <v>0</v>
      </c>
      <c r="Q64" s="27">
        <f t="shared" si="61"/>
        <v>0</v>
      </c>
      <c r="R64" s="27">
        <f t="shared" si="61"/>
        <v>118800</v>
      </c>
      <c r="S64" s="27">
        <f t="shared" si="61"/>
        <v>0</v>
      </c>
      <c r="T64" s="27">
        <f t="shared" si="61"/>
        <v>118800</v>
      </c>
      <c r="U64" s="27">
        <f t="shared" si="61"/>
        <v>0</v>
      </c>
      <c r="V64" s="27">
        <f t="shared" si="61"/>
        <v>118800</v>
      </c>
      <c r="W64" s="27">
        <f t="shared" si="61"/>
        <v>49500</v>
      </c>
      <c r="X64" s="174">
        <f t="shared" si="3"/>
        <v>41.666666666666671</v>
      </c>
      <c r="Y64" s="194" t="e">
        <f t="shared" si="61"/>
        <v>#REF!</v>
      </c>
      <c r="Z64" s="194" t="e">
        <f t="shared" ref="Y64:AA65" si="62">Z65</f>
        <v>#REF!</v>
      </c>
      <c r="AA64" s="194" t="e">
        <f t="shared" si="62"/>
        <v>#REF!</v>
      </c>
    </row>
    <row r="65" spans="1:27" ht="120" x14ac:dyDescent="0.25">
      <c r="A65" s="78" t="s">
        <v>22</v>
      </c>
      <c r="B65" s="76">
        <v>51</v>
      </c>
      <c r="C65" s="76">
        <v>0</v>
      </c>
      <c r="D65" s="4" t="s">
        <v>82</v>
      </c>
      <c r="E65" s="76">
        <v>851</v>
      </c>
      <c r="F65" s="3" t="s">
        <v>58</v>
      </c>
      <c r="G65" s="4" t="s">
        <v>64</v>
      </c>
      <c r="H65" s="3" t="s">
        <v>371</v>
      </c>
      <c r="I65" s="3" t="s">
        <v>23</v>
      </c>
      <c r="J65" s="27">
        <f t="shared" si="61"/>
        <v>118800</v>
      </c>
      <c r="K65" s="27">
        <f t="shared" si="61"/>
        <v>0</v>
      </c>
      <c r="L65" s="27">
        <f t="shared" si="61"/>
        <v>118800</v>
      </c>
      <c r="M65" s="27">
        <f t="shared" si="61"/>
        <v>0</v>
      </c>
      <c r="N65" s="27">
        <f t="shared" si="61"/>
        <v>0</v>
      </c>
      <c r="O65" s="27">
        <f t="shared" si="61"/>
        <v>0</v>
      </c>
      <c r="P65" s="27">
        <f t="shared" si="61"/>
        <v>0</v>
      </c>
      <c r="Q65" s="27">
        <f t="shared" si="61"/>
        <v>0</v>
      </c>
      <c r="R65" s="27">
        <f t="shared" si="61"/>
        <v>118800</v>
      </c>
      <c r="S65" s="27">
        <f t="shared" si="61"/>
        <v>0</v>
      </c>
      <c r="T65" s="27">
        <f t="shared" si="61"/>
        <v>118800</v>
      </c>
      <c r="U65" s="27">
        <f t="shared" si="61"/>
        <v>0</v>
      </c>
      <c r="V65" s="27">
        <f t="shared" si="61"/>
        <v>118800</v>
      </c>
      <c r="W65" s="27">
        <f t="shared" si="61"/>
        <v>49500</v>
      </c>
      <c r="X65" s="174">
        <f t="shared" si="3"/>
        <v>41.666666666666671</v>
      </c>
      <c r="Y65" s="194" t="e">
        <f t="shared" si="62"/>
        <v>#REF!</v>
      </c>
      <c r="Z65" s="194" t="e">
        <f t="shared" si="62"/>
        <v>#REF!</v>
      </c>
      <c r="AA65" s="194" t="e">
        <f t="shared" si="62"/>
        <v>#REF!</v>
      </c>
    </row>
    <row r="66" spans="1:27" ht="120" x14ac:dyDescent="0.25">
      <c r="A66" s="78" t="s">
        <v>9</v>
      </c>
      <c r="B66" s="76">
        <v>51</v>
      </c>
      <c r="C66" s="76">
        <v>0</v>
      </c>
      <c r="D66" s="4" t="s">
        <v>82</v>
      </c>
      <c r="E66" s="76">
        <v>851</v>
      </c>
      <c r="F66" s="3" t="s">
        <v>58</v>
      </c>
      <c r="G66" s="4" t="s">
        <v>64</v>
      </c>
      <c r="H66" s="3" t="s">
        <v>371</v>
      </c>
      <c r="I66" s="3" t="s">
        <v>24</v>
      </c>
      <c r="J66" s="27">
        <f>'2.ВС'!J81</f>
        <v>118800</v>
      </c>
      <c r="K66" s="27">
        <f>'2.ВС'!K81</f>
        <v>0</v>
      </c>
      <c r="L66" s="27">
        <f>'2.ВС'!L81</f>
        <v>118800</v>
      </c>
      <c r="M66" s="27">
        <f>'2.ВС'!M81</f>
        <v>0</v>
      </c>
      <c r="N66" s="27">
        <f>'2.ВС'!N81</f>
        <v>0</v>
      </c>
      <c r="O66" s="27">
        <f>'2.ВС'!O81</f>
        <v>0</v>
      </c>
      <c r="P66" s="27">
        <f>'2.ВС'!P81</f>
        <v>0</v>
      </c>
      <c r="Q66" s="27">
        <f>'2.ВС'!Q81</f>
        <v>0</v>
      </c>
      <c r="R66" s="27">
        <f>'2.ВС'!R81</f>
        <v>118800</v>
      </c>
      <c r="S66" s="27">
        <f>'2.ВС'!S81</f>
        <v>0</v>
      </c>
      <c r="T66" s="27">
        <f>'2.ВС'!T81</f>
        <v>118800</v>
      </c>
      <c r="U66" s="27">
        <f>'2.ВС'!U81</f>
        <v>0</v>
      </c>
      <c r="V66" s="27">
        <f>'2.ВС'!V81</f>
        <v>118800</v>
      </c>
      <c r="W66" s="27">
        <f>'2.ВС'!W81</f>
        <v>49500</v>
      </c>
      <c r="X66" s="174">
        <f t="shared" si="3"/>
        <v>41.666666666666671</v>
      </c>
      <c r="Y66" s="194" t="e">
        <f>'2.ВС'!#REF!</f>
        <v>#REF!</v>
      </c>
      <c r="Z66" s="194" t="e">
        <f>'2.ВС'!#REF!</f>
        <v>#REF!</v>
      </c>
      <c r="AA66" s="194" t="e">
        <f>'2.ВС'!#REF!</f>
        <v>#REF!</v>
      </c>
    </row>
    <row r="67" spans="1:27" s="29" customFormat="1" ht="128.25" x14ac:dyDescent="0.25">
      <c r="A67" s="23" t="s">
        <v>213</v>
      </c>
      <c r="B67" s="10">
        <v>51</v>
      </c>
      <c r="C67" s="10">
        <v>0</v>
      </c>
      <c r="D67" s="24" t="s">
        <v>186</v>
      </c>
      <c r="E67" s="10"/>
      <c r="F67" s="24"/>
      <c r="G67" s="24"/>
      <c r="H67" s="24"/>
      <c r="I67" s="24"/>
      <c r="J67" s="28" t="e">
        <f t="shared" ref="J67:Y68" si="63">J68</f>
        <v>#REF!</v>
      </c>
      <c r="K67" s="28" t="e">
        <f t="shared" si="63"/>
        <v>#REF!</v>
      </c>
      <c r="L67" s="28" t="e">
        <f t="shared" si="63"/>
        <v>#REF!</v>
      </c>
      <c r="M67" s="28" t="e">
        <f t="shared" si="63"/>
        <v>#REF!</v>
      </c>
      <c r="N67" s="28" t="e">
        <f t="shared" si="63"/>
        <v>#REF!</v>
      </c>
      <c r="O67" s="28" t="e">
        <f t="shared" si="63"/>
        <v>#REF!</v>
      </c>
      <c r="P67" s="28" t="e">
        <f t="shared" si="63"/>
        <v>#REF!</v>
      </c>
      <c r="Q67" s="28" t="e">
        <f t="shared" si="63"/>
        <v>#REF!</v>
      </c>
      <c r="R67" s="28">
        <f t="shared" si="63"/>
        <v>2921000</v>
      </c>
      <c r="S67" s="28">
        <f t="shared" si="63"/>
        <v>0</v>
      </c>
      <c r="T67" s="28">
        <f t="shared" si="63"/>
        <v>2921000</v>
      </c>
      <c r="U67" s="28">
        <f t="shared" si="63"/>
        <v>0</v>
      </c>
      <c r="V67" s="28">
        <f t="shared" si="63"/>
        <v>2921000</v>
      </c>
      <c r="W67" s="28">
        <f t="shared" si="63"/>
        <v>1479900</v>
      </c>
      <c r="X67" s="174">
        <f t="shared" si="3"/>
        <v>50.664156110920921</v>
      </c>
      <c r="Y67" s="193" t="e">
        <f t="shared" si="63"/>
        <v>#REF!</v>
      </c>
      <c r="Z67" s="193" t="e">
        <f t="shared" ref="Y67:AA68" si="64">Z68</f>
        <v>#REF!</v>
      </c>
      <c r="AA67" s="193" t="e">
        <f t="shared" si="64"/>
        <v>#REF!</v>
      </c>
    </row>
    <row r="68" spans="1:27" ht="57" x14ac:dyDescent="0.25">
      <c r="A68" s="23" t="s">
        <v>6</v>
      </c>
      <c r="B68" s="82">
        <v>51</v>
      </c>
      <c r="C68" s="82">
        <v>0</v>
      </c>
      <c r="D68" s="24" t="s">
        <v>186</v>
      </c>
      <c r="E68" s="82">
        <v>851</v>
      </c>
      <c r="F68" s="24"/>
      <c r="G68" s="24"/>
      <c r="H68" s="24"/>
      <c r="I68" s="3"/>
      <c r="J68" s="25" t="e">
        <f>#REF!+J69</f>
        <v>#REF!</v>
      </c>
      <c r="K68" s="25" t="e">
        <f>#REF!+K69</f>
        <v>#REF!</v>
      </c>
      <c r="L68" s="25" t="e">
        <f>#REF!+L69</f>
        <v>#REF!</v>
      </c>
      <c r="M68" s="25" t="e">
        <f>#REF!+M69</f>
        <v>#REF!</v>
      </c>
      <c r="N68" s="25" t="e">
        <f>#REF!+N69</f>
        <v>#REF!</v>
      </c>
      <c r="O68" s="25" t="e">
        <f>#REF!+O69</f>
        <v>#REF!</v>
      </c>
      <c r="P68" s="25" t="e">
        <f>#REF!+P69</f>
        <v>#REF!</v>
      </c>
      <c r="Q68" s="25" t="e">
        <f>#REF!+Q69</f>
        <v>#REF!</v>
      </c>
      <c r="R68" s="25">
        <f>R69</f>
        <v>2921000</v>
      </c>
      <c r="S68" s="25">
        <f t="shared" si="63"/>
        <v>0</v>
      </c>
      <c r="T68" s="25">
        <f t="shared" si="63"/>
        <v>2921000</v>
      </c>
      <c r="U68" s="25">
        <f t="shared" si="63"/>
        <v>0</v>
      </c>
      <c r="V68" s="25">
        <f t="shared" si="63"/>
        <v>2921000</v>
      </c>
      <c r="W68" s="25">
        <f t="shared" si="63"/>
        <v>1479900</v>
      </c>
      <c r="X68" s="174">
        <f t="shared" si="3"/>
        <v>50.664156110920921</v>
      </c>
      <c r="Y68" s="197" t="e">
        <f t="shared" si="64"/>
        <v>#REF!</v>
      </c>
      <c r="Z68" s="197" t="e">
        <f t="shared" si="64"/>
        <v>#REF!</v>
      </c>
      <c r="AA68" s="197" t="e">
        <f t="shared" si="64"/>
        <v>#REF!</v>
      </c>
    </row>
    <row r="69" spans="1:27" s="2" customFormat="1" ht="135" x14ac:dyDescent="0.25">
      <c r="A69" s="20" t="s">
        <v>51</v>
      </c>
      <c r="B69" s="76">
        <v>51</v>
      </c>
      <c r="C69" s="76">
        <v>0</v>
      </c>
      <c r="D69" s="4" t="s">
        <v>186</v>
      </c>
      <c r="E69" s="76">
        <v>851</v>
      </c>
      <c r="F69" s="4" t="s">
        <v>11</v>
      </c>
      <c r="G69" s="4" t="s">
        <v>39</v>
      </c>
      <c r="H69" s="4" t="s">
        <v>266</v>
      </c>
      <c r="I69" s="4"/>
      <c r="J69" s="7">
        <f t="shared" ref="J69:AA69" si="65">J70</f>
        <v>2921000</v>
      </c>
      <c r="K69" s="7">
        <f t="shared" si="65"/>
        <v>0</v>
      </c>
      <c r="L69" s="7">
        <f t="shared" si="65"/>
        <v>2921000</v>
      </c>
      <c r="M69" s="7">
        <f t="shared" si="65"/>
        <v>0</v>
      </c>
      <c r="N69" s="7">
        <f t="shared" si="65"/>
        <v>0</v>
      </c>
      <c r="O69" s="7">
        <f t="shared" si="65"/>
        <v>0</v>
      </c>
      <c r="P69" s="7">
        <f t="shared" si="65"/>
        <v>0</v>
      </c>
      <c r="Q69" s="7">
        <f t="shared" si="65"/>
        <v>0</v>
      </c>
      <c r="R69" s="7">
        <f t="shared" si="65"/>
        <v>2921000</v>
      </c>
      <c r="S69" s="7">
        <f t="shared" si="65"/>
        <v>0</v>
      </c>
      <c r="T69" s="7">
        <f t="shared" si="65"/>
        <v>2921000</v>
      </c>
      <c r="U69" s="7">
        <f t="shared" si="65"/>
        <v>0</v>
      </c>
      <c r="V69" s="7">
        <f t="shared" si="65"/>
        <v>2921000</v>
      </c>
      <c r="W69" s="7">
        <f t="shared" si="65"/>
        <v>1479900</v>
      </c>
      <c r="X69" s="174">
        <f t="shared" si="3"/>
        <v>50.664156110920921</v>
      </c>
      <c r="Y69" s="200" t="e">
        <f t="shared" si="65"/>
        <v>#REF!</v>
      </c>
      <c r="Z69" s="200" t="e">
        <f t="shared" si="65"/>
        <v>#REF!</v>
      </c>
      <c r="AA69" s="200" t="e">
        <f t="shared" si="65"/>
        <v>#REF!</v>
      </c>
    </row>
    <row r="70" spans="1:27" ht="135" x14ac:dyDescent="0.25">
      <c r="A70" s="78" t="s">
        <v>53</v>
      </c>
      <c r="B70" s="76">
        <v>51</v>
      </c>
      <c r="C70" s="76">
        <v>0</v>
      </c>
      <c r="D70" s="4" t="s">
        <v>186</v>
      </c>
      <c r="E70" s="76">
        <v>851</v>
      </c>
      <c r="F70" s="4" t="s">
        <v>11</v>
      </c>
      <c r="G70" s="4" t="s">
        <v>39</v>
      </c>
      <c r="H70" s="4" t="s">
        <v>266</v>
      </c>
      <c r="I70" s="3" t="s">
        <v>107</v>
      </c>
      <c r="J70" s="27">
        <f t="shared" ref="J70:AA70" si="66">J71</f>
        <v>2921000</v>
      </c>
      <c r="K70" s="27">
        <f t="shared" si="66"/>
        <v>0</v>
      </c>
      <c r="L70" s="27">
        <f t="shared" si="66"/>
        <v>2921000</v>
      </c>
      <c r="M70" s="27">
        <f t="shared" si="66"/>
        <v>0</v>
      </c>
      <c r="N70" s="27">
        <f t="shared" si="66"/>
        <v>0</v>
      </c>
      <c r="O70" s="27">
        <f t="shared" si="66"/>
        <v>0</v>
      </c>
      <c r="P70" s="27">
        <f t="shared" si="66"/>
        <v>0</v>
      </c>
      <c r="Q70" s="27">
        <f t="shared" si="66"/>
        <v>0</v>
      </c>
      <c r="R70" s="27">
        <f t="shared" si="66"/>
        <v>2921000</v>
      </c>
      <c r="S70" s="27">
        <f t="shared" si="66"/>
        <v>0</v>
      </c>
      <c r="T70" s="27">
        <f t="shared" si="66"/>
        <v>2921000</v>
      </c>
      <c r="U70" s="27">
        <f t="shared" si="66"/>
        <v>0</v>
      </c>
      <c r="V70" s="27">
        <f t="shared" si="66"/>
        <v>2921000</v>
      </c>
      <c r="W70" s="27">
        <f t="shared" si="66"/>
        <v>1479900</v>
      </c>
      <c r="X70" s="174">
        <f t="shared" si="3"/>
        <v>50.664156110920921</v>
      </c>
      <c r="Y70" s="194" t="e">
        <f t="shared" si="66"/>
        <v>#REF!</v>
      </c>
      <c r="Z70" s="194" t="e">
        <f t="shared" si="66"/>
        <v>#REF!</v>
      </c>
      <c r="AA70" s="194" t="e">
        <f t="shared" si="66"/>
        <v>#REF!</v>
      </c>
    </row>
    <row r="71" spans="1:27" ht="45" x14ac:dyDescent="0.25">
      <c r="A71" s="78" t="s">
        <v>54</v>
      </c>
      <c r="B71" s="76">
        <v>51</v>
      </c>
      <c r="C71" s="76">
        <v>0</v>
      </c>
      <c r="D71" s="4" t="s">
        <v>186</v>
      </c>
      <c r="E71" s="76">
        <v>851</v>
      </c>
      <c r="F71" s="4" t="s">
        <v>11</v>
      </c>
      <c r="G71" s="4" t="s">
        <v>39</v>
      </c>
      <c r="H71" s="4" t="s">
        <v>266</v>
      </c>
      <c r="I71" s="3" t="s">
        <v>109</v>
      </c>
      <c r="J71" s="27">
        <f>'2.ВС'!J54</f>
        <v>2921000</v>
      </c>
      <c r="K71" s="27">
        <f>'2.ВС'!K54</f>
        <v>0</v>
      </c>
      <c r="L71" s="27">
        <f>'2.ВС'!L54</f>
        <v>2921000</v>
      </c>
      <c r="M71" s="27">
        <f>'2.ВС'!M54</f>
        <v>0</v>
      </c>
      <c r="N71" s="27">
        <f>'2.ВС'!N54</f>
        <v>0</v>
      </c>
      <c r="O71" s="27">
        <f>'2.ВС'!O54</f>
        <v>0</v>
      </c>
      <c r="P71" s="27">
        <f>'2.ВС'!P54</f>
        <v>0</v>
      </c>
      <c r="Q71" s="27">
        <f>'2.ВС'!Q54</f>
        <v>0</v>
      </c>
      <c r="R71" s="27">
        <f>'2.ВС'!R54</f>
        <v>2921000</v>
      </c>
      <c r="S71" s="27">
        <f>'2.ВС'!S54</f>
        <v>0</v>
      </c>
      <c r="T71" s="27">
        <f>'2.ВС'!T54</f>
        <v>2921000</v>
      </c>
      <c r="U71" s="27">
        <f>'2.ВС'!U54</f>
        <v>0</v>
      </c>
      <c r="V71" s="27">
        <f>'2.ВС'!V54</f>
        <v>2921000</v>
      </c>
      <c r="W71" s="27">
        <f>'2.ВС'!W54</f>
        <v>1479900</v>
      </c>
      <c r="X71" s="174">
        <f t="shared" ref="X71:X134" si="67">W71/V71*100</f>
        <v>50.664156110920921</v>
      </c>
      <c r="Y71" s="194" t="e">
        <f>'2.ВС'!#REF!</f>
        <v>#REF!</v>
      </c>
      <c r="Z71" s="194" t="e">
        <f>'2.ВС'!#REF!</f>
        <v>#REF!</v>
      </c>
      <c r="AA71" s="194" t="e">
        <f>'2.ВС'!#REF!</f>
        <v>#REF!</v>
      </c>
    </row>
    <row r="72" spans="1:27" s="83" customFormat="1" ht="142.5" x14ac:dyDescent="0.25">
      <c r="A72" s="23" t="s">
        <v>214</v>
      </c>
      <c r="B72" s="10">
        <v>51</v>
      </c>
      <c r="C72" s="10">
        <v>0</v>
      </c>
      <c r="D72" s="30" t="s">
        <v>215</v>
      </c>
      <c r="E72" s="10"/>
      <c r="F72" s="10"/>
      <c r="G72" s="10"/>
      <c r="H72" s="10"/>
      <c r="I72" s="30"/>
      <c r="J72" s="28">
        <f t="shared" ref="J72:Y73" si="68">J73</f>
        <v>1617579</v>
      </c>
      <c r="K72" s="28">
        <f t="shared" si="68"/>
        <v>1010987</v>
      </c>
      <c r="L72" s="28">
        <f t="shared" si="68"/>
        <v>0</v>
      </c>
      <c r="M72" s="28">
        <f t="shared" si="68"/>
        <v>606592</v>
      </c>
      <c r="N72" s="28">
        <f t="shared" si="68"/>
        <v>0</v>
      </c>
      <c r="O72" s="28">
        <f t="shared" si="68"/>
        <v>0</v>
      </c>
      <c r="P72" s="28">
        <f t="shared" si="68"/>
        <v>0</v>
      </c>
      <c r="Q72" s="28">
        <f t="shared" si="68"/>
        <v>0</v>
      </c>
      <c r="R72" s="28">
        <f t="shared" si="68"/>
        <v>1617579</v>
      </c>
      <c r="S72" s="28">
        <f t="shared" si="68"/>
        <v>1010987</v>
      </c>
      <c r="T72" s="28">
        <f t="shared" si="68"/>
        <v>0</v>
      </c>
      <c r="U72" s="28">
        <f t="shared" si="68"/>
        <v>606592</v>
      </c>
      <c r="V72" s="28">
        <f t="shared" si="68"/>
        <v>1617579</v>
      </c>
      <c r="W72" s="28">
        <f t="shared" si="68"/>
        <v>800117.40999999992</v>
      </c>
      <c r="X72" s="174">
        <f t="shared" si="67"/>
        <v>49.463884607799677</v>
      </c>
      <c r="Y72" s="193" t="e">
        <f t="shared" si="68"/>
        <v>#REF!</v>
      </c>
      <c r="Z72" s="193" t="e">
        <f t="shared" ref="Y72:AA73" si="69">Z73</f>
        <v>#REF!</v>
      </c>
      <c r="AA72" s="193" t="e">
        <f t="shared" si="69"/>
        <v>#REF!</v>
      </c>
    </row>
    <row r="73" spans="1:27" ht="57" x14ac:dyDescent="0.25">
      <c r="A73" s="23" t="s">
        <v>6</v>
      </c>
      <c r="B73" s="82">
        <v>51</v>
      </c>
      <c r="C73" s="82">
        <v>0</v>
      </c>
      <c r="D73" s="24" t="s">
        <v>215</v>
      </c>
      <c r="E73" s="82">
        <v>851</v>
      </c>
      <c r="F73" s="76" t="s">
        <v>56</v>
      </c>
      <c r="G73" s="76" t="s">
        <v>58</v>
      </c>
      <c r="H73" s="76"/>
      <c r="I73" s="3"/>
      <c r="J73" s="25">
        <f t="shared" si="68"/>
        <v>1617579</v>
      </c>
      <c r="K73" s="25">
        <f t="shared" si="68"/>
        <v>1010987</v>
      </c>
      <c r="L73" s="25">
        <f t="shared" si="68"/>
        <v>0</v>
      </c>
      <c r="M73" s="25">
        <f t="shared" si="68"/>
        <v>606592</v>
      </c>
      <c r="N73" s="25">
        <f t="shared" si="68"/>
        <v>0</v>
      </c>
      <c r="O73" s="25">
        <f t="shared" si="68"/>
        <v>0</v>
      </c>
      <c r="P73" s="25">
        <f t="shared" si="68"/>
        <v>0</v>
      </c>
      <c r="Q73" s="25">
        <f t="shared" si="68"/>
        <v>0</v>
      </c>
      <c r="R73" s="25">
        <f t="shared" si="68"/>
        <v>1617579</v>
      </c>
      <c r="S73" s="25">
        <f t="shared" si="68"/>
        <v>1010987</v>
      </c>
      <c r="T73" s="25">
        <f t="shared" si="68"/>
        <v>0</v>
      </c>
      <c r="U73" s="25">
        <f t="shared" si="68"/>
        <v>606592</v>
      </c>
      <c r="V73" s="25">
        <f t="shared" si="68"/>
        <v>1617579</v>
      </c>
      <c r="W73" s="25">
        <f t="shared" si="68"/>
        <v>800117.40999999992</v>
      </c>
      <c r="X73" s="174">
        <f t="shared" si="67"/>
        <v>49.463884607799677</v>
      </c>
      <c r="Y73" s="197" t="e">
        <f t="shared" si="69"/>
        <v>#REF!</v>
      </c>
      <c r="Z73" s="197" t="e">
        <f t="shared" si="69"/>
        <v>#REF!</v>
      </c>
      <c r="AA73" s="197" t="e">
        <f t="shared" si="69"/>
        <v>#REF!</v>
      </c>
    </row>
    <row r="74" spans="1:27" s="2" customFormat="1" ht="135" x14ac:dyDescent="0.25">
      <c r="A74" s="20" t="s">
        <v>59</v>
      </c>
      <c r="B74" s="5">
        <v>51</v>
      </c>
      <c r="C74" s="76">
        <v>0</v>
      </c>
      <c r="D74" s="76">
        <v>15</v>
      </c>
      <c r="E74" s="5">
        <v>851</v>
      </c>
      <c r="F74" s="76" t="s">
        <v>56</v>
      </c>
      <c r="G74" s="76" t="s">
        <v>58</v>
      </c>
      <c r="H74" s="76">
        <v>51180</v>
      </c>
      <c r="I74" s="76" t="s">
        <v>61</v>
      </c>
      <c r="J74" s="75">
        <f t="shared" ref="J74" si="70">J75+J77+J79</f>
        <v>1617579</v>
      </c>
      <c r="K74" s="75">
        <f t="shared" ref="K74:N74" si="71">K75+K77+K79</f>
        <v>1010987</v>
      </c>
      <c r="L74" s="75">
        <f t="shared" si="71"/>
        <v>0</v>
      </c>
      <c r="M74" s="75">
        <f t="shared" si="71"/>
        <v>606592</v>
      </c>
      <c r="N74" s="75">
        <f t="shared" si="71"/>
        <v>0</v>
      </c>
      <c r="O74" s="75">
        <f t="shared" ref="O74:U74" si="72">O75+O77+O79</f>
        <v>0</v>
      </c>
      <c r="P74" s="75">
        <f t="shared" si="72"/>
        <v>0</v>
      </c>
      <c r="Q74" s="75">
        <f t="shared" si="72"/>
        <v>0</v>
      </c>
      <c r="R74" s="75">
        <f t="shared" si="72"/>
        <v>1617579</v>
      </c>
      <c r="S74" s="75">
        <f t="shared" si="72"/>
        <v>1010987</v>
      </c>
      <c r="T74" s="75">
        <f t="shared" si="72"/>
        <v>0</v>
      </c>
      <c r="U74" s="75">
        <f t="shared" si="72"/>
        <v>606592</v>
      </c>
      <c r="V74" s="75">
        <f t="shared" ref="V74:W74" si="73">V75+V77+V79</f>
        <v>1617579</v>
      </c>
      <c r="W74" s="75">
        <f t="shared" si="73"/>
        <v>800117.40999999992</v>
      </c>
      <c r="X74" s="174">
        <f t="shared" si="67"/>
        <v>49.463884607799677</v>
      </c>
      <c r="Y74" s="201" t="e">
        <f t="shared" ref="Y74:AA74" si="74">Y75+Y77+Y79</f>
        <v>#REF!</v>
      </c>
      <c r="Z74" s="201" t="e">
        <f t="shared" si="74"/>
        <v>#REF!</v>
      </c>
      <c r="AA74" s="201" t="e">
        <f t="shared" si="74"/>
        <v>#REF!</v>
      </c>
    </row>
    <row r="75" spans="1:27" ht="48.75" customHeight="1" x14ac:dyDescent="0.25">
      <c r="A75" s="71" t="s">
        <v>16</v>
      </c>
      <c r="B75" s="76">
        <v>51</v>
      </c>
      <c r="C75" s="76">
        <v>0</v>
      </c>
      <c r="D75" s="3" t="s">
        <v>215</v>
      </c>
      <c r="E75" s="76">
        <v>851</v>
      </c>
      <c r="F75" s="3" t="s">
        <v>56</v>
      </c>
      <c r="G75" s="3" t="s">
        <v>58</v>
      </c>
      <c r="H75" s="76">
        <v>51180</v>
      </c>
      <c r="I75" s="3" t="s">
        <v>18</v>
      </c>
      <c r="J75" s="27">
        <f t="shared" ref="J75:AA75" si="75">J76</f>
        <v>572900</v>
      </c>
      <c r="K75" s="27">
        <f t="shared" si="75"/>
        <v>0</v>
      </c>
      <c r="L75" s="27">
        <f t="shared" si="75"/>
        <v>0</v>
      </c>
      <c r="M75" s="27">
        <f t="shared" si="75"/>
        <v>572900</v>
      </c>
      <c r="N75" s="27">
        <f t="shared" si="75"/>
        <v>0</v>
      </c>
      <c r="O75" s="27">
        <f t="shared" si="75"/>
        <v>0</v>
      </c>
      <c r="P75" s="27">
        <f t="shared" si="75"/>
        <v>0</v>
      </c>
      <c r="Q75" s="27">
        <f t="shared" si="75"/>
        <v>0</v>
      </c>
      <c r="R75" s="27">
        <f t="shared" si="75"/>
        <v>572900</v>
      </c>
      <c r="S75" s="27">
        <f t="shared" si="75"/>
        <v>0</v>
      </c>
      <c r="T75" s="27">
        <f t="shared" si="75"/>
        <v>0</v>
      </c>
      <c r="U75" s="27">
        <f t="shared" si="75"/>
        <v>572900</v>
      </c>
      <c r="V75" s="27">
        <f t="shared" si="75"/>
        <v>572900</v>
      </c>
      <c r="W75" s="27">
        <f t="shared" si="75"/>
        <v>286903.8</v>
      </c>
      <c r="X75" s="174">
        <f t="shared" si="67"/>
        <v>50.079211031593637</v>
      </c>
      <c r="Y75" s="194" t="e">
        <f t="shared" si="75"/>
        <v>#REF!</v>
      </c>
      <c r="Z75" s="194" t="e">
        <f t="shared" si="75"/>
        <v>#REF!</v>
      </c>
      <c r="AA75" s="194" t="e">
        <f t="shared" si="75"/>
        <v>#REF!</v>
      </c>
    </row>
    <row r="76" spans="1:27" ht="105" x14ac:dyDescent="0.25">
      <c r="A76" s="71" t="s">
        <v>8</v>
      </c>
      <c r="B76" s="76">
        <v>51</v>
      </c>
      <c r="C76" s="76">
        <v>0</v>
      </c>
      <c r="D76" s="3" t="s">
        <v>215</v>
      </c>
      <c r="E76" s="76">
        <v>851</v>
      </c>
      <c r="F76" s="3" t="s">
        <v>56</v>
      </c>
      <c r="G76" s="3" t="s">
        <v>58</v>
      </c>
      <c r="H76" s="76">
        <v>51180</v>
      </c>
      <c r="I76" s="3" t="s">
        <v>19</v>
      </c>
      <c r="J76" s="27">
        <f>'2.ВС'!J65</f>
        <v>572900</v>
      </c>
      <c r="K76" s="27">
        <f>'2.ВС'!K65</f>
        <v>0</v>
      </c>
      <c r="L76" s="27">
        <f>'2.ВС'!L65</f>
        <v>0</v>
      </c>
      <c r="M76" s="27">
        <f>'2.ВС'!M65</f>
        <v>572900</v>
      </c>
      <c r="N76" s="27">
        <f>'2.ВС'!N65</f>
        <v>0</v>
      </c>
      <c r="O76" s="27">
        <f>'2.ВС'!O65</f>
        <v>0</v>
      </c>
      <c r="P76" s="27">
        <f>'2.ВС'!P65</f>
        <v>0</v>
      </c>
      <c r="Q76" s="27">
        <f>'2.ВС'!Q65</f>
        <v>0</v>
      </c>
      <c r="R76" s="27">
        <f>'2.ВС'!R65</f>
        <v>572900</v>
      </c>
      <c r="S76" s="27">
        <f>'2.ВС'!S65</f>
        <v>0</v>
      </c>
      <c r="T76" s="27">
        <f>'2.ВС'!T65</f>
        <v>0</v>
      </c>
      <c r="U76" s="27">
        <f>'2.ВС'!U65</f>
        <v>572900</v>
      </c>
      <c r="V76" s="27">
        <f>'2.ВС'!V65</f>
        <v>572900</v>
      </c>
      <c r="W76" s="27">
        <f>'2.ВС'!W65</f>
        <v>286903.8</v>
      </c>
      <c r="X76" s="174">
        <f t="shared" si="67"/>
        <v>50.079211031593637</v>
      </c>
      <c r="Y76" s="194" t="e">
        <f>'2.ВС'!#REF!</f>
        <v>#REF!</v>
      </c>
      <c r="Z76" s="194" t="e">
        <f>'2.ВС'!#REF!</f>
        <v>#REF!</v>
      </c>
      <c r="AA76" s="194" t="e">
        <f>'2.ВС'!#REF!</f>
        <v>#REF!</v>
      </c>
    </row>
    <row r="77" spans="1:27" ht="120" x14ac:dyDescent="0.25">
      <c r="A77" s="78" t="s">
        <v>22</v>
      </c>
      <c r="B77" s="76">
        <v>51</v>
      </c>
      <c r="C77" s="76">
        <v>0</v>
      </c>
      <c r="D77" s="3" t="s">
        <v>215</v>
      </c>
      <c r="E77" s="76">
        <v>851</v>
      </c>
      <c r="F77" s="3" t="s">
        <v>56</v>
      </c>
      <c r="G77" s="3" t="s">
        <v>58</v>
      </c>
      <c r="H77" s="76">
        <v>51180</v>
      </c>
      <c r="I77" s="3" t="s">
        <v>23</v>
      </c>
      <c r="J77" s="27">
        <f t="shared" ref="J77:AA77" si="76">J78</f>
        <v>33692</v>
      </c>
      <c r="K77" s="27">
        <f t="shared" si="76"/>
        <v>0</v>
      </c>
      <c r="L77" s="27">
        <f t="shared" si="76"/>
        <v>0</v>
      </c>
      <c r="M77" s="27">
        <f t="shared" si="76"/>
        <v>33692</v>
      </c>
      <c r="N77" s="27">
        <f t="shared" si="76"/>
        <v>0</v>
      </c>
      <c r="O77" s="27">
        <f t="shared" si="76"/>
        <v>0</v>
      </c>
      <c r="P77" s="27">
        <f t="shared" si="76"/>
        <v>0</v>
      </c>
      <c r="Q77" s="27">
        <f t="shared" si="76"/>
        <v>0</v>
      </c>
      <c r="R77" s="27">
        <f t="shared" si="76"/>
        <v>33692</v>
      </c>
      <c r="S77" s="27">
        <f t="shared" si="76"/>
        <v>0</v>
      </c>
      <c r="T77" s="27">
        <f t="shared" si="76"/>
        <v>0</v>
      </c>
      <c r="U77" s="27">
        <f t="shared" si="76"/>
        <v>33692</v>
      </c>
      <c r="V77" s="27">
        <f t="shared" si="76"/>
        <v>33692</v>
      </c>
      <c r="W77" s="27">
        <f t="shared" si="76"/>
        <v>7720.11</v>
      </c>
      <c r="X77" s="174">
        <f t="shared" si="67"/>
        <v>22.913777751394989</v>
      </c>
      <c r="Y77" s="194" t="e">
        <f t="shared" si="76"/>
        <v>#REF!</v>
      </c>
      <c r="Z77" s="194" t="e">
        <f t="shared" si="76"/>
        <v>#REF!</v>
      </c>
      <c r="AA77" s="194" t="e">
        <f t="shared" si="76"/>
        <v>#REF!</v>
      </c>
    </row>
    <row r="78" spans="1:27" ht="120" x14ac:dyDescent="0.25">
      <c r="A78" s="78" t="s">
        <v>9</v>
      </c>
      <c r="B78" s="76">
        <v>51</v>
      </c>
      <c r="C78" s="76">
        <v>0</v>
      </c>
      <c r="D78" s="3" t="s">
        <v>215</v>
      </c>
      <c r="E78" s="76">
        <v>851</v>
      </c>
      <c r="F78" s="3" t="s">
        <v>56</v>
      </c>
      <c r="G78" s="3" t="s">
        <v>58</v>
      </c>
      <c r="H78" s="76">
        <v>51180</v>
      </c>
      <c r="I78" s="3" t="s">
        <v>24</v>
      </c>
      <c r="J78" s="27">
        <f>'2.ВС'!J67</f>
        <v>33692</v>
      </c>
      <c r="K78" s="27">
        <f>'2.ВС'!K67</f>
        <v>0</v>
      </c>
      <c r="L78" s="27">
        <f>'2.ВС'!L67</f>
        <v>0</v>
      </c>
      <c r="M78" s="27">
        <f>'2.ВС'!M67</f>
        <v>33692</v>
      </c>
      <c r="N78" s="27">
        <f>'2.ВС'!N67</f>
        <v>0</v>
      </c>
      <c r="O78" s="27">
        <f>'2.ВС'!O67</f>
        <v>0</v>
      </c>
      <c r="P78" s="27">
        <f>'2.ВС'!P67</f>
        <v>0</v>
      </c>
      <c r="Q78" s="27">
        <f>'2.ВС'!Q67</f>
        <v>0</v>
      </c>
      <c r="R78" s="27">
        <f>'2.ВС'!R67</f>
        <v>33692</v>
      </c>
      <c r="S78" s="27">
        <f>'2.ВС'!S67</f>
        <v>0</v>
      </c>
      <c r="T78" s="27">
        <f>'2.ВС'!T67</f>
        <v>0</v>
      </c>
      <c r="U78" s="27">
        <f>'2.ВС'!U67</f>
        <v>33692</v>
      </c>
      <c r="V78" s="27">
        <f>'2.ВС'!V67</f>
        <v>33692</v>
      </c>
      <c r="W78" s="27">
        <f>'2.ВС'!W67</f>
        <v>7720.11</v>
      </c>
      <c r="X78" s="174">
        <f t="shared" si="67"/>
        <v>22.913777751394989</v>
      </c>
      <c r="Y78" s="194" t="e">
        <f>'2.ВС'!#REF!</f>
        <v>#REF!</v>
      </c>
      <c r="Z78" s="194" t="e">
        <f>'2.ВС'!#REF!</f>
        <v>#REF!</v>
      </c>
      <c r="AA78" s="194" t="e">
        <f>'2.ВС'!#REF!</f>
        <v>#REF!</v>
      </c>
    </row>
    <row r="79" spans="1:27" s="29" customFormat="1" ht="45" x14ac:dyDescent="0.25">
      <c r="A79" s="78" t="s">
        <v>42</v>
      </c>
      <c r="B79" s="76">
        <v>51</v>
      </c>
      <c r="C79" s="76">
        <v>0</v>
      </c>
      <c r="D79" s="3" t="s">
        <v>215</v>
      </c>
      <c r="E79" s="76">
        <v>851</v>
      </c>
      <c r="F79" s="3" t="s">
        <v>56</v>
      </c>
      <c r="G79" s="3" t="s">
        <v>58</v>
      </c>
      <c r="H79" s="76">
        <v>51180</v>
      </c>
      <c r="I79" s="3" t="s">
        <v>43</v>
      </c>
      <c r="J79" s="27">
        <f t="shared" ref="J79:AA79" si="77">J80</f>
        <v>1010987</v>
      </c>
      <c r="K79" s="27">
        <f t="shared" si="77"/>
        <v>1010987</v>
      </c>
      <c r="L79" s="27">
        <f t="shared" si="77"/>
        <v>0</v>
      </c>
      <c r="M79" s="27">
        <f t="shared" si="77"/>
        <v>0</v>
      </c>
      <c r="N79" s="27">
        <f t="shared" si="77"/>
        <v>0</v>
      </c>
      <c r="O79" s="27">
        <f t="shared" si="77"/>
        <v>0</v>
      </c>
      <c r="P79" s="27">
        <f t="shared" si="77"/>
        <v>0</v>
      </c>
      <c r="Q79" s="27">
        <f t="shared" si="77"/>
        <v>0</v>
      </c>
      <c r="R79" s="27">
        <f t="shared" si="77"/>
        <v>1010987</v>
      </c>
      <c r="S79" s="27">
        <f t="shared" si="77"/>
        <v>1010987</v>
      </c>
      <c r="T79" s="27">
        <f t="shared" si="77"/>
        <v>0</v>
      </c>
      <c r="U79" s="27">
        <f t="shared" si="77"/>
        <v>0</v>
      </c>
      <c r="V79" s="27">
        <f t="shared" si="77"/>
        <v>1010987</v>
      </c>
      <c r="W79" s="27">
        <f t="shared" si="77"/>
        <v>505493.5</v>
      </c>
      <c r="X79" s="174">
        <f t="shared" si="67"/>
        <v>50</v>
      </c>
      <c r="Y79" s="194" t="e">
        <f t="shared" si="77"/>
        <v>#REF!</v>
      </c>
      <c r="Z79" s="194" t="e">
        <f t="shared" si="77"/>
        <v>#REF!</v>
      </c>
      <c r="AA79" s="194" t="e">
        <f t="shared" si="77"/>
        <v>#REF!</v>
      </c>
    </row>
    <row r="80" spans="1:27" x14ac:dyDescent="0.25">
      <c r="A80" s="78" t="s">
        <v>44</v>
      </c>
      <c r="B80" s="76">
        <v>51</v>
      </c>
      <c r="C80" s="76">
        <v>0</v>
      </c>
      <c r="D80" s="3" t="s">
        <v>215</v>
      </c>
      <c r="E80" s="76">
        <v>851</v>
      </c>
      <c r="F80" s="3" t="s">
        <v>56</v>
      </c>
      <c r="G80" s="3" t="s">
        <v>58</v>
      </c>
      <c r="H80" s="76">
        <v>51180</v>
      </c>
      <c r="I80" s="3" t="s">
        <v>45</v>
      </c>
      <c r="J80" s="27">
        <f>'2.ВС'!J69</f>
        <v>1010987</v>
      </c>
      <c r="K80" s="27">
        <f>'2.ВС'!K69</f>
        <v>1010987</v>
      </c>
      <c r="L80" s="27">
        <f>'2.ВС'!L69</f>
        <v>0</v>
      </c>
      <c r="M80" s="27">
        <f>'2.ВС'!M69</f>
        <v>0</v>
      </c>
      <c r="N80" s="27">
        <f>'2.ВС'!N69</f>
        <v>0</v>
      </c>
      <c r="O80" s="27">
        <f>'2.ВС'!O69</f>
        <v>0</v>
      </c>
      <c r="P80" s="27">
        <f>'2.ВС'!P69</f>
        <v>0</v>
      </c>
      <c r="Q80" s="27">
        <f>'2.ВС'!Q69</f>
        <v>0</v>
      </c>
      <c r="R80" s="27">
        <f>'2.ВС'!R69</f>
        <v>1010987</v>
      </c>
      <c r="S80" s="27">
        <f>'2.ВС'!S69</f>
        <v>1010987</v>
      </c>
      <c r="T80" s="27">
        <f>'2.ВС'!T69</f>
        <v>0</v>
      </c>
      <c r="U80" s="27">
        <f>'2.ВС'!U69</f>
        <v>0</v>
      </c>
      <c r="V80" s="27">
        <f>'2.ВС'!V69</f>
        <v>1010987</v>
      </c>
      <c r="W80" s="27">
        <f>'2.ВС'!W69</f>
        <v>505493.5</v>
      </c>
      <c r="X80" s="174">
        <f t="shared" si="67"/>
        <v>50</v>
      </c>
      <c r="Y80" s="194" t="e">
        <f>'2.ВС'!#REF!</f>
        <v>#REF!</v>
      </c>
      <c r="Z80" s="194" t="e">
        <f>'2.ВС'!#REF!</f>
        <v>#REF!</v>
      </c>
      <c r="AA80" s="194" t="e">
        <f>'2.ВС'!#REF!</f>
        <v>#REF!</v>
      </c>
    </row>
    <row r="81" spans="1:27" s="29" customFormat="1" ht="85.5" x14ac:dyDescent="0.25">
      <c r="A81" s="23" t="s">
        <v>216</v>
      </c>
      <c r="B81" s="10">
        <v>51</v>
      </c>
      <c r="C81" s="10">
        <v>0</v>
      </c>
      <c r="D81" s="24" t="s">
        <v>217</v>
      </c>
      <c r="E81" s="10"/>
      <c r="F81" s="24"/>
      <c r="G81" s="24"/>
      <c r="H81" s="24"/>
      <c r="I81" s="24"/>
      <c r="J81" s="28">
        <f t="shared" ref="J81:Y84" si="78">J82</f>
        <v>52370.2</v>
      </c>
      <c r="K81" s="28">
        <f t="shared" si="78"/>
        <v>52370.2</v>
      </c>
      <c r="L81" s="28">
        <f t="shared" si="78"/>
        <v>0</v>
      </c>
      <c r="M81" s="28">
        <f t="shared" si="78"/>
        <v>0</v>
      </c>
      <c r="N81" s="28">
        <f t="shared" si="78"/>
        <v>0</v>
      </c>
      <c r="O81" s="28">
        <f t="shared" si="78"/>
        <v>0</v>
      </c>
      <c r="P81" s="28">
        <f t="shared" si="78"/>
        <v>0</v>
      </c>
      <c r="Q81" s="28">
        <f t="shared" si="78"/>
        <v>0</v>
      </c>
      <c r="R81" s="28">
        <f t="shared" si="78"/>
        <v>52370.2</v>
      </c>
      <c r="S81" s="28">
        <f t="shared" si="78"/>
        <v>52370.2</v>
      </c>
      <c r="T81" s="28">
        <f t="shared" si="78"/>
        <v>0</v>
      </c>
      <c r="U81" s="28">
        <f t="shared" si="78"/>
        <v>0</v>
      </c>
      <c r="V81" s="28">
        <f t="shared" si="78"/>
        <v>52370.2</v>
      </c>
      <c r="W81" s="28">
        <f t="shared" si="78"/>
        <v>52370.2</v>
      </c>
      <c r="X81" s="174">
        <f t="shared" si="67"/>
        <v>100</v>
      </c>
      <c r="Y81" s="193" t="e">
        <f t="shared" si="78"/>
        <v>#REF!</v>
      </c>
      <c r="Z81" s="193" t="e">
        <f t="shared" ref="Y81:AA84" si="79">Z82</f>
        <v>#REF!</v>
      </c>
      <c r="AA81" s="193" t="e">
        <f t="shared" si="79"/>
        <v>#REF!</v>
      </c>
    </row>
    <row r="82" spans="1:27" s="29" customFormat="1" ht="57" x14ac:dyDescent="0.25">
      <c r="A82" s="23" t="s">
        <v>6</v>
      </c>
      <c r="B82" s="82">
        <v>51</v>
      </c>
      <c r="C82" s="82">
        <v>0</v>
      </c>
      <c r="D82" s="24" t="s">
        <v>217</v>
      </c>
      <c r="E82" s="82">
        <v>851</v>
      </c>
      <c r="F82" s="24"/>
      <c r="G82" s="24"/>
      <c r="H82" s="24"/>
      <c r="I82" s="3"/>
      <c r="J82" s="25">
        <f t="shared" si="78"/>
        <v>52370.2</v>
      </c>
      <c r="K82" s="25">
        <f t="shared" si="78"/>
        <v>52370.2</v>
      </c>
      <c r="L82" s="25">
        <f t="shared" si="78"/>
        <v>0</v>
      </c>
      <c r="M82" s="25">
        <f t="shared" si="78"/>
        <v>0</v>
      </c>
      <c r="N82" s="25">
        <f t="shared" si="78"/>
        <v>0</v>
      </c>
      <c r="O82" s="25">
        <f t="shared" si="78"/>
        <v>0</v>
      </c>
      <c r="P82" s="25">
        <f t="shared" si="78"/>
        <v>0</v>
      </c>
      <c r="Q82" s="25">
        <f t="shared" si="78"/>
        <v>0</v>
      </c>
      <c r="R82" s="25">
        <f t="shared" si="78"/>
        <v>52370.2</v>
      </c>
      <c r="S82" s="25">
        <f t="shared" si="78"/>
        <v>52370.2</v>
      </c>
      <c r="T82" s="25">
        <f t="shared" si="78"/>
        <v>0</v>
      </c>
      <c r="U82" s="25">
        <f t="shared" si="78"/>
        <v>0</v>
      </c>
      <c r="V82" s="25">
        <f t="shared" si="78"/>
        <v>52370.2</v>
      </c>
      <c r="W82" s="25">
        <f t="shared" si="78"/>
        <v>52370.2</v>
      </c>
      <c r="X82" s="174">
        <f t="shared" si="67"/>
        <v>100</v>
      </c>
      <c r="Y82" s="197" t="e">
        <f t="shared" si="79"/>
        <v>#REF!</v>
      </c>
      <c r="Z82" s="197" t="e">
        <f t="shared" si="79"/>
        <v>#REF!</v>
      </c>
      <c r="AA82" s="197" t="e">
        <f t="shared" si="79"/>
        <v>#REF!</v>
      </c>
    </row>
    <row r="83" spans="1:27" s="29" customFormat="1" ht="82.5" customHeight="1" x14ac:dyDescent="0.25">
      <c r="A83" s="20" t="s">
        <v>70</v>
      </c>
      <c r="B83" s="5">
        <v>51</v>
      </c>
      <c r="C83" s="5">
        <v>0</v>
      </c>
      <c r="D83" s="3" t="s">
        <v>217</v>
      </c>
      <c r="E83" s="76">
        <v>851</v>
      </c>
      <c r="F83" s="3" t="s">
        <v>13</v>
      </c>
      <c r="G83" s="3" t="s">
        <v>35</v>
      </c>
      <c r="H83" s="3" t="s">
        <v>218</v>
      </c>
      <c r="I83" s="3"/>
      <c r="J83" s="27">
        <f t="shared" si="78"/>
        <v>52370.2</v>
      </c>
      <c r="K83" s="27">
        <f t="shared" si="78"/>
        <v>52370.2</v>
      </c>
      <c r="L83" s="27">
        <f t="shared" si="78"/>
        <v>0</v>
      </c>
      <c r="M83" s="27">
        <f t="shared" si="78"/>
        <v>0</v>
      </c>
      <c r="N83" s="27">
        <f t="shared" si="78"/>
        <v>0</v>
      </c>
      <c r="O83" s="27">
        <f t="shared" si="78"/>
        <v>0</v>
      </c>
      <c r="P83" s="27">
        <f t="shared" si="78"/>
        <v>0</v>
      </c>
      <c r="Q83" s="27">
        <f t="shared" si="78"/>
        <v>0</v>
      </c>
      <c r="R83" s="27">
        <f t="shared" si="78"/>
        <v>52370.2</v>
      </c>
      <c r="S83" s="27">
        <f t="shared" si="78"/>
        <v>52370.2</v>
      </c>
      <c r="T83" s="27">
        <f t="shared" si="78"/>
        <v>0</v>
      </c>
      <c r="U83" s="27">
        <f t="shared" si="78"/>
        <v>0</v>
      </c>
      <c r="V83" s="27">
        <f t="shared" si="78"/>
        <v>52370.2</v>
      </c>
      <c r="W83" s="27">
        <f t="shared" si="78"/>
        <v>52370.2</v>
      </c>
      <c r="X83" s="174">
        <f t="shared" si="67"/>
        <v>100</v>
      </c>
      <c r="Y83" s="194" t="e">
        <f t="shared" si="79"/>
        <v>#REF!</v>
      </c>
      <c r="Z83" s="194" t="e">
        <f t="shared" si="79"/>
        <v>#REF!</v>
      </c>
      <c r="AA83" s="194" t="e">
        <f t="shared" si="79"/>
        <v>#REF!</v>
      </c>
    </row>
    <row r="84" spans="1:27" s="29" customFormat="1" ht="120" x14ac:dyDescent="0.25">
      <c r="A84" s="78" t="s">
        <v>22</v>
      </c>
      <c r="B84" s="5">
        <v>51</v>
      </c>
      <c r="C84" s="5">
        <v>0</v>
      </c>
      <c r="D84" s="3" t="s">
        <v>217</v>
      </c>
      <c r="E84" s="76">
        <v>851</v>
      </c>
      <c r="F84" s="3" t="s">
        <v>13</v>
      </c>
      <c r="G84" s="3" t="s">
        <v>35</v>
      </c>
      <c r="H84" s="3" t="s">
        <v>218</v>
      </c>
      <c r="I84" s="3" t="s">
        <v>23</v>
      </c>
      <c r="J84" s="27">
        <f t="shared" si="78"/>
        <v>52370.2</v>
      </c>
      <c r="K84" s="27">
        <f t="shared" si="78"/>
        <v>52370.2</v>
      </c>
      <c r="L84" s="27">
        <f t="shared" si="78"/>
        <v>0</v>
      </c>
      <c r="M84" s="27">
        <f t="shared" si="78"/>
        <v>0</v>
      </c>
      <c r="N84" s="27">
        <f t="shared" si="78"/>
        <v>0</v>
      </c>
      <c r="O84" s="27">
        <f t="shared" si="78"/>
        <v>0</v>
      </c>
      <c r="P84" s="27">
        <f t="shared" si="78"/>
        <v>0</v>
      </c>
      <c r="Q84" s="27">
        <f t="shared" si="78"/>
        <v>0</v>
      </c>
      <c r="R84" s="27">
        <f t="shared" si="78"/>
        <v>52370.2</v>
      </c>
      <c r="S84" s="27">
        <f t="shared" si="78"/>
        <v>52370.2</v>
      </c>
      <c r="T84" s="27">
        <f t="shared" si="78"/>
        <v>0</v>
      </c>
      <c r="U84" s="27">
        <f t="shared" si="78"/>
        <v>0</v>
      </c>
      <c r="V84" s="27">
        <f t="shared" si="78"/>
        <v>52370.2</v>
      </c>
      <c r="W84" s="27">
        <f t="shared" si="78"/>
        <v>52370.2</v>
      </c>
      <c r="X84" s="174">
        <f t="shared" si="67"/>
        <v>100</v>
      </c>
      <c r="Y84" s="194" t="e">
        <f t="shared" si="79"/>
        <v>#REF!</v>
      </c>
      <c r="Z84" s="194" t="e">
        <f t="shared" si="79"/>
        <v>#REF!</v>
      </c>
      <c r="AA84" s="194" t="e">
        <f t="shared" si="79"/>
        <v>#REF!</v>
      </c>
    </row>
    <row r="85" spans="1:27" ht="120" x14ac:dyDescent="0.25">
      <c r="A85" s="78" t="s">
        <v>9</v>
      </c>
      <c r="B85" s="5">
        <v>51</v>
      </c>
      <c r="C85" s="5">
        <v>0</v>
      </c>
      <c r="D85" s="3" t="s">
        <v>217</v>
      </c>
      <c r="E85" s="76">
        <v>851</v>
      </c>
      <c r="F85" s="3" t="s">
        <v>13</v>
      </c>
      <c r="G85" s="3" t="s">
        <v>35</v>
      </c>
      <c r="H85" s="3" t="s">
        <v>218</v>
      </c>
      <c r="I85" s="3" t="s">
        <v>24</v>
      </c>
      <c r="J85" s="27">
        <f>'2.ВС'!J86</f>
        <v>52370.2</v>
      </c>
      <c r="K85" s="27">
        <f>'2.ВС'!K86</f>
        <v>52370.2</v>
      </c>
      <c r="L85" s="27">
        <f>'2.ВС'!L86</f>
        <v>0</v>
      </c>
      <c r="M85" s="27">
        <f>'2.ВС'!M86</f>
        <v>0</v>
      </c>
      <c r="N85" s="27">
        <f>'2.ВС'!N86</f>
        <v>0</v>
      </c>
      <c r="O85" s="27">
        <f>'2.ВС'!O86</f>
        <v>0</v>
      </c>
      <c r="P85" s="27">
        <f>'2.ВС'!P86</f>
        <v>0</v>
      </c>
      <c r="Q85" s="27">
        <f>'2.ВС'!Q86</f>
        <v>0</v>
      </c>
      <c r="R85" s="27">
        <f>'2.ВС'!R86</f>
        <v>52370.2</v>
      </c>
      <c r="S85" s="27">
        <f>'2.ВС'!S86</f>
        <v>52370.2</v>
      </c>
      <c r="T85" s="27">
        <f>'2.ВС'!T86</f>
        <v>0</v>
      </c>
      <c r="U85" s="27">
        <f>'2.ВС'!U86</f>
        <v>0</v>
      </c>
      <c r="V85" s="27">
        <f>'2.ВС'!V86</f>
        <v>52370.2</v>
      </c>
      <c r="W85" s="27">
        <f>'2.ВС'!W86</f>
        <v>52370.2</v>
      </c>
      <c r="X85" s="174">
        <f t="shared" si="67"/>
        <v>100</v>
      </c>
      <c r="Y85" s="194" t="e">
        <f>'2.ВС'!#REF!</f>
        <v>#REF!</v>
      </c>
      <c r="Z85" s="194" t="e">
        <f>'2.ВС'!#REF!</f>
        <v>#REF!</v>
      </c>
      <c r="AA85" s="194" t="e">
        <f>'2.ВС'!#REF!</f>
        <v>#REF!</v>
      </c>
    </row>
    <row r="86" spans="1:27" s="29" customFormat="1" ht="53.25" customHeight="1" x14ac:dyDescent="0.25">
      <c r="A86" s="23" t="s">
        <v>219</v>
      </c>
      <c r="B86" s="82">
        <v>51</v>
      </c>
      <c r="C86" s="82">
        <v>0</v>
      </c>
      <c r="D86" s="24" t="s">
        <v>220</v>
      </c>
      <c r="E86" s="10"/>
      <c r="F86" s="24"/>
      <c r="G86" s="24"/>
      <c r="H86" s="24"/>
      <c r="I86" s="24"/>
      <c r="J86" s="28" t="e">
        <f t="shared" ref="J86:AA86" si="80">J87</f>
        <v>#REF!</v>
      </c>
      <c r="K86" s="28" t="e">
        <f t="shared" si="80"/>
        <v>#REF!</v>
      </c>
      <c r="L86" s="28" t="e">
        <f t="shared" si="80"/>
        <v>#REF!</v>
      </c>
      <c r="M86" s="28" t="e">
        <f t="shared" si="80"/>
        <v>#REF!</v>
      </c>
      <c r="N86" s="28" t="e">
        <f t="shared" si="80"/>
        <v>#REF!</v>
      </c>
      <c r="O86" s="28" t="e">
        <f t="shared" si="80"/>
        <v>#REF!</v>
      </c>
      <c r="P86" s="28" t="e">
        <f t="shared" si="80"/>
        <v>#REF!</v>
      </c>
      <c r="Q86" s="28" t="e">
        <f t="shared" si="80"/>
        <v>#REF!</v>
      </c>
      <c r="R86" s="28">
        <f t="shared" si="80"/>
        <v>5277045.18</v>
      </c>
      <c r="S86" s="28">
        <f t="shared" si="80"/>
        <v>1793001</v>
      </c>
      <c r="T86" s="28">
        <f t="shared" si="80"/>
        <v>3484044.18</v>
      </c>
      <c r="U86" s="28">
        <f t="shared" si="80"/>
        <v>0</v>
      </c>
      <c r="V86" s="28">
        <f t="shared" si="80"/>
        <v>5277045.18</v>
      </c>
      <c r="W86" s="28">
        <f t="shared" si="80"/>
        <v>1542932.42</v>
      </c>
      <c r="X86" s="174">
        <f t="shared" si="67"/>
        <v>29.238567557611855</v>
      </c>
      <c r="Y86" s="193" t="e">
        <f t="shared" si="80"/>
        <v>#REF!</v>
      </c>
      <c r="Z86" s="193" t="e">
        <f t="shared" si="80"/>
        <v>#REF!</v>
      </c>
      <c r="AA86" s="193" t="e">
        <f t="shared" si="80"/>
        <v>#REF!</v>
      </c>
    </row>
    <row r="87" spans="1:27" s="29" customFormat="1" ht="57" x14ac:dyDescent="0.25">
      <c r="A87" s="23" t="s">
        <v>6</v>
      </c>
      <c r="B87" s="82">
        <v>51</v>
      </c>
      <c r="C87" s="82">
        <v>0</v>
      </c>
      <c r="D87" s="24" t="s">
        <v>220</v>
      </c>
      <c r="E87" s="82">
        <v>851</v>
      </c>
      <c r="F87" s="24"/>
      <c r="G87" s="24"/>
      <c r="H87" s="24"/>
      <c r="I87" s="3"/>
      <c r="J87" s="25" t="e">
        <f>J88+J91+J94+J97+J100+#REF!+J103+J106</f>
        <v>#REF!</v>
      </c>
      <c r="K87" s="25" t="e">
        <f>K88+K91+K94+K97+K100+#REF!+K103+K106</f>
        <v>#REF!</v>
      </c>
      <c r="L87" s="25" t="e">
        <f>L88+L91+L94+L97+L100+#REF!+L103+L106</f>
        <v>#REF!</v>
      </c>
      <c r="M87" s="25" t="e">
        <f>M88+M91+M94+M97+M100+#REF!+M103+M106</f>
        <v>#REF!</v>
      </c>
      <c r="N87" s="25" t="e">
        <f>N88+N91+N94+N97+N100+#REF!+N103+N106</f>
        <v>#REF!</v>
      </c>
      <c r="O87" s="25" t="e">
        <f>O88+O91+O94+O97+O100+#REF!+O103+O106</f>
        <v>#REF!</v>
      </c>
      <c r="P87" s="25" t="e">
        <f>P88+P91+P94+P97+P100+#REF!+P103+P106</f>
        <v>#REF!</v>
      </c>
      <c r="Q87" s="25" t="e">
        <f>Q88+Q91+Q94+Q97+Q100+#REF!+Q103+Q106</f>
        <v>#REF!</v>
      </c>
      <c r="R87" s="25">
        <f>R88+R91+R94+R97+R100+R103+R106</f>
        <v>5277045.18</v>
      </c>
      <c r="S87" s="25">
        <f t="shared" ref="S87:W87" si="81">S88+S91+S94+S97+S100+S103+S106</f>
        <v>1793001</v>
      </c>
      <c r="T87" s="25">
        <f t="shared" si="81"/>
        <v>3484044.18</v>
      </c>
      <c r="U87" s="25">
        <f t="shared" si="81"/>
        <v>0</v>
      </c>
      <c r="V87" s="25">
        <f t="shared" si="81"/>
        <v>5277045.18</v>
      </c>
      <c r="W87" s="25">
        <f t="shared" si="81"/>
        <v>1542932.42</v>
      </c>
      <c r="X87" s="174">
        <f t="shared" si="67"/>
        <v>29.238567557611855</v>
      </c>
      <c r="Y87" s="197" t="e">
        <f t="shared" ref="Y87:AA87" si="82">Y88+Y91+Y94+Y97+Y100+Y103+Y106</f>
        <v>#REF!</v>
      </c>
      <c r="Z87" s="197" t="e">
        <f t="shared" si="82"/>
        <v>#REF!</v>
      </c>
      <c r="AA87" s="197" t="e">
        <f t="shared" si="82"/>
        <v>#REF!</v>
      </c>
    </row>
    <row r="88" spans="1:27" ht="105" x14ac:dyDescent="0.25">
      <c r="A88" s="20" t="s">
        <v>96</v>
      </c>
      <c r="B88" s="76">
        <v>51</v>
      </c>
      <c r="C88" s="76">
        <v>0</v>
      </c>
      <c r="D88" s="3" t="s">
        <v>220</v>
      </c>
      <c r="E88" s="76">
        <v>851</v>
      </c>
      <c r="F88" s="3" t="s">
        <v>35</v>
      </c>
      <c r="G88" s="3" t="s">
        <v>56</v>
      </c>
      <c r="H88" s="3" t="s">
        <v>275</v>
      </c>
      <c r="I88" s="3"/>
      <c r="J88" s="27">
        <f t="shared" ref="J88:AA88" si="83">J89</f>
        <v>0</v>
      </c>
      <c r="K88" s="27">
        <f t="shared" si="83"/>
        <v>0</v>
      </c>
      <c r="L88" s="27">
        <f t="shared" si="83"/>
        <v>0</v>
      </c>
      <c r="M88" s="27">
        <f t="shared" si="83"/>
        <v>0</v>
      </c>
      <c r="N88" s="27">
        <f t="shared" si="83"/>
        <v>3195926</v>
      </c>
      <c r="O88" s="27">
        <f t="shared" si="83"/>
        <v>0</v>
      </c>
      <c r="P88" s="27">
        <f t="shared" si="83"/>
        <v>3195926</v>
      </c>
      <c r="Q88" s="27">
        <f t="shared" si="83"/>
        <v>0</v>
      </c>
      <c r="R88" s="27">
        <f t="shared" si="83"/>
        <v>3195926</v>
      </c>
      <c r="S88" s="27">
        <f t="shared" si="83"/>
        <v>0</v>
      </c>
      <c r="T88" s="27">
        <f t="shared" si="83"/>
        <v>3195926</v>
      </c>
      <c r="U88" s="27">
        <f t="shared" si="83"/>
        <v>0</v>
      </c>
      <c r="V88" s="27">
        <f t="shared" si="83"/>
        <v>3195926</v>
      </c>
      <c r="W88" s="27">
        <f t="shared" si="83"/>
        <v>286785</v>
      </c>
      <c r="X88" s="174">
        <f t="shared" si="67"/>
        <v>8.9734555806360969</v>
      </c>
      <c r="Y88" s="194" t="e">
        <f t="shared" si="83"/>
        <v>#REF!</v>
      </c>
      <c r="Z88" s="194" t="e">
        <f t="shared" si="83"/>
        <v>#REF!</v>
      </c>
      <c r="AA88" s="194" t="e">
        <f t="shared" si="83"/>
        <v>#REF!</v>
      </c>
    </row>
    <row r="89" spans="1:27" ht="120" x14ac:dyDescent="0.25">
      <c r="A89" s="78" t="s">
        <v>92</v>
      </c>
      <c r="B89" s="76">
        <v>51</v>
      </c>
      <c r="C89" s="76">
        <v>0</v>
      </c>
      <c r="D89" s="3" t="s">
        <v>220</v>
      </c>
      <c r="E89" s="76">
        <v>851</v>
      </c>
      <c r="F89" s="3" t="s">
        <v>35</v>
      </c>
      <c r="G89" s="3" t="s">
        <v>56</v>
      </c>
      <c r="H89" s="3" t="s">
        <v>275</v>
      </c>
      <c r="I89" s="3" t="s">
        <v>93</v>
      </c>
      <c r="J89" s="27">
        <f t="shared" ref="J89:AA89" si="84">J90</f>
        <v>0</v>
      </c>
      <c r="K89" s="27">
        <f t="shared" si="84"/>
        <v>0</v>
      </c>
      <c r="L89" s="27">
        <f t="shared" si="84"/>
        <v>0</v>
      </c>
      <c r="M89" s="27">
        <f t="shared" si="84"/>
        <v>0</v>
      </c>
      <c r="N89" s="27">
        <f t="shared" si="84"/>
        <v>3195926</v>
      </c>
      <c r="O89" s="27">
        <f t="shared" si="84"/>
        <v>0</v>
      </c>
      <c r="P89" s="27">
        <f t="shared" si="84"/>
        <v>3195926</v>
      </c>
      <c r="Q89" s="27">
        <f t="shared" si="84"/>
        <v>0</v>
      </c>
      <c r="R89" s="27">
        <f t="shared" si="84"/>
        <v>3195926</v>
      </c>
      <c r="S89" s="27">
        <f t="shared" si="84"/>
        <v>0</v>
      </c>
      <c r="T89" s="27">
        <f t="shared" si="84"/>
        <v>3195926</v>
      </c>
      <c r="U89" s="27">
        <f t="shared" si="84"/>
        <v>0</v>
      </c>
      <c r="V89" s="27">
        <f t="shared" si="84"/>
        <v>3195926</v>
      </c>
      <c r="W89" s="27">
        <f t="shared" si="84"/>
        <v>286785</v>
      </c>
      <c r="X89" s="174">
        <f t="shared" si="67"/>
        <v>8.9734555806360969</v>
      </c>
      <c r="Y89" s="194" t="e">
        <f t="shared" si="84"/>
        <v>#REF!</v>
      </c>
      <c r="Z89" s="194" t="e">
        <f t="shared" si="84"/>
        <v>#REF!</v>
      </c>
      <c r="AA89" s="194" t="e">
        <f t="shared" si="84"/>
        <v>#REF!</v>
      </c>
    </row>
    <row r="90" spans="1:27" ht="30" x14ac:dyDescent="0.25">
      <c r="A90" s="78" t="s">
        <v>94</v>
      </c>
      <c r="B90" s="76">
        <v>51</v>
      </c>
      <c r="C90" s="76">
        <v>0</v>
      </c>
      <c r="D90" s="3" t="s">
        <v>220</v>
      </c>
      <c r="E90" s="76">
        <v>851</v>
      </c>
      <c r="F90" s="3" t="s">
        <v>35</v>
      </c>
      <c r="G90" s="3" t="s">
        <v>56</v>
      </c>
      <c r="H90" s="3" t="s">
        <v>275</v>
      </c>
      <c r="I90" s="3" t="s">
        <v>95</v>
      </c>
      <c r="J90" s="27">
        <f>'2.ВС'!J115</f>
        <v>0</v>
      </c>
      <c r="K90" s="27">
        <f>'2.ВС'!K115</f>
        <v>0</v>
      </c>
      <c r="L90" s="27">
        <f>'2.ВС'!L115</f>
        <v>0</v>
      </c>
      <c r="M90" s="27">
        <f>'2.ВС'!M115</f>
        <v>0</v>
      </c>
      <c r="N90" s="27">
        <f>'2.ВС'!N115</f>
        <v>3195926</v>
      </c>
      <c r="O90" s="27">
        <f>'2.ВС'!O115</f>
        <v>0</v>
      </c>
      <c r="P90" s="27">
        <f>'2.ВС'!P115</f>
        <v>3195926</v>
      </c>
      <c r="Q90" s="27">
        <f>'2.ВС'!Q115</f>
        <v>0</v>
      </c>
      <c r="R90" s="27">
        <f>'2.ВС'!R115</f>
        <v>3195926</v>
      </c>
      <c r="S90" s="27">
        <f>'2.ВС'!S115</f>
        <v>0</v>
      </c>
      <c r="T90" s="27">
        <f>'2.ВС'!T115</f>
        <v>3195926</v>
      </c>
      <c r="U90" s="27">
        <f>'2.ВС'!U115</f>
        <v>0</v>
      </c>
      <c r="V90" s="27">
        <f>'2.ВС'!V115</f>
        <v>3195926</v>
      </c>
      <c r="W90" s="27">
        <f>'2.ВС'!W115</f>
        <v>286785</v>
      </c>
      <c r="X90" s="174">
        <f t="shared" si="67"/>
        <v>8.9734555806360969</v>
      </c>
      <c r="Y90" s="194" t="e">
        <f>'2.ВС'!#REF!</f>
        <v>#REF!</v>
      </c>
      <c r="Z90" s="194" t="e">
        <f>'2.ВС'!#REF!</f>
        <v>#REF!</v>
      </c>
      <c r="AA90" s="194" t="e">
        <f>'2.ВС'!#REF!</f>
        <v>#REF!</v>
      </c>
    </row>
    <row r="91" spans="1:27" ht="60" x14ac:dyDescent="0.25">
      <c r="A91" s="9" t="s">
        <v>346</v>
      </c>
      <c r="B91" s="76">
        <v>51</v>
      </c>
      <c r="C91" s="76">
        <v>0</v>
      </c>
      <c r="D91" s="3" t="s">
        <v>220</v>
      </c>
      <c r="E91" s="76">
        <v>851</v>
      </c>
      <c r="F91" s="3" t="s">
        <v>35</v>
      </c>
      <c r="G91" s="3" t="s">
        <v>56</v>
      </c>
      <c r="H91" s="3" t="s">
        <v>348</v>
      </c>
      <c r="I91" s="3"/>
      <c r="J91" s="27">
        <f t="shared" ref="J91:Y92" si="85">J92</f>
        <v>0</v>
      </c>
      <c r="K91" s="27">
        <f t="shared" si="85"/>
        <v>0</v>
      </c>
      <c r="L91" s="27">
        <f t="shared" si="85"/>
        <v>0</v>
      </c>
      <c r="M91" s="27">
        <f t="shared" si="85"/>
        <v>0</v>
      </c>
      <c r="N91" s="27">
        <f t="shared" si="85"/>
        <v>10428</v>
      </c>
      <c r="O91" s="27">
        <f t="shared" si="85"/>
        <v>0</v>
      </c>
      <c r="P91" s="27">
        <f t="shared" si="85"/>
        <v>10428</v>
      </c>
      <c r="Q91" s="27">
        <f t="shared" si="85"/>
        <v>0</v>
      </c>
      <c r="R91" s="27">
        <f t="shared" si="85"/>
        <v>10428</v>
      </c>
      <c r="S91" s="27">
        <f t="shared" si="85"/>
        <v>0</v>
      </c>
      <c r="T91" s="27">
        <f t="shared" si="85"/>
        <v>10428</v>
      </c>
      <c r="U91" s="27">
        <f t="shared" si="85"/>
        <v>0</v>
      </c>
      <c r="V91" s="27">
        <f t="shared" si="85"/>
        <v>10428</v>
      </c>
      <c r="W91" s="27">
        <f t="shared" si="85"/>
        <v>10428</v>
      </c>
      <c r="X91" s="174">
        <f t="shared" si="67"/>
        <v>100</v>
      </c>
      <c r="Y91" s="194" t="e">
        <f t="shared" si="85"/>
        <v>#REF!</v>
      </c>
      <c r="Z91" s="194" t="e">
        <f t="shared" ref="Y91:AA92" si="86">Z92</f>
        <v>#REF!</v>
      </c>
      <c r="AA91" s="194" t="e">
        <f t="shared" si="86"/>
        <v>#REF!</v>
      </c>
    </row>
    <row r="92" spans="1:27" ht="120" x14ac:dyDescent="0.25">
      <c r="A92" s="78" t="s">
        <v>22</v>
      </c>
      <c r="B92" s="76">
        <v>51</v>
      </c>
      <c r="C92" s="76">
        <v>0</v>
      </c>
      <c r="D92" s="3" t="s">
        <v>220</v>
      </c>
      <c r="E92" s="76">
        <v>851</v>
      </c>
      <c r="F92" s="3" t="s">
        <v>35</v>
      </c>
      <c r="G92" s="3" t="s">
        <v>56</v>
      </c>
      <c r="H92" s="3" t="s">
        <v>348</v>
      </c>
      <c r="I92" s="3" t="s">
        <v>23</v>
      </c>
      <c r="J92" s="27">
        <f t="shared" si="85"/>
        <v>0</v>
      </c>
      <c r="K92" s="27">
        <f t="shared" si="85"/>
        <v>0</v>
      </c>
      <c r="L92" s="27">
        <f t="shared" si="85"/>
        <v>0</v>
      </c>
      <c r="M92" s="27">
        <f t="shared" si="85"/>
        <v>0</v>
      </c>
      <c r="N92" s="27">
        <f t="shared" si="85"/>
        <v>10428</v>
      </c>
      <c r="O92" s="27">
        <f t="shared" si="85"/>
        <v>0</v>
      </c>
      <c r="P92" s="27">
        <f t="shared" si="85"/>
        <v>10428</v>
      </c>
      <c r="Q92" s="27">
        <f t="shared" si="85"/>
        <v>0</v>
      </c>
      <c r="R92" s="27">
        <f t="shared" si="85"/>
        <v>10428</v>
      </c>
      <c r="S92" s="27">
        <f t="shared" si="85"/>
        <v>0</v>
      </c>
      <c r="T92" s="27">
        <f t="shared" si="85"/>
        <v>10428</v>
      </c>
      <c r="U92" s="27">
        <f t="shared" si="85"/>
        <v>0</v>
      </c>
      <c r="V92" s="27">
        <f t="shared" si="85"/>
        <v>10428</v>
      </c>
      <c r="W92" s="27">
        <f t="shared" si="85"/>
        <v>10428</v>
      </c>
      <c r="X92" s="174">
        <f t="shared" si="67"/>
        <v>100</v>
      </c>
      <c r="Y92" s="194" t="e">
        <f t="shared" si="86"/>
        <v>#REF!</v>
      </c>
      <c r="Z92" s="194" t="e">
        <f t="shared" si="86"/>
        <v>#REF!</v>
      </c>
      <c r="AA92" s="194" t="e">
        <f t="shared" si="86"/>
        <v>#REF!</v>
      </c>
    </row>
    <row r="93" spans="1:27" ht="120" x14ac:dyDescent="0.25">
      <c r="A93" s="78" t="s">
        <v>9</v>
      </c>
      <c r="B93" s="76">
        <v>51</v>
      </c>
      <c r="C93" s="76">
        <v>0</v>
      </c>
      <c r="D93" s="3" t="s">
        <v>220</v>
      </c>
      <c r="E93" s="76">
        <v>851</v>
      </c>
      <c r="F93" s="3" t="s">
        <v>35</v>
      </c>
      <c r="G93" s="3" t="s">
        <v>56</v>
      </c>
      <c r="H93" s="3" t="s">
        <v>348</v>
      </c>
      <c r="I93" s="3" t="s">
        <v>24</v>
      </c>
      <c r="J93" s="27">
        <f>'2.ВС'!J118</f>
        <v>0</v>
      </c>
      <c r="K93" s="27">
        <f>'2.ВС'!K118</f>
        <v>0</v>
      </c>
      <c r="L93" s="27">
        <f>'2.ВС'!L118</f>
        <v>0</v>
      </c>
      <c r="M93" s="27">
        <f>'2.ВС'!M118</f>
        <v>0</v>
      </c>
      <c r="N93" s="27">
        <f>'2.ВС'!N118</f>
        <v>10428</v>
      </c>
      <c r="O93" s="27">
        <f>'2.ВС'!O118</f>
        <v>0</v>
      </c>
      <c r="P93" s="27">
        <f>'2.ВС'!P118</f>
        <v>10428</v>
      </c>
      <c r="Q93" s="27">
        <f>'2.ВС'!Q118</f>
        <v>0</v>
      </c>
      <c r="R93" s="27">
        <f>'2.ВС'!R118</f>
        <v>10428</v>
      </c>
      <c r="S93" s="27">
        <f>'2.ВС'!S118</f>
        <v>0</v>
      </c>
      <c r="T93" s="27">
        <f>'2.ВС'!T118</f>
        <v>10428</v>
      </c>
      <c r="U93" s="27">
        <f>'2.ВС'!U118</f>
        <v>0</v>
      </c>
      <c r="V93" s="27">
        <f>'2.ВС'!V118</f>
        <v>10428</v>
      </c>
      <c r="W93" s="27">
        <f>'2.ВС'!W118</f>
        <v>10428</v>
      </c>
      <c r="X93" s="174">
        <f t="shared" si="67"/>
        <v>100</v>
      </c>
      <c r="Y93" s="194" t="e">
        <f>'2.ВС'!#REF!</f>
        <v>#REF!</v>
      </c>
      <c r="Z93" s="194" t="e">
        <f>'2.ВС'!#REF!</f>
        <v>#REF!</v>
      </c>
      <c r="AA93" s="194" t="e">
        <f>'2.ВС'!#REF!</f>
        <v>#REF!</v>
      </c>
    </row>
    <row r="94" spans="1:27" s="29" customFormat="1" ht="60.75" customHeight="1" x14ac:dyDescent="0.25">
      <c r="A94" s="20" t="s">
        <v>87</v>
      </c>
      <c r="B94" s="76">
        <v>51</v>
      </c>
      <c r="C94" s="76">
        <v>0</v>
      </c>
      <c r="D94" s="4" t="s">
        <v>220</v>
      </c>
      <c r="E94" s="76">
        <v>851</v>
      </c>
      <c r="F94" s="4" t="s">
        <v>35</v>
      </c>
      <c r="G94" s="4" t="s">
        <v>11</v>
      </c>
      <c r="H94" s="4" t="s">
        <v>273</v>
      </c>
      <c r="I94" s="3"/>
      <c r="J94" s="27">
        <f t="shared" ref="J94:Y98" si="87">J95</f>
        <v>81051</v>
      </c>
      <c r="K94" s="27">
        <f t="shared" si="87"/>
        <v>0</v>
      </c>
      <c r="L94" s="27">
        <f t="shared" si="87"/>
        <v>81051</v>
      </c>
      <c r="M94" s="27">
        <f t="shared" si="87"/>
        <v>0</v>
      </c>
      <c r="N94" s="27">
        <f t="shared" si="87"/>
        <v>0</v>
      </c>
      <c r="O94" s="27">
        <f t="shared" si="87"/>
        <v>0</v>
      </c>
      <c r="P94" s="27">
        <f t="shared" si="87"/>
        <v>0</v>
      </c>
      <c r="Q94" s="27">
        <f t="shared" si="87"/>
        <v>0</v>
      </c>
      <c r="R94" s="27">
        <f t="shared" si="87"/>
        <v>81051</v>
      </c>
      <c r="S94" s="27">
        <f t="shared" si="87"/>
        <v>0</v>
      </c>
      <c r="T94" s="27">
        <f t="shared" si="87"/>
        <v>81051</v>
      </c>
      <c r="U94" s="27">
        <f t="shared" si="87"/>
        <v>0</v>
      </c>
      <c r="V94" s="27">
        <f t="shared" si="87"/>
        <v>81051</v>
      </c>
      <c r="W94" s="27">
        <f t="shared" si="87"/>
        <v>31215</v>
      </c>
      <c r="X94" s="174">
        <f t="shared" si="67"/>
        <v>38.512788244438688</v>
      </c>
      <c r="Y94" s="194" t="e">
        <f t="shared" si="87"/>
        <v>#REF!</v>
      </c>
      <c r="Z94" s="194" t="e">
        <f t="shared" ref="Y94:AA98" si="88">Z95</f>
        <v>#REF!</v>
      </c>
      <c r="AA94" s="194" t="e">
        <f t="shared" si="88"/>
        <v>#REF!</v>
      </c>
    </row>
    <row r="95" spans="1:27" ht="120" x14ac:dyDescent="0.25">
      <c r="A95" s="78" t="s">
        <v>22</v>
      </c>
      <c r="B95" s="76">
        <v>51</v>
      </c>
      <c r="C95" s="76">
        <v>0</v>
      </c>
      <c r="D95" s="4" t="s">
        <v>220</v>
      </c>
      <c r="E95" s="76">
        <v>851</v>
      </c>
      <c r="F95" s="4" t="s">
        <v>35</v>
      </c>
      <c r="G95" s="4" t="s">
        <v>11</v>
      </c>
      <c r="H95" s="4" t="s">
        <v>273</v>
      </c>
      <c r="I95" s="3" t="s">
        <v>23</v>
      </c>
      <c r="J95" s="27">
        <f t="shared" si="87"/>
        <v>81051</v>
      </c>
      <c r="K95" s="27">
        <f t="shared" si="87"/>
        <v>0</v>
      </c>
      <c r="L95" s="27">
        <f t="shared" si="87"/>
        <v>81051</v>
      </c>
      <c r="M95" s="27">
        <f t="shared" si="87"/>
        <v>0</v>
      </c>
      <c r="N95" s="27">
        <f t="shared" si="87"/>
        <v>0</v>
      </c>
      <c r="O95" s="27">
        <f t="shared" si="87"/>
        <v>0</v>
      </c>
      <c r="P95" s="27">
        <f t="shared" si="87"/>
        <v>0</v>
      </c>
      <c r="Q95" s="27">
        <f t="shared" si="87"/>
        <v>0</v>
      </c>
      <c r="R95" s="27">
        <f t="shared" si="87"/>
        <v>81051</v>
      </c>
      <c r="S95" s="27">
        <f t="shared" si="87"/>
        <v>0</v>
      </c>
      <c r="T95" s="27">
        <f t="shared" si="87"/>
        <v>81051</v>
      </c>
      <c r="U95" s="27">
        <f t="shared" si="87"/>
        <v>0</v>
      </c>
      <c r="V95" s="27">
        <f t="shared" si="87"/>
        <v>81051</v>
      </c>
      <c r="W95" s="27">
        <f t="shared" si="87"/>
        <v>31215</v>
      </c>
      <c r="X95" s="174">
        <f t="shared" si="67"/>
        <v>38.512788244438688</v>
      </c>
      <c r="Y95" s="194" t="e">
        <f t="shared" si="88"/>
        <v>#REF!</v>
      </c>
      <c r="Z95" s="194" t="e">
        <f t="shared" si="88"/>
        <v>#REF!</v>
      </c>
      <c r="AA95" s="194" t="e">
        <f t="shared" si="88"/>
        <v>#REF!</v>
      </c>
    </row>
    <row r="96" spans="1:27" ht="120" x14ac:dyDescent="0.25">
      <c r="A96" s="78" t="s">
        <v>9</v>
      </c>
      <c r="B96" s="76">
        <v>51</v>
      </c>
      <c r="C96" s="76">
        <v>0</v>
      </c>
      <c r="D96" s="4" t="s">
        <v>220</v>
      </c>
      <c r="E96" s="76">
        <v>851</v>
      </c>
      <c r="F96" s="4" t="s">
        <v>35</v>
      </c>
      <c r="G96" s="4" t="s">
        <v>11</v>
      </c>
      <c r="H96" s="4" t="s">
        <v>273</v>
      </c>
      <c r="I96" s="3" t="s">
        <v>24</v>
      </c>
      <c r="J96" s="27">
        <f>'2.ВС'!J108</f>
        <v>81051</v>
      </c>
      <c r="K96" s="27">
        <f>'2.ВС'!K108</f>
        <v>0</v>
      </c>
      <c r="L96" s="27">
        <f>'2.ВС'!L108</f>
        <v>81051</v>
      </c>
      <c r="M96" s="27">
        <f>'2.ВС'!M108</f>
        <v>0</v>
      </c>
      <c r="N96" s="27">
        <f>'2.ВС'!N108</f>
        <v>0</v>
      </c>
      <c r="O96" s="27">
        <f>'2.ВС'!O108</f>
        <v>0</v>
      </c>
      <c r="P96" s="27">
        <f>'2.ВС'!P108</f>
        <v>0</v>
      </c>
      <c r="Q96" s="27">
        <f>'2.ВС'!Q108</f>
        <v>0</v>
      </c>
      <c r="R96" s="27">
        <f>'2.ВС'!R108</f>
        <v>81051</v>
      </c>
      <c r="S96" s="27">
        <f>'2.ВС'!S108</f>
        <v>0</v>
      </c>
      <c r="T96" s="27">
        <f>'2.ВС'!T108</f>
        <v>81051</v>
      </c>
      <c r="U96" s="27">
        <f>'2.ВС'!U108</f>
        <v>0</v>
      </c>
      <c r="V96" s="27">
        <f>'2.ВС'!V108</f>
        <v>81051</v>
      </c>
      <c r="W96" s="27">
        <f>'2.ВС'!W108</f>
        <v>31215</v>
      </c>
      <c r="X96" s="174">
        <f t="shared" si="67"/>
        <v>38.512788244438688</v>
      </c>
      <c r="Y96" s="194" t="e">
        <f>'2.ВС'!#REF!</f>
        <v>#REF!</v>
      </c>
      <c r="Z96" s="194" t="e">
        <f>'2.ВС'!#REF!</f>
        <v>#REF!</v>
      </c>
      <c r="AA96" s="194" t="e">
        <f>'2.ВС'!#REF!</f>
        <v>#REF!</v>
      </c>
    </row>
    <row r="97" spans="1:27" ht="41.25" customHeight="1" x14ac:dyDescent="0.25">
      <c r="A97" s="20" t="s">
        <v>98</v>
      </c>
      <c r="B97" s="76">
        <v>51</v>
      </c>
      <c r="C97" s="76">
        <v>0</v>
      </c>
      <c r="D97" s="4" t="s">
        <v>220</v>
      </c>
      <c r="E97" s="76">
        <v>851</v>
      </c>
      <c r="F97" s="4" t="s">
        <v>35</v>
      </c>
      <c r="G97" s="4" t="s">
        <v>56</v>
      </c>
      <c r="H97" s="4" t="s">
        <v>276</v>
      </c>
      <c r="I97" s="3"/>
      <c r="J97" s="27">
        <f t="shared" si="87"/>
        <v>600</v>
      </c>
      <c r="K97" s="27">
        <f t="shared" si="87"/>
        <v>0</v>
      </c>
      <c r="L97" s="27">
        <f t="shared" si="87"/>
        <v>600</v>
      </c>
      <c r="M97" s="27">
        <f t="shared" si="87"/>
        <v>0</v>
      </c>
      <c r="N97" s="27">
        <f t="shared" si="87"/>
        <v>0</v>
      </c>
      <c r="O97" s="27">
        <f t="shared" si="87"/>
        <v>0</v>
      </c>
      <c r="P97" s="27">
        <f t="shared" si="87"/>
        <v>0</v>
      </c>
      <c r="Q97" s="27">
        <f t="shared" si="87"/>
        <v>0</v>
      </c>
      <c r="R97" s="27">
        <f t="shared" si="87"/>
        <v>600</v>
      </c>
      <c r="S97" s="27">
        <f t="shared" si="87"/>
        <v>0</v>
      </c>
      <c r="T97" s="27">
        <f t="shared" si="87"/>
        <v>600</v>
      </c>
      <c r="U97" s="27">
        <f t="shared" si="87"/>
        <v>0</v>
      </c>
      <c r="V97" s="27">
        <f t="shared" si="87"/>
        <v>600</v>
      </c>
      <c r="W97" s="27">
        <f t="shared" si="87"/>
        <v>0</v>
      </c>
      <c r="X97" s="174">
        <f t="shared" si="67"/>
        <v>0</v>
      </c>
      <c r="Y97" s="194" t="e">
        <f t="shared" si="88"/>
        <v>#REF!</v>
      </c>
      <c r="Z97" s="194" t="e">
        <f t="shared" si="88"/>
        <v>#REF!</v>
      </c>
      <c r="AA97" s="194" t="e">
        <f t="shared" si="88"/>
        <v>#REF!</v>
      </c>
    </row>
    <row r="98" spans="1:27" ht="45" x14ac:dyDescent="0.25">
      <c r="A98" s="71" t="s">
        <v>42</v>
      </c>
      <c r="B98" s="76">
        <v>51</v>
      </c>
      <c r="C98" s="76">
        <v>0</v>
      </c>
      <c r="D98" s="4" t="s">
        <v>220</v>
      </c>
      <c r="E98" s="76">
        <v>851</v>
      </c>
      <c r="F98" s="4" t="s">
        <v>35</v>
      </c>
      <c r="G98" s="4" t="s">
        <v>56</v>
      </c>
      <c r="H98" s="4" t="s">
        <v>276</v>
      </c>
      <c r="I98" s="3" t="s">
        <v>43</v>
      </c>
      <c r="J98" s="27">
        <f t="shared" si="87"/>
        <v>600</v>
      </c>
      <c r="K98" s="27">
        <f t="shared" si="87"/>
        <v>0</v>
      </c>
      <c r="L98" s="27">
        <f t="shared" si="87"/>
        <v>600</v>
      </c>
      <c r="M98" s="27">
        <f t="shared" si="87"/>
        <v>0</v>
      </c>
      <c r="N98" s="27">
        <f t="shared" si="87"/>
        <v>0</v>
      </c>
      <c r="O98" s="27">
        <f t="shared" si="87"/>
        <v>0</v>
      </c>
      <c r="P98" s="27">
        <f t="shared" si="87"/>
        <v>0</v>
      </c>
      <c r="Q98" s="27">
        <f t="shared" si="87"/>
        <v>0</v>
      </c>
      <c r="R98" s="27">
        <f t="shared" si="87"/>
        <v>600</v>
      </c>
      <c r="S98" s="27">
        <f t="shared" si="87"/>
        <v>0</v>
      </c>
      <c r="T98" s="27">
        <f t="shared" si="87"/>
        <v>600</v>
      </c>
      <c r="U98" s="27">
        <f t="shared" si="87"/>
        <v>0</v>
      </c>
      <c r="V98" s="27">
        <f t="shared" si="87"/>
        <v>600</v>
      </c>
      <c r="W98" s="27">
        <f t="shared" si="87"/>
        <v>0</v>
      </c>
      <c r="X98" s="174">
        <f t="shared" si="67"/>
        <v>0</v>
      </c>
      <c r="Y98" s="194" t="e">
        <f t="shared" si="88"/>
        <v>#REF!</v>
      </c>
      <c r="Z98" s="194" t="e">
        <f t="shared" si="88"/>
        <v>#REF!</v>
      </c>
      <c r="AA98" s="194" t="e">
        <f t="shared" si="88"/>
        <v>#REF!</v>
      </c>
    </row>
    <row r="99" spans="1:27" ht="45" x14ac:dyDescent="0.25">
      <c r="A99" s="78" t="s">
        <v>79</v>
      </c>
      <c r="B99" s="76">
        <v>51</v>
      </c>
      <c r="C99" s="76">
        <v>0</v>
      </c>
      <c r="D99" s="4" t="s">
        <v>220</v>
      </c>
      <c r="E99" s="76">
        <v>851</v>
      </c>
      <c r="F99" s="4" t="s">
        <v>35</v>
      </c>
      <c r="G99" s="4" t="s">
        <v>56</v>
      </c>
      <c r="H99" s="4" t="s">
        <v>276</v>
      </c>
      <c r="I99" s="3" t="s">
        <v>80</v>
      </c>
      <c r="J99" s="27">
        <f>'2.ВС'!J121</f>
        <v>600</v>
      </c>
      <c r="K99" s="27">
        <f>'2.ВС'!K121</f>
        <v>0</v>
      </c>
      <c r="L99" s="27">
        <f>'2.ВС'!L121</f>
        <v>600</v>
      </c>
      <c r="M99" s="27">
        <f>'2.ВС'!M121</f>
        <v>0</v>
      </c>
      <c r="N99" s="27">
        <f>'2.ВС'!N121</f>
        <v>0</v>
      </c>
      <c r="O99" s="27">
        <f>'2.ВС'!O121</f>
        <v>0</v>
      </c>
      <c r="P99" s="27">
        <f>'2.ВС'!P121</f>
        <v>0</v>
      </c>
      <c r="Q99" s="27">
        <f>'2.ВС'!Q121</f>
        <v>0</v>
      </c>
      <c r="R99" s="27">
        <f>'2.ВС'!R121</f>
        <v>600</v>
      </c>
      <c r="S99" s="27">
        <f>'2.ВС'!S121</f>
        <v>0</v>
      </c>
      <c r="T99" s="27">
        <f>'2.ВС'!T121</f>
        <v>600</v>
      </c>
      <c r="U99" s="27">
        <f>'2.ВС'!U121</f>
        <v>0</v>
      </c>
      <c r="V99" s="27">
        <f>'2.ВС'!V121</f>
        <v>600</v>
      </c>
      <c r="W99" s="27">
        <f>'2.ВС'!W121</f>
        <v>0</v>
      </c>
      <c r="X99" s="174">
        <f t="shared" si="67"/>
        <v>0</v>
      </c>
      <c r="Y99" s="194" t="e">
        <f>'2.ВС'!#REF!</f>
        <v>#REF!</v>
      </c>
      <c r="Z99" s="194" t="e">
        <f>'2.ВС'!#REF!</f>
        <v>#REF!</v>
      </c>
      <c r="AA99" s="194" t="e">
        <f>'2.ВС'!#REF!</f>
        <v>#REF!</v>
      </c>
    </row>
    <row r="100" spans="1:27" ht="76.5" customHeight="1" x14ac:dyDescent="0.25">
      <c r="A100" s="20" t="s">
        <v>89</v>
      </c>
      <c r="B100" s="76">
        <v>51</v>
      </c>
      <c r="C100" s="76">
        <v>0</v>
      </c>
      <c r="D100" s="4" t="s">
        <v>220</v>
      </c>
      <c r="E100" s="76">
        <v>851</v>
      </c>
      <c r="F100" s="4"/>
      <c r="G100" s="4"/>
      <c r="H100" s="4" t="s">
        <v>274</v>
      </c>
      <c r="I100" s="3"/>
      <c r="J100" s="27">
        <f t="shared" ref="J100:Y101" si="89">J101</f>
        <v>81884</v>
      </c>
      <c r="K100" s="27">
        <f t="shared" si="89"/>
        <v>0</v>
      </c>
      <c r="L100" s="27">
        <f t="shared" si="89"/>
        <v>81884</v>
      </c>
      <c r="M100" s="27">
        <f t="shared" si="89"/>
        <v>0</v>
      </c>
      <c r="N100" s="27">
        <f t="shared" si="89"/>
        <v>0</v>
      </c>
      <c r="O100" s="27">
        <f t="shared" si="89"/>
        <v>0</v>
      </c>
      <c r="P100" s="27">
        <f t="shared" si="89"/>
        <v>0</v>
      </c>
      <c r="Q100" s="27">
        <f t="shared" si="89"/>
        <v>0</v>
      </c>
      <c r="R100" s="27">
        <f t="shared" si="89"/>
        <v>81884</v>
      </c>
      <c r="S100" s="27">
        <f t="shared" si="89"/>
        <v>0</v>
      </c>
      <c r="T100" s="27">
        <f t="shared" si="89"/>
        <v>81884</v>
      </c>
      <c r="U100" s="27">
        <f t="shared" si="89"/>
        <v>0</v>
      </c>
      <c r="V100" s="27">
        <f t="shared" si="89"/>
        <v>81884</v>
      </c>
      <c r="W100" s="27">
        <f t="shared" si="89"/>
        <v>24620.5</v>
      </c>
      <c r="X100" s="174">
        <f t="shared" si="67"/>
        <v>30.067534561086418</v>
      </c>
      <c r="Y100" s="194" t="e">
        <f t="shared" si="89"/>
        <v>#REF!</v>
      </c>
      <c r="Z100" s="194" t="e">
        <f t="shared" ref="Y100:AA101" si="90">Z101</f>
        <v>#REF!</v>
      </c>
      <c r="AA100" s="194" t="e">
        <f t="shared" si="90"/>
        <v>#REF!</v>
      </c>
    </row>
    <row r="101" spans="1:27" s="29" customFormat="1" ht="45" x14ac:dyDescent="0.25">
      <c r="A101" s="71" t="s">
        <v>42</v>
      </c>
      <c r="B101" s="76">
        <v>51</v>
      </c>
      <c r="C101" s="76">
        <v>0</v>
      </c>
      <c r="D101" s="4" t="s">
        <v>220</v>
      </c>
      <c r="E101" s="76">
        <v>851</v>
      </c>
      <c r="F101" s="4"/>
      <c r="G101" s="4"/>
      <c r="H101" s="4" t="s">
        <v>274</v>
      </c>
      <c r="I101" s="3" t="s">
        <v>43</v>
      </c>
      <c r="J101" s="27">
        <f t="shared" si="89"/>
        <v>81884</v>
      </c>
      <c r="K101" s="27">
        <f t="shared" si="89"/>
        <v>0</v>
      </c>
      <c r="L101" s="27">
        <f t="shared" si="89"/>
        <v>81884</v>
      </c>
      <c r="M101" s="27">
        <f t="shared" si="89"/>
        <v>0</v>
      </c>
      <c r="N101" s="27">
        <f t="shared" si="89"/>
        <v>0</v>
      </c>
      <c r="O101" s="27">
        <f t="shared" si="89"/>
        <v>0</v>
      </c>
      <c r="P101" s="27">
        <f t="shared" si="89"/>
        <v>0</v>
      </c>
      <c r="Q101" s="27">
        <f t="shared" si="89"/>
        <v>0</v>
      </c>
      <c r="R101" s="27">
        <f t="shared" si="89"/>
        <v>81884</v>
      </c>
      <c r="S101" s="27">
        <f t="shared" si="89"/>
        <v>0</v>
      </c>
      <c r="T101" s="27">
        <f t="shared" si="89"/>
        <v>81884</v>
      </c>
      <c r="U101" s="27">
        <f t="shared" si="89"/>
        <v>0</v>
      </c>
      <c r="V101" s="27">
        <f t="shared" si="89"/>
        <v>81884</v>
      </c>
      <c r="W101" s="27">
        <f t="shared" si="89"/>
        <v>24620.5</v>
      </c>
      <c r="X101" s="174">
        <f t="shared" si="67"/>
        <v>30.067534561086418</v>
      </c>
      <c r="Y101" s="194" t="e">
        <f t="shared" si="90"/>
        <v>#REF!</v>
      </c>
      <c r="Z101" s="194" t="e">
        <f t="shared" si="90"/>
        <v>#REF!</v>
      </c>
      <c r="AA101" s="194" t="e">
        <f t="shared" si="90"/>
        <v>#REF!</v>
      </c>
    </row>
    <row r="102" spans="1:27" ht="45" x14ac:dyDescent="0.25">
      <c r="A102" s="78" t="s">
        <v>79</v>
      </c>
      <c r="B102" s="76">
        <v>51</v>
      </c>
      <c r="C102" s="76">
        <v>0</v>
      </c>
      <c r="D102" s="4" t="s">
        <v>220</v>
      </c>
      <c r="E102" s="76">
        <v>851</v>
      </c>
      <c r="F102" s="4"/>
      <c r="G102" s="4"/>
      <c r="H102" s="4" t="s">
        <v>274</v>
      </c>
      <c r="I102" s="3" t="s">
        <v>80</v>
      </c>
      <c r="J102" s="27">
        <f>'2.ВС'!J111</f>
        <v>81884</v>
      </c>
      <c r="K102" s="27">
        <f>'2.ВС'!K111</f>
        <v>0</v>
      </c>
      <c r="L102" s="27">
        <f>'2.ВС'!L111</f>
        <v>81884</v>
      </c>
      <c r="M102" s="27">
        <f>'2.ВС'!M111</f>
        <v>0</v>
      </c>
      <c r="N102" s="27">
        <f>'2.ВС'!N111</f>
        <v>0</v>
      </c>
      <c r="O102" s="27">
        <f>'2.ВС'!O111</f>
        <v>0</v>
      </c>
      <c r="P102" s="27">
        <f>'2.ВС'!P111</f>
        <v>0</v>
      </c>
      <c r="Q102" s="27">
        <f>'2.ВС'!Q111</f>
        <v>0</v>
      </c>
      <c r="R102" s="27">
        <f>'2.ВС'!R111</f>
        <v>81884</v>
      </c>
      <c r="S102" s="27">
        <f>'2.ВС'!S111</f>
        <v>0</v>
      </c>
      <c r="T102" s="27">
        <f>'2.ВС'!T111</f>
        <v>81884</v>
      </c>
      <c r="U102" s="27">
        <f>'2.ВС'!U111</f>
        <v>0</v>
      </c>
      <c r="V102" s="27">
        <f>'2.ВС'!V111</f>
        <v>81884</v>
      </c>
      <c r="W102" s="27">
        <f>'2.ВС'!W111</f>
        <v>24620.5</v>
      </c>
      <c r="X102" s="174">
        <f t="shared" si="67"/>
        <v>30.067534561086418</v>
      </c>
      <c r="Y102" s="194" t="e">
        <f>'2.ВС'!#REF!</f>
        <v>#REF!</v>
      </c>
      <c r="Z102" s="194" t="e">
        <f>'2.ВС'!#REF!</f>
        <v>#REF!</v>
      </c>
      <c r="AA102" s="194" t="e">
        <f>'2.ВС'!#REF!</f>
        <v>#REF!</v>
      </c>
    </row>
    <row r="103" spans="1:27" s="2" customFormat="1" ht="46.5" customHeight="1" x14ac:dyDescent="0.25">
      <c r="A103" s="20" t="s">
        <v>335</v>
      </c>
      <c r="B103" s="76">
        <v>51</v>
      </c>
      <c r="C103" s="76">
        <v>0</v>
      </c>
      <c r="D103" s="3" t="s">
        <v>220</v>
      </c>
      <c r="E103" s="76">
        <v>851</v>
      </c>
      <c r="F103" s="4" t="s">
        <v>35</v>
      </c>
      <c r="G103" s="4" t="s">
        <v>56</v>
      </c>
      <c r="H103" s="4" t="s">
        <v>212</v>
      </c>
      <c r="I103" s="3"/>
      <c r="J103" s="27">
        <f t="shared" ref="J103:Y104" si="91">J104</f>
        <v>1591366.71</v>
      </c>
      <c r="K103" s="27">
        <f t="shared" si="91"/>
        <v>1493001</v>
      </c>
      <c r="L103" s="27">
        <f t="shared" si="91"/>
        <v>98365.71</v>
      </c>
      <c r="M103" s="27">
        <f t="shared" si="91"/>
        <v>0</v>
      </c>
      <c r="N103" s="27">
        <f t="shared" si="91"/>
        <v>0</v>
      </c>
      <c r="O103" s="27">
        <f t="shared" si="91"/>
        <v>0</v>
      </c>
      <c r="P103" s="27">
        <f t="shared" si="91"/>
        <v>0</v>
      </c>
      <c r="Q103" s="27">
        <f t="shared" si="91"/>
        <v>0</v>
      </c>
      <c r="R103" s="27">
        <f t="shared" si="91"/>
        <v>1591366.71</v>
      </c>
      <c r="S103" s="27">
        <f t="shared" si="91"/>
        <v>1493001</v>
      </c>
      <c r="T103" s="27">
        <f t="shared" si="91"/>
        <v>98365.71</v>
      </c>
      <c r="U103" s="27">
        <f t="shared" si="91"/>
        <v>0</v>
      </c>
      <c r="V103" s="27">
        <f t="shared" si="91"/>
        <v>1591366.71</v>
      </c>
      <c r="W103" s="27">
        <f t="shared" si="91"/>
        <v>1189883.92</v>
      </c>
      <c r="X103" s="174">
        <f t="shared" si="67"/>
        <v>74.771195886082097</v>
      </c>
      <c r="Y103" s="194" t="e">
        <f t="shared" si="91"/>
        <v>#REF!</v>
      </c>
      <c r="Z103" s="194" t="e">
        <f t="shared" ref="Y103:AA104" si="92">Z104</f>
        <v>#REF!</v>
      </c>
      <c r="AA103" s="194" t="e">
        <f t="shared" si="92"/>
        <v>#REF!</v>
      </c>
    </row>
    <row r="104" spans="1:27" s="2" customFormat="1" ht="120" x14ac:dyDescent="0.25">
      <c r="A104" s="78" t="s">
        <v>92</v>
      </c>
      <c r="B104" s="76">
        <v>51</v>
      </c>
      <c r="C104" s="76">
        <v>0</v>
      </c>
      <c r="D104" s="3" t="s">
        <v>220</v>
      </c>
      <c r="E104" s="76">
        <v>851</v>
      </c>
      <c r="F104" s="4" t="s">
        <v>35</v>
      </c>
      <c r="G104" s="4" t="s">
        <v>56</v>
      </c>
      <c r="H104" s="4" t="s">
        <v>212</v>
      </c>
      <c r="I104" s="3" t="s">
        <v>93</v>
      </c>
      <c r="J104" s="27">
        <f t="shared" si="91"/>
        <v>1591366.71</v>
      </c>
      <c r="K104" s="27">
        <f t="shared" si="91"/>
        <v>1493001</v>
      </c>
      <c r="L104" s="27">
        <f t="shared" si="91"/>
        <v>98365.71</v>
      </c>
      <c r="M104" s="27">
        <f t="shared" si="91"/>
        <v>0</v>
      </c>
      <c r="N104" s="27">
        <f t="shared" si="91"/>
        <v>0</v>
      </c>
      <c r="O104" s="27">
        <f t="shared" si="91"/>
        <v>0</v>
      </c>
      <c r="P104" s="27">
        <f t="shared" si="91"/>
        <v>0</v>
      </c>
      <c r="Q104" s="27">
        <f t="shared" si="91"/>
        <v>0</v>
      </c>
      <c r="R104" s="27">
        <f t="shared" si="91"/>
        <v>1591366.71</v>
      </c>
      <c r="S104" s="27">
        <f t="shared" si="91"/>
        <v>1493001</v>
      </c>
      <c r="T104" s="27">
        <f t="shared" si="91"/>
        <v>98365.71</v>
      </c>
      <c r="U104" s="27">
        <f t="shared" si="91"/>
        <v>0</v>
      </c>
      <c r="V104" s="27">
        <f t="shared" si="91"/>
        <v>1591366.71</v>
      </c>
      <c r="W104" s="27">
        <f t="shared" si="91"/>
        <v>1189883.92</v>
      </c>
      <c r="X104" s="174">
        <f t="shared" si="67"/>
        <v>74.771195886082097</v>
      </c>
      <c r="Y104" s="194" t="e">
        <f t="shared" si="92"/>
        <v>#REF!</v>
      </c>
      <c r="Z104" s="194" t="e">
        <f t="shared" si="92"/>
        <v>#REF!</v>
      </c>
      <c r="AA104" s="194" t="e">
        <f t="shared" si="92"/>
        <v>#REF!</v>
      </c>
    </row>
    <row r="105" spans="1:27" s="2" customFormat="1" ht="30" x14ac:dyDescent="0.25">
      <c r="A105" s="78" t="s">
        <v>94</v>
      </c>
      <c r="B105" s="76">
        <v>51</v>
      </c>
      <c r="C105" s="76">
        <v>0</v>
      </c>
      <c r="D105" s="3" t="s">
        <v>220</v>
      </c>
      <c r="E105" s="76">
        <v>851</v>
      </c>
      <c r="F105" s="4" t="s">
        <v>35</v>
      </c>
      <c r="G105" s="4" t="s">
        <v>56</v>
      </c>
      <c r="H105" s="4" t="s">
        <v>212</v>
      </c>
      <c r="I105" s="3" t="s">
        <v>95</v>
      </c>
      <c r="J105" s="27">
        <f>'2.ВС'!J124</f>
        <v>1591366.71</v>
      </c>
      <c r="K105" s="27">
        <f>'2.ВС'!K124</f>
        <v>1493001</v>
      </c>
      <c r="L105" s="27">
        <f>'2.ВС'!L124</f>
        <v>98365.71</v>
      </c>
      <c r="M105" s="27">
        <f>'2.ВС'!M124</f>
        <v>0</v>
      </c>
      <c r="N105" s="27">
        <f>'2.ВС'!N124</f>
        <v>0</v>
      </c>
      <c r="O105" s="27">
        <f>'2.ВС'!O124</f>
        <v>0</v>
      </c>
      <c r="P105" s="27">
        <f>'2.ВС'!P124</f>
        <v>0</v>
      </c>
      <c r="Q105" s="27">
        <f>'2.ВС'!Q124</f>
        <v>0</v>
      </c>
      <c r="R105" s="27">
        <f>'2.ВС'!R124</f>
        <v>1591366.71</v>
      </c>
      <c r="S105" s="27">
        <f>'2.ВС'!S124</f>
        <v>1493001</v>
      </c>
      <c r="T105" s="27">
        <f>'2.ВС'!T124</f>
        <v>98365.71</v>
      </c>
      <c r="U105" s="27">
        <f>'2.ВС'!U124</f>
        <v>0</v>
      </c>
      <c r="V105" s="27">
        <f>'2.ВС'!V124</f>
        <v>1591366.71</v>
      </c>
      <c r="W105" s="27">
        <f>'2.ВС'!W124</f>
        <v>1189883.92</v>
      </c>
      <c r="X105" s="174">
        <f t="shared" si="67"/>
        <v>74.771195886082097</v>
      </c>
      <c r="Y105" s="194" t="e">
        <f>'2.ВС'!#REF!</f>
        <v>#REF!</v>
      </c>
      <c r="Z105" s="194" t="e">
        <f>'2.ВС'!#REF!</f>
        <v>#REF!</v>
      </c>
      <c r="AA105" s="194" t="e">
        <f>'2.ВС'!#REF!</f>
        <v>#REF!</v>
      </c>
    </row>
    <row r="106" spans="1:27" s="2" customFormat="1" ht="90" x14ac:dyDescent="0.25">
      <c r="A106" s="20" t="s">
        <v>391</v>
      </c>
      <c r="B106" s="76">
        <v>51</v>
      </c>
      <c r="C106" s="76">
        <v>0</v>
      </c>
      <c r="D106" s="3" t="s">
        <v>220</v>
      </c>
      <c r="E106" s="76">
        <v>851</v>
      </c>
      <c r="F106" s="4" t="s">
        <v>35</v>
      </c>
      <c r="G106" s="4" t="s">
        <v>56</v>
      </c>
      <c r="H106" s="4" t="s">
        <v>395</v>
      </c>
      <c r="I106" s="3"/>
      <c r="J106" s="27">
        <f t="shared" ref="J106:Y107" si="93">J107</f>
        <v>315789.46999999997</v>
      </c>
      <c r="K106" s="27">
        <f t="shared" si="93"/>
        <v>300000</v>
      </c>
      <c r="L106" s="27">
        <f t="shared" si="93"/>
        <v>15789.47</v>
      </c>
      <c r="M106" s="27">
        <f t="shared" si="93"/>
        <v>0</v>
      </c>
      <c r="N106" s="27">
        <f t="shared" si="93"/>
        <v>0</v>
      </c>
      <c r="O106" s="27">
        <f t="shared" si="93"/>
        <v>0</v>
      </c>
      <c r="P106" s="27">
        <f t="shared" si="93"/>
        <v>0</v>
      </c>
      <c r="Q106" s="27">
        <f t="shared" si="93"/>
        <v>0</v>
      </c>
      <c r="R106" s="27">
        <f t="shared" si="93"/>
        <v>315789.46999999997</v>
      </c>
      <c r="S106" s="27">
        <f t="shared" si="93"/>
        <v>300000</v>
      </c>
      <c r="T106" s="27">
        <f t="shared" si="93"/>
        <v>15789.47</v>
      </c>
      <c r="U106" s="27">
        <f t="shared" si="93"/>
        <v>0</v>
      </c>
      <c r="V106" s="27">
        <f t="shared" si="93"/>
        <v>315789.46999999997</v>
      </c>
      <c r="W106" s="27">
        <f t="shared" si="93"/>
        <v>0</v>
      </c>
      <c r="X106" s="174">
        <f t="shared" si="67"/>
        <v>0</v>
      </c>
      <c r="Y106" s="194" t="e">
        <f t="shared" si="93"/>
        <v>#REF!</v>
      </c>
      <c r="Z106" s="194" t="e">
        <f t="shared" ref="Y106:AA107" si="94">Z107</f>
        <v>#REF!</v>
      </c>
      <c r="AA106" s="194" t="e">
        <f t="shared" si="94"/>
        <v>#REF!</v>
      </c>
    </row>
    <row r="107" spans="1:27" s="2" customFormat="1" ht="120" x14ac:dyDescent="0.25">
      <c r="A107" s="78" t="s">
        <v>22</v>
      </c>
      <c r="B107" s="76">
        <v>51</v>
      </c>
      <c r="C107" s="76">
        <v>0</v>
      </c>
      <c r="D107" s="3" t="s">
        <v>220</v>
      </c>
      <c r="E107" s="76">
        <v>851</v>
      </c>
      <c r="F107" s="4" t="s">
        <v>35</v>
      </c>
      <c r="G107" s="4" t="s">
        <v>56</v>
      </c>
      <c r="H107" s="4" t="s">
        <v>395</v>
      </c>
      <c r="I107" s="3" t="s">
        <v>23</v>
      </c>
      <c r="J107" s="27">
        <f t="shared" si="93"/>
        <v>315789.46999999997</v>
      </c>
      <c r="K107" s="27">
        <f t="shared" si="93"/>
        <v>300000</v>
      </c>
      <c r="L107" s="27">
        <f t="shared" si="93"/>
        <v>15789.47</v>
      </c>
      <c r="M107" s="27">
        <f t="shared" si="93"/>
        <v>0</v>
      </c>
      <c r="N107" s="27">
        <f t="shared" si="93"/>
        <v>0</v>
      </c>
      <c r="O107" s="27">
        <f t="shared" si="93"/>
        <v>0</v>
      </c>
      <c r="P107" s="27">
        <f t="shared" si="93"/>
        <v>0</v>
      </c>
      <c r="Q107" s="27">
        <f t="shared" si="93"/>
        <v>0</v>
      </c>
      <c r="R107" s="27">
        <f t="shared" si="93"/>
        <v>315789.46999999997</v>
      </c>
      <c r="S107" s="27">
        <f t="shared" si="93"/>
        <v>300000</v>
      </c>
      <c r="T107" s="27">
        <f t="shared" si="93"/>
        <v>15789.47</v>
      </c>
      <c r="U107" s="27">
        <f t="shared" si="93"/>
        <v>0</v>
      </c>
      <c r="V107" s="27">
        <f t="shared" si="93"/>
        <v>315789.46999999997</v>
      </c>
      <c r="W107" s="27">
        <f t="shared" si="93"/>
        <v>0</v>
      </c>
      <c r="X107" s="174">
        <f t="shared" si="67"/>
        <v>0</v>
      </c>
      <c r="Y107" s="194" t="e">
        <f t="shared" si="94"/>
        <v>#REF!</v>
      </c>
      <c r="Z107" s="194" t="e">
        <f t="shared" si="94"/>
        <v>#REF!</v>
      </c>
      <c r="AA107" s="194" t="e">
        <f t="shared" si="94"/>
        <v>#REF!</v>
      </c>
    </row>
    <row r="108" spans="1:27" s="2" customFormat="1" ht="120" x14ac:dyDescent="0.25">
      <c r="A108" s="78" t="s">
        <v>9</v>
      </c>
      <c r="B108" s="76">
        <v>51</v>
      </c>
      <c r="C108" s="76">
        <v>0</v>
      </c>
      <c r="D108" s="3" t="s">
        <v>220</v>
      </c>
      <c r="E108" s="76">
        <v>851</v>
      </c>
      <c r="F108" s="4" t="s">
        <v>35</v>
      </c>
      <c r="G108" s="4" t="s">
        <v>56</v>
      </c>
      <c r="H108" s="4" t="s">
        <v>395</v>
      </c>
      <c r="I108" s="3" t="s">
        <v>24</v>
      </c>
      <c r="J108" s="27">
        <f>'2.ВС'!J127</f>
        <v>315789.46999999997</v>
      </c>
      <c r="K108" s="27">
        <f>'2.ВС'!K127</f>
        <v>300000</v>
      </c>
      <c r="L108" s="27">
        <f>'2.ВС'!L127</f>
        <v>15789.47</v>
      </c>
      <c r="M108" s="27">
        <f>'2.ВС'!M127</f>
        <v>0</v>
      </c>
      <c r="N108" s="27">
        <f>'2.ВС'!N127</f>
        <v>0</v>
      </c>
      <c r="O108" s="27">
        <f>'2.ВС'!O127</f>
        <v>0</v>
      </c>
      <c r="P108" s="27">
        <f>'2.ВС'!P127</f>
        <v>0</v>
      </c>
      <c r="Q108" s="27">
        <f>'2.ВС'!Q127</f>
        <v>0</v>
      </c>
      <c r="R108" s="27">
        <f>'2.ВС'!R127</f>
        <v>315789.46999999997</v>
      </c>
      <c r="S108" s="27">
        <f>'2.ВС'!S127</f>
        <v>300000</v>
      </c>
      <c r="T108" s="27">
        <f>'2.ВС'!T127</f>
        <v>15789.47</v>
      </c>
      <c r="U108" s="27">
        <f>'2.ВС'!U127</f>
        <v>0</v>
      </c>
      <c r="V108" s="27">
        <f>'2.ВС'!V127</f>
        <v>315789.46999999997</v>
      </c>
      <c r="W108" s="27">
        <f>'2.ВС'!W127</f>
        <v>0</v>
      </c>
      <c r="X108" s="174">
        <f t="shared" si="67"/>
        <v>0</v>
      </c>
      <c r="Y108" s="194" t="e">
        <f>'2.ВС'!#REF!</f>
        <v>#REF!</v>
      </c>
      <c r="Z108" s="194" t="e">
        <f>'2.ВС'!#REF!</f>
        <v>#REF!</v>
      </c>
      <c r="AA108" s="194" t="e">
        <f>'2.ВС'!#REF!</f>
        <v>#REF!</v>
      </c>
    </row>
    <row r="109" spans="1:27" s="2" customFormat="1" ht="75.75" customHeight="1" x14ac:dyDescent="0.25">
      <c r="A109" s="23" t="s">
        <v>221</v>
      </c>
      <c r="B109" s="10">
        <v>51</v>
      </c>
      <c r="C109" s="10">
        <v>0</v>
      </c>
      <c r="D109" s="24" t="s">
        <v>222</v>
      </c>
      <c r="E109" s="10"/>
      <c r="F109" s="24"/>
      <c r="G109" s="24"/>
      <c r="H109" s="24"/>
      <c r="I109" s="24"/>
      <c r="J109" s="28">
        <f t="shared" ref="J109:Y112" si="95">J110</f>
        <v>6640</v>
      </c>
      <c r="K109" s="28">
        <f t="shared" si="95"/>
        <v>6640</v>
      </c>
      <c r="L109" s="28">
        <f t="shared" si="95"/>
        <v>0</v>
      </c>
      <c r="M109" s="28">
        <f t="shared" si="95"/>
        <v>0</v>
      </c>
      <c r="N109" s="28">
        <f t="shared" si="95"/>
        <v>0</v>
      </c>
      <c r="O109" s="28">
        <f t="shared" si="95"/>
        <v>0</v>
      </c>
      <c r="P109" s="28">
        <f t="shared" si="95"/>
        <v>0</v>
      </c>
      <c r="Q109" s="28">
        <f t="shared" si="95"/>
        <v>0</v>
      </c>
      <c r="R109" s="28">
        <f t="shared" si="95"/>
        <v>6640</v>
      </c>
      <c r="S109" s="28">
        <f t="shared" si="95"/>
        <v>6640</v>
      </c>
      <c r="T109" s="28">
        <f t="shared" si="95"/>
        <v>0</v>
      </c>
      <c r="U109" s="28">
        <f t="shared" si="95"/>
        <v>0</v>
      </c>
      <c r="V109" s="28">
        <f t="shared" si="95"/>
        <v>6640</v>
      </c>
      <c r="W109" s="28">
        <f t="shared" si="95"/>
        <v>0</v>
      </c>
      <c r="X109" s="174">
        <f t="shared" si="67"/>
        <v>0</v>
      </c>
      <c r="Y109" s="193" t="e">
        <f t="shared" si="95"/>
        <v>#REF!</v>
      </c>
      <c r="Z109" s="193" t="e">
        <f t="shared" ref="Y109:AA112" si="96">Z110</f>
        <v>#REF!</v>
      </c>
      <c r="AA109" s="193" t="e">
        <f t="shared" si="96"/>
        <v>#REF!</v>
      </c>
    </row>
    <row r="110" spans="1:27" s="2" customFormat="1" ht="57" x14ac:dyDescent="0.25">
      <c r="A110" s="23" t="s">
        <v>6</v>
      </c>
      <c r="B110" s="82">
        <v>51</v>
      </c>
      <c r="C110" s="82">
        <v>0</v>
      </c>
      <c r="D110" s="24" t="s">
        <v>222</v>
      </c>
      <c r="E110" s="82">
        <v>851</v>
      </c>
      <c r="F110" s="24"/>
      <c r="G110" s="24"/>
      <c r="H110" s="24"/>
      <c r="I110" s="3"/>
      <c r="J110" s="25">
        <f t="shared" si="95"/>
        <v>6640</v>
      </c>
      <c r="K110" s="25">
        <f t="shared" si="95"/>
        <v>6640</v>
      </c>
      <c r="L110" s="25">
        <f t="shared" si="95"/>
        <v>0</v>
      </c>
      <c r="M110" s="25">
        <f t="shared" si="95"/>
        <v>0</v>
      </c>
      <c r="N110" s="25">
        <f t="shared" si="95"/>
        <v>0</v>
      </c>
      <c r="O110" s="25">
        <f t="shared" si="95"/>
        <v>0</v>
      </c>
      <c r="P110" s="25">
        <f t="shared" si="95"/>
        <v>0</v>
      </c>
      <c r="Q110" s="25">
        <f t="shared" si="95"/>
        <v>0</v>
      </c>
      <c r="R110" s="25">
        <f t="shared" si="95"/>
        <v>6640</v>
      </c>
      <c r="S110" s="25">
        <f t="shared" si="95"/>
        <v>6640</v>
      </c>
      <c r="T110" s="25">
        <f t="shared" si="95"/>
        <v>0</v>
      </c>
      <c r="U110" s="25">
        <f t="shared" si="95"/>
        <v>0</v>
      </c>
      <c r="V110" s="25">
        <f t="shared" si="95"/>
        <v>6640</v>
      </c>
      <c r="W110" s="25">
        <f t="shared" si="95"/>
        <v>0</v>
      </c>
      <c r="X110" s="174">
        <f t="shared" si="67"/>
        <v>0</v>
      </c>
      <c r="Y110" s="197" t="e">
        <f t="shared" si="96"/>
        <v>#REF!</v>
      </c>
      <c r="Z110" s="197" t="e">
        <f t="shared" si="96"/>
        <v>#REF!</v>
      </c>
      <c r="AA110" s="197" t="e">
        <f t="shared" si="96"/>
        <v>#REF!</v>
      </c>
    </row>
    <row r="111" spans="1:27" s="2" customFormat="1" ht="69" customHeight="1" x14ac:dyDescent="0.25">
      <c r="A111" s="20" t="s">
        <v>223</v>
      </c>
      <c r="B111" s="76">
        <v>51</v>
      </c>
      <c r="C111" s="76">
        <v>0</v>
      </c>
      <c r="D111" s="3" t="s">
        <v>222</v>
      </c>
      <c r="E111" s="76">
        <v>851</v>
      </c>
      <c r="F111" s="3" t="s">
        <v>11</v>
      </c>
      <c r="G111" s="3" t="s">
        <v>35</v>
      </c>
      <c r="H111" s="3" t="s">
        <v>224</v>
      </c>
      <c r="I111" s="3"/>
      <c r="J111" s="27">
        <f t="shared" si="95"/>
        <v>6640</v>
      </c>
      <c r="K111" s="27">
        <f t="shared" si="95"/>
        <v>6640</v>
      </c>
      <c r="L111" s="27">
        <f t="shared" si="95"/>
        <v>0</v>
      </c>
      <c r="M111" s="27">
        <f t="shared" si="95"/>
        <v>0</v>
      </c>
      <c r="N111" s="27">
        <f t="shared" si="95"/>
        <v>0</v>
      </c>
      <c r="O111" s="27">
        <f t="shared" si="95"/>
        <v>0</v>
      </c>
      <c r="P111" s="27">
        <f t="shared" si="95"/>
        <v>0</v>
      </c>
      <c r="Q111" s="27">
        <f t="shared" si="95"/>
        <v>0</v>
      </c>
      <c r="R111" s="27">
        <f t="shared" si="95"/>
        <v>6640</v>
      </c>
      <c r="S111" s="27">
        <f t="shared" si="95"/>
        <v>6640</v>
      </c>
      <c r="T111" s="27">
        <f t="shared" si="95"/>
        <v>0</v>
      </c>
      <c r="U111" s="27">
        <f t="shared" si="95"/>
        <v>0</v>
      </c>
      <c r="V111" s="27">
        <f t="shared" si="95"/>
        <v>6640</v>
      </c>
      <c r="W111" s="27">
        <f t="shared" si="95"/>
        <v>0</v>
      </c>
      <c r="X111" s="174">
        <f t="shared" si="67"/>
        <v>0</v>
      </c>
      <c r="Y111" s="194" t="e">
        <f t="shared" si="96"/>
        <v>#REF!</v>
      </c>
      <c r="Z111" s="194" t="e">
        <f t="shared" si="96"/>
        <v>#REF!</v>
      </c>
      <c r="AA111" s="194" t="e">
        <f t="shared" si="96"/>
        <v>#REF!</v>
      </c>
    </row>
    <row r="112" spans="1:27" s="83" customFormat="1" ht="120" x14ac:dyDescent="0.25">
      <c r="A112" s="78" t="s">
        <v>22</v>
      </c>
      <c r="B112" s="76">
        <v>51</v>
      </c>
      <c r="C112" s="76">
        <v>0</v>
      </c>
      <c r="D112" s="3" t="s">
        <v>222</v>
      </c>
      <c r="E112" s="76">
        <v>851</v>
      </c>
      <c r="F112" s="3" t="s">
        <v>11</v>
      </c>
      <c r="G112" s="3" t="s">
        <v>35</v>
      </c>
      <c r="H112" s="3" t="s">
        <v>224</v>
      </c>
      <c r="I112" s="3" t="s">
        <v>23</v>
      </c>
      <c r="J112" s="27">
        <f t="shared" si="95"/>
        <v>6640</v>
      </c>
      <c r="K112" s="27">
        <f t="shared" si="95"/>
        <v>6640</v>
      </c>
      <c r="L112" s="27">
        <f t="shared" si="95"/>
        <v>0</v>
      </c>
      <c r="M112" s="27">
        <f t="shared" si="95"/>
        <v>0</v>
      </c>
      <c r="N112" s="27">
        <f t="shared" si="95"/>
        <v>0</v>
      </c>
      <c r="O112" s="27">
        <f t="shared" si="95"/>
        <v>0</v>
      </c>
      <c r="P112" s="27">
        <f t="shared" si="95"/>
        <v>0</v>
      </c>
      <c r="Q112" s="27">
        <f t="shared" si="95"/>
        <v>0</v>
      </c>
      <c r="R112" s="27">
        <f t="shared" si="95"/>
        <v>6640</v>
      </c>
      <c r="S112" s="27">
        <f t="shared" si="95"/>
        <v>6640</v>
      </c>
      <c r="T112" s="27">
        <f t="shared" si="95"/>
        <v>0</v>
      </c>
      <c r="U112" s="27">
        <f t="shared" si="95"/>
        <v>0</v>
      </c>
      <c r="V112" s="27">
        <f t="shared" si="95"/>
        <v>6640</v>
      </c>
      <c r="W112" s="27">
        <f t="shared" si="95"/>
        <v>0</v>
      </c>
      <c r="X112" s="174">
        <f t="shared" si="67"/>
        <v>0</v>
      </c>
      <c r="Y112" s="194" t="e">
        <f t="shared" si="96"/>
        <v>#REF!</v>
      </c>
      <c r="Z112" s="194" t="e">
        <f t="shared" si="96"/>
        <v>#REF!</v>
      </c>
      <c r="AA112" s="194" t="e">
        <f t="shared" si="96"/>
        <v>#REF!</v>
      </c>
    </row>
    <row r="113" spans="1:27" s="83" customFormat="1" ht="120" x14ac:dyDescent="0.25">
      <c r="A113" s="78" t="s">
        <v>9</v>
      </c>
      <c r="B113" s="76">
        <v>51</v>
      </c>
      <c r="C113" s="76">
        <v>0</v>
      </c>
      <c r="D113" s="3" t="s">
        <v>222</v>
      </c>
      <c r="E113" s="76">
        <v>851</v>
      </c>
      <c r="F113" s="3" t="s">
        <v>11</v>
      </c>
      <c r="G113" s="3" t="s">
        <v>35</v>
      </c>
      <c r="H113" s="3" t="s">
        <v>224</v>
      </c>
      <c r="I113" s="3" t="s">
        <v>24</v>
      </c>
      <c r="J113" s="27">
        <f>'2.ВС'!J31</f>
        <v>6640</v>
      </c>
      <c r="K113" s="27">
        <f>'2.ВС'!K31</f>
        <v>6640</v>
      </c>
      <c r="L113" s="27">
        <f>'2.ВС'!L31</f>
        <v>0</v>
      </c>
      <c r="M113" s="27">
        <f>'2.ВС'!M31</f>
        <v>0</v>
      </c>
      <c r="N113" s="27">
        <f>'2.ВС'!N31</f>
        <v>0</v>
      </c>
      <c r="O113" s="27">
        <f>'2.ВС'!O31</f>
        <v>0</v>
      </c>
      <c r="P113" s="27">
        <f>'2.ВС'!P31</f>
        <v>0</v>
      </c>
      <c r="Q113" s="27">
        <f>'2.ВС'!Q31</f>
        <v>0</v>
      </c>
      <c r="R113" s="27">
        <f>'2.ВС'!R31</f>
        <v>6640</v>
      </c>
      <c r="S113" s="27">
        <f>'2.ВС'!S31</f>
        <v>6640</v>
      </c>
      <c r="T113" s="27">
        <f>'2.ВС'!T31</f>
        <v>0</v>
      </c>
      <c r="U113" s="27">
        <f>'2.ВС'!U31</f>
        <v>0</v>
      </c>
      <c r="V113" s="27">
        <f>'2.ВС'!V31</f>
        <v>6640</v>
      </c>
      <c r="W113" s="27">
        <f>'2.ВС'!W31</f>
        <v>0</v>
      </c>
      <c r="X113" s="174">
        <f t="shared" si="67"/>
        <v>0</v>
      </c>
      <c r="Y113" s="194" t="e">
        <f>'2.ВС'!#REF!</f>
        <v>#REF!</v>
      </c>
      <c r="Z113" s="194" t="e">
        <f>'2.ВС'!#REF!</f>
        <v>#REF!</v>
      </c>
      <c r="AA113" s="194" t="e">
        <f>'2.ВС'!#REF!</f>
        <v>#REF!</v>
      </c>
    </row>
    <row r="114" spans="1:27" s="2" customFormat="1" ht="99.75" x14ac:dyDescent="0.25">
      <c r="A114" s="23" t="s">
        <v>225</v>
      </c>
      <c r="B114" s="10">
        <v>51</v>
      </c>
      <c r="C114" s="10">
        <v>0</v>
      </c>
      <c r="D114" s="30" t="s">
        <v>226</v>
      </c>
      <c r="E114" s="10"/>
      <c r="F114" s="30"/>
      <c r="G114" s="30"/>
      <c r="H114" s="30"/>
      <c r="I114" s="30"/>
      <c r="J114" s="84" t="e">
        <f t="shared" ref="J114:AA114" si="97">J115</f>
        <v>#REF!</v>
      </c>
      <c r="K114" s="84" t="e">
        <f t="shared" si="97"/>
        <v>#REF!</v>
      </c>
      <c r="L114" s="84" t="e">
        <f t="shared" si="97"/>
        <v>#REF!</v>
      </c>
      <c r="M114" s="84" t="e">
        <f t="shared" si="97"/>
        <v>#REF!</v>
      </c>
      <c r="N114" s="84" t="e">
        <f t="shared" si="97"/>
        <v>#REF!</v>
      </c>
      <c r="O114" s="84" t="e">
        <f t="shared" si="97"/>
        <v>#REF!</v>
      </c>
      <c r="P114" s="84" t="e">
        <f t="shared" si="97"/>
        <v>#REF!</v>
      </c>
      <c r="Q114" s="84" t="e">
        <f t="shared" si="97"/>
        <v>#REF!</v>
      </c>
      <c r="R114" s="84">
        <f t="shared" si="97"/>
        <v>2171390.75</v>
      </c>
      <c r="S114" s="84">
        <f t="shared" si="97"/>
        <v>0</v>
      </c>
      <c r="T114" s="84">
        <f t="shared" si="97"/>
        <v>2171390.75</v>
      </c>
      <c r="U114" s="84">
        <f t="shared" si="97"/>
        <v>0</v>
      </c>
      <c r="V114" s="84">
        <f t="shared" si="97"/>
        <v>2171390.75</v>
      </c>
      <c r="W114" s="84">
        <f t="shared" si="97"/>
        <v>932972.32</v>
      </c>
      <c r="X114" s="174">
        <f t="shared" si="67"/>
        <v>42.966578908010909</v>
      </c>
      <c r="Y114" s="202" t="e">
        <f t="shared" si="97"/>
        <v>#REF!</v>
      </c>
      <c r="Z114" s="202" t="e">
        <f t="shared" si="97"/>
        <v>#REF!</v>
      </c>
      <c r="AA114" s="202" t="e">
        <f t="shared" si="97"/>
        <v>#REF!</v>
      </c>
    </row>
    <row r="115" spans="1:27" s="2" customFormat="1" ht="57" x14ac:dyDescent="0.25">
      <c r="A115" s="23" t="s">
        <v>6</v>
      </c>
      <c r="B115" s="76">
        <v>51</v>
      </c>
      <c r="C115" s="76">
        <v>0</v>
      </c>
      <c r="D115" s="4" t="s">
        <v>226</v>
      </c>
      <c r="E115" s="82">
        <v>851</v>
      </c>
      <c r="F115" s="4"/>
      <c r="G115" s="4"/>
      <c r="H115" s="4"/>
      <c r="I115" s="4"/>
      <c r="J115" s="84" t="e">
        <f>J116+#REF!+J119</f>
        <v>#REF!</v>
      </c>
      <c r="K115" s="84" t="e">
        <f>K116+#REF!+K119</f>
        <v>#REF!</v>
      </c>
      <c r="L115" s="84" t="e">
        <f>L116+#REF!+L119</f>
        <v>#REF!</v>
      </c>
      <c r="M115" s="84" t="e">
        <f>M116+#REF!+M119</f>
        <v>#REF!</v>
      </c>
      <c r="N115" s="84" t="e">
        <f>N116+#REF!+N119</f>
        <v>#REF!</v>
      </c>
      <c r="O115" s="84" t="e">
        <f>O116+#REF!+O119</f>
        <v>#REF!</v>
      </c>
      <c r="P115" s="84" t="e">
        <f>P116+#REF!+P119</f>
        <v>#REF!</v>
      </c>
      <c r="Q115" s="84" t="e">
        <f>Q116+#REF!+Q119</f>
        <v>#REF!</v>
      </c>
      <c r="R115" s="84">
        <f>R116+R119</f>
        <v>2171390.75</v>
      </c>
      <c r="S115" s="84">
        <f t="shared" ref="S115:W115" si="98">S116+S119</f>
        <v>0</v>
      </c>
      <c r="T115" s="84">
        <f t="shared" si="98"/>
        <v>2171390.75</v>
      </c>
      <c r="U115" s="84">
        <f t="shared" si="98"/>
        <v>0</v>
      </c>
      <c r="V115" s="84">
        <f t="shared" si="98"/>
        <v>2171390.75</v>
      </c>
      <c r="W115" s="84">
        <f t="shared" si="98"/>
        <v>932972.32</v>
      </c>
      <c r="X115" s="174">
        <f t="shared" si="67"/>
        <v>42.966578908010909</v>
      </c>
      <c r="Y115" s="202" t="e">
        <f t="shared" ref="Y115:AA115" si="99">Y116+Y119</f>
        <v>#REF!</v>
      </c>
      <c r="Z115" s="202" t="e">
        <f t="shared" si="99"/>
        <v>#REF!</v>
      </c>
      <c r="AA115" s="202" t="e">
        <f t="shared" si="99"/>
        <v>#REF!</v>
      </c>
    </row>
    <row r="116" spans="1:27" s="29" customFormat="1" ht="68.25" customHeight="1" x14ac:dyDescent="0.25">
      <c r="A116" s="20" t="s">
        <v>330</v>
      </c>
      <c r="B116" s="76">
        <v>51</v>
      </c>
      <c r="C116" s="76">
        <v>0</v>
      </c>
      <c r="D116" s="4" t="s">
        <v>226</v>
      </c>
      <c r="E116" s="76">
        <v>851</v>
      </c>
      <c r="F116" s="4" t="s">
        <v>13</v>
      </c>
      <c r="G116" s="4" t="s">
        <v>75</v>
      </c>
      <c r="H116" s="4" t="s">
        <v>267</v>
      </c>
      <c r="I116" s="4"/>
      <c r="J116" s="7">
        <f t="shared" ref="J116:Y119" si="100">J117</f>
        <v>1540814</v>
      </c>
      <c r="K116" s="7">
        <f t="shared" si="100"/>
        <v>0</v>
      </c>
      <c r="L116" s="7">
        <f t="shared" si="100"/>
        <v>1540814</v>
      </c>
      <c r="M116" s="7">
        <f t="shared" si="100"/>
        <v>0</v>
      </c>
      <c r="N116" s="7">
        <f t="shared" si="100"/>
        <v>580416.75</v>
      </c>
      <c r="O116" s="7">
        <f t="shared" si="100"/>
        <v>0</v>
      </c>
      <c r="P116" s="7">
        <f t="shared" si="100"/>
        <v>580416.75</v>
      </c>
      <c r="Q116" s="7">
        <f t="shared" si="100"/>
        <v>0</v>
      </c>
      <c r="R116" s="7">
        <f t="shared" si="100"/>
        <v>2121230.75</v>
      </c>
      <c r="S116" s="7">
        <f t="shared" si="100"/>
        <v>0</v>
      </c>
      <c r="T116" s="7">
        <f t="shared" si="100"/>
        <v>2121230.75</v>
      </c>
      <c r="U116" s="7">
        <f t="shared" si="100"/>
        <v>0</v>
      </c>
      <c r="V116" s="7">
        <f t="shared" si="100"/>
        <v>2121230.75</v>
      </c>
      <c r="W116" s="7">
        <f t="shared" si="100"/>
        <v>908956.32</v>
      </c>
      <c r="X116" s="174">
        <f t="shared" si="67"/>
        <v>42.850421624332945</v>
      </c>
      <c r="Y116" s="200" t="e">
        <f t="shared" si="100"/>
        <v>#REF!</v>
      </c>
      <c r="Z116" s="200" t="e">
        <f t="shared" ref="Y116:AA119" si="101">Z117</f>
        <v>#REF!</v>
      </c>
      <c r="AA116" s="200" t="e">
        <f t="shared" si="101"/>
        <v>#REF!</v>
      </c>
    </row>
    <row r="117" spans="1:27" s="29" customFormat="1" ht="45" x14ac:dyDescent="0.25">
      <c r="A117" s="78" t="s">
        <v>25</v>
      </c>
      <c r="B117" s="76">
        <v>51</v>
      </c>
      <c r="C117" s="76">
        <v>0</v>
      </c>
      <c r="D117" s="4" t="s">
        <v>226</v>
      </c>
      <c r="E117" s="76">
        <v>851</v>
      </c>
      <c r="F117" s="4"/>
      <c r="G117" s="4"/>
      <c r="H117" s="4" t="s">
        <v>267</v>
      </c>
      <c r="I117" s="4" t="s">
        <v>26</v>
      </c>
      <c r="J117" s="7">
        <f t="shared" si="100"/>
        <v>1540814</v>
      </c>
      <c r="K117" s="7">
        <f t="shared" si="100"/>
        <v>0</v>
      </c>
      <c r="L117" s="7">
        <f t="shared" si="100"/>
        <v>1540814</v>
      </c>
      <c r="M117" s="7">
        <f t="shared" si="100"/>
        <v>0</v>
      </c>
      <c r="N117" s="7">
        <f t="shared" si="100"/>
        <v>580416.75</v>
      </c>
      <c r="O117" s="7">
        <f t="shared" si="100"/>
        <v>0</v>
      </c>
      <c r="P117" s="7">
        <f t="shared" si="100"/>
        <v>580416.75</v>
      </c>
      <c r="Q117" s="7">
        <f t="shared" si="100"/>
        <v>0</v>
      </c>
      <c r="R117" s="7">
        <f t="shared" si="100"/>
        <v>2121230.75</v>
      </c>
      <c r="S117" s="7">
        <f t="shared" si="100"/>
        <v>0</v>
      </c>
      <c r="T117" s="7">
        <f t="shared" si="100"/>
        <v>2121230.75</v>
      </c>
      <c r="U117" s="7">
        <f t="shared" si="100"/>
        <v>0</v>
      </c>
      <c r="V117" s="7">
        <f t="shared" si="100"/>
        <v>2121230.75</v>
      </c>
      <c r="W117" s="7">
        <f t="shared" si="100"/>
        <v>908956.32</v>
      </c>
      <c r="X117" s="174">
        <f t="shared" si="67"/>
        <v>42.850421624332945</v>
      </c>
      <c r="Y117" s="200" t="e">
        <f t="shared" si="101"/>
        <v>#REF!</v>
      </c>
      <c r="Z117" s="200" t="e">
        <f t="shared" si="101"/>
        <v>#REF!</v>
      </c>
      <c r="AA117" s="200" t="e">
        <f t="shared" si="101"/>
        <v>#REF!</v>
      </c>
    </row>
    <row r="118" spans="1:27" s="29" customFormat="1" ht="45" customHeight="1" x14ac:dyDescent="0.25">
      <c r="A118" s="78" t="s">
        <v>227</v>
      </c>
      <c r="B118" s="76">
        <v>51</v>
      </c>
      <c r="C118" s="76">
        <v>0</v>
      </c>
      <c r="D118" s="4" t="s">
        <v>226</v>
      </c>
      <c r="E118" s="76">
        <v>851</v>
      </c>
      <c r="F118" s="4"/>
      <c r="G118" s="4"/>
      <c r="H118" s="4" t="s">
        <v>267</v>
      </c>
      <c r="I118" s="4" t="s">
        <v>73</v>
      </c>
      <c r="J118" s="7">
        <f>'2.ВС'!J90</f>
        <v>1540814</v>
      </c>
      <c r="K118" s="7">
        <f>'2.ВС'!K90</f>
        <v>0</v>
      </c>
      <c r="L118" s="7">
        <f>'2.ВС'!L90</f>
        <v>1540814</v>
      </c>
      <c r="M118" s="7">
        <f>'2.ВС'!M90</f>
        <v>0</v>
      </c>
      <c r="N118" s="7">
        <f>'2.ВС'!N90</f>
        <v>580416.75</v>
      </c>
      <c r="O118" s="7">
        <f>'2.ВС'!O90</f>
        <v>0</v>
      </c>
      <c r="P118" s="7">
        <f>'2.ВС'!P90</f>
        <v>580416.75</v>
      </c>
      <c r="Q118" s="7">
        <f>'2.ВС'!Q90</f>
        <v>0</v>
      </c>
      <c r="R118" s="7">
        <f>'2.ВС'!R90</f>
        <v>2121230.75</v>
      </c>
      <c r="S118" s="7">
        <f>'2.ВС'!S90</f>
        <v>0</v>
      </c>
      <c r="T118" s="7">
        <f>'2.ВС'!T90</f>
        <v>2121230.75</v>
      </c>
      <c r="U118" s="7">
        <f>'2.ВС'!U90</f>
        <v>0</v>
      </c>
      <c r="V118" s="7">
        <f>'2.ВС'!V90</f>
        <v>2121230.75</v>
      </c>
      <c r="W118" s="7">
        <f>'2.ВС'!W90</f>
        <v>908956.32</v>
      </c>
      <c r="X118" s="174">
        <f t="shared" si="67"/>
        <v>42.850421624332945</v>
      </c>
      <c r="Y118" s="200" t="e">
        <f>'2.ВС'!#REF!</f>
        <v>#REF!</v>
      </c>
      <c r="Z118" s="200" t="e">
        <f>'2.ВС'!#REF!</f>
        <v>#REF!</v>
      </c>
      <c r="AA118" s="200" t="e">
        <f>'2.ВС'!#REF!</f>
        <v>#REF!</v>
      </c>
    </row>
    <row r="119" spans="1:27" s="29" customFormat="1" ht="60" x14ac:dyDescent="0.25">
      <c r="A119" s="20" t="s">
        <v>77</v>
      </c>
      <c r="B119" s="76">
        <v>51</v>
      </c>
      <c r="C119" s="76">
        <v>0</v>
      </c>
      <c r="D119" s="4" t="s">
        <v>226</v>
      </c>
      <c r="E119" s="76">
        <v>851</v>
      </c>
      <c r="F119" s="4" t="s">
        <v>13</v>
      </c>
      <c r="G119" s="4" t="s">
        <v>75</v>
      </c>
      <c r="H119" s="4" t="s">
        <v>269</v>
      </c>
      <c r="I119" s="4"/>
      <c r="J119" s="7">
        <f t="shared" si="100"/>
        <v>50160</v>
      </c>
      <c r="K119" s="7">
        <f t="shared" si="100"/>
        <v>0</v>
      </c>
      <c r="L119" s="7">
        <f t="shared" si="100"/>
        <v>50160</v>
      </c>
      <c r="M119" s="7">
        <f t="shared" si="100"/>
        <v>0</v>
      </c>
      <c r="N119" s="7">
        <f t="shared" si="100"/>
        <v>0</v>
      </c>
      <c r="O119" s="7">
        <f t="shared" si="100"/>
        <v>0</v>
      </c>
      <c r="P119" s="7">
        <f t="shared" si="100"/>
        <v>0</v>
      </c>
      <c r="Q119" s="7">
        <f t="shared" si="100"/>
        <v>0</v>
      </c>
      <c r="R119" s="7">
        <f t="shared" si="100"/>
        <v>50160</v>
      </c>
      <c r="S119" s="7">
        <f t="shared" si="100"/>
        <v>0</v>
      </c>
      <c r="T119" s="7">
        <f t="shared" si="100"/>
        <v>50160</v>
      </c>
      <c r="U119" s="7">
        <f t="shared" si="100"/>
        <v>0</v>
      </c>
      <c r="V119" s="7">
        <f t="shared" si="100"/>
        <v>50160</v>
      </c>
      <c r="W119" s="7">
        <f t="shared" si="100"/>
        <v>24016</v>
      </c>
      <c r="X119" s="174">
        <f t="shared" si="67"/>
        <v>47.878787878787875</v>
      </c>
      <c r="Y119" s="200" t="e">
        <f t="shared" si="101"/>
        <v>#REF!</v>
      </c>
      <c r="Z119" s="200" t="e">
        <f t="shared" si="101"/>
        <v>#REF!</v>
      </c>
      <c r="AA119" s="200" t="e">
        <f t="shared" si="101"/>
        <v>#REF!</v>
      </c>
    </row>
    <row r="120" spans="1:27" s="29" customFormat="1" ht="45" x14ac:dyDescent="0.25">
      <c r="A120" s="78" t="s">
        <v>25</v>
      </c>
      <c r="B120" s="76">
        <v>51</v>
      </c>
      <c r="C120" s="76">
        <v>0</v>
      </c>
      <c r="D120" s="4" t="s">
        <v>226</v>
      </c>
      <c r="E120" s="76">
        <v>851</v>
      </c>
      <c r="F120" s="4" t="s">
        <v>13</v>
      </c>
      <c r="G120" s="4" t="s">
        <v>75</v>
      </c>
      <c r="H120" s="4" t="s">
        <v>269</v>
      </c>
      <c r="I120" s="4" t="s">
        <v>26</v>
      </c>
      <c r="J120" s="7">
        <f t="shared" ref="J120:AA120" si="102">J121</f>
        <v>50160</v>
      </c>
      <c r="K120" s="7">
        <f t="shared" si="102"/>
        <v>0</v>
      </c>
      <c r="L120" s="7">
        <f t="shared" si="102"/>
        <v>50160</v>
      </c>
      <c r="M120" s="7">
        <f t="shared" si="102"/>
        <v>0</v>
      </c>
      <c r="N120" s="7">
        <f t="shared" si="102"/>
        <v>0</v>
      </c>
      <c r="O120" s="7">
        <f t="shared" si="102"/>
        <v>0</v>
      </c>
      <c r="P120" s="7">
        <f t="shared" si="102"/>
        <v>0</v>
      </c>
      <c r="Q120" s="7">
        <f t="shared" si="102"/>
        <v>0</v>
      </c>
      <c r="R120" s="7">
        <f t="shared" si="102"/>
        <v>50160</v>
      </c>
      <c r="S120" s="7">
        <f t="shared" si="102"/>
        <v>0</v>
      </c>
      <c r="T120" s="7">
        <f t="shared" si="102"/>
        <v>50160</v>
      </c>
      <c r="U120" s="7">
        <f t="shared" si="102"/>
        <v>0</v>
      </c>
      <c r="V120" s="7">
        <f t="shared" si="102"/>
        <v>50160</v>
      </c>
      <c r="W120" s="7">
        <f t="shared" si="102"/>
        <v>24016</v>
      </c>
      <c r="X120" s="174">
        <f t="shared" si="67"/>
        <v>47.878787878787875</v>
      </c>
      <c r="Y120" s="200" t="e">
        <f t="shared" si="102"/>
        <v>#REF!</v>
      </c>
      <c r="Z120" s="200" t="e">
        <f t="shared" si="102"/>
        <v>#REF!</v>
      </c>
      <c r="AA120" s="200" t="e">
        <f t="shared" si="102"/>
        <v>#REF!</v>
      </c>
    </row>
    <row r="121" spans="1:27" s="29" customFormat="1" ht="60" x14ac:dyDescent="0.25">
      <c r="A121" s="78" t="s">
        <v>27</v>
      </c>
      <c r="B121" s="76">
        <v>51</v>
      </c>
      <c r="C121" s="76">
        <v>0</v>
      </c>
      <c r="D121" s="4" t="s">
        <v>226</v>
      </c>
      <c r="E121" s="76">
        <v>851</v>
      </c>
      <c r="F121" s="4" t="s">
        <v>13</v>
      </c>
      <c r="G121" s="4" t="s">
        <v>75</v>
      </c>
      <c r="H121" s="4" t="s">
        <v>269</v>
      </c>
      <c r="I121" s="4" t="s">
        <v>28</v>
      </c>
      <c r="J121" s="7">
        <f>'2.ВС'!J93</f>
        <v>50160</v>
      </c>
      <c r="K121" s="7">
        <f>'2.ВС'!K93</f>
        <v>0</v>
      </c>
      <c r="L121" s="7">
        <f>'2.ВС'!L93</f>
        <v>50160</v>
      </c>
      <c r="M121" s="7">
        <f>'2.ВС'!M93</f>
        <v>0</v>
      </c>
      <c r="N121" s="7">
        <f>'2.ВС'!N93</f>
        <v>0</v>
      </c>
      <c r="O121" s="7">
        <f>'2.ВС'!O93</f>
        <v>0</v>
      </c>
      <c r="P121" s="7">
        <f>'2.ВС'!P93</f>
        <v>0</v>
      </c>
      <c r="Q121" s="7">
        <f>'2.ВС'!Q93</f>
        <v>0</v>
      </c>
      <c r="R121" s="7">
        <f>'2.ВС'!R93</f>
        <v>50160</v>
      </c>
      <c r="S121" s="7">
        <f>'2.ВС'!S93</f>
        <v>0</v>
      </c>
      <c r="T121" s="7">
        <f>'2.ВС'!T93</f>
        <v>50160</v>
      </c>
      <c r="U121" s="7">
        <f>'2.ВС'!U93</f>
        <v>0</v>
      </c>
      <c r="V121" s="7">
        <f>'2.ВС'!V93</f>
        <v>50160</v>
      </c>
      <c r="W121" s="7">
        <f>'2.ВС'!W93</f>
        <v>24016</v>
      </c>
      <c r="X121" s="174">
        <f t="shared" si="67"/>
        <v>47.878787878787875</v>
      </c>
      <c r="Y121" s="200" t="e">
        <f>'2.ВС'!#REF!</f>
        <v>#REF!</v>
      </c>
      <c r="Z121" s="200" t="e">
        <f>'2.ВС'!#REF!</f>
        <v>#REF!</v>
      </c>
      <c r="AA121" s="200" t="e">
        <f>'2.ВС'!#REF!</f>
        <v>#REF!</v>
      </c>
    </row>
    <row r="122" spans="1:27" s="29" customFormat="1" ht="171" x14ac:dyDescent="0.25">
      <c r="A122" s="23" t="s">
        <v>228</v>
      </c>
      <c r="B122" s="10">
        <v>51</v>
      </c>
      <c r="C122" s="10">
        <v>0</v>
      </c>
      <c r="D122" s="30" t="s">
        <v>229</v>
      </c>
      <c r="E122" s="10"/>
      <c r="F122" s="30"/>
      <c r="G122" s="30"/>
      <c r="H122" s="30"/>
      <c r="I122" s="30"/>
      <c r="J122" s="84">
        <f t="shared" ref="J122:Y123" si="103">J123</f>
        <v>7317800</v>
      </c>
      <c r="K122" s="84">
        <f t="shared" si="103"/>
        <v>0</v>
      </c>
      <c r="L122" s="84">
        <f t="shared" si="103"/>
        <v>7317800</v>
      </c>
      <c r="M122" s="84">
        <f t="shared" si="103"/>
        <v>0</v>
      </c>
      <c r="N122" s="84">
        <f t="shared" si="103"/>
        <v>1567973.08</v>
      </c>
      <c r="O122" s="84">
        <f t="shared" si="103"/>
        <v>0</v>
      </c>
      <c r="P122" s="84">
        <f t="shared" si="103"/>
        <v>1567973.08</v>
      </c>
      <c r="Q122" s="84">
        <f t="shared" si="103"/>
        <v>0</v>
      </c>
      <c r="R122" s="84">
        <f t="shared" si="103"/>
        <v>8885773.0800000001</v>
      </c>
      <c r="S122" s="84">
        <f t="shared" si="103"/>
        <v>0</v>
      </c>
      <c r="T122" s="84">
        <f t="shared" si="103"/>
        <v>8885773.0800000001</v>
      </c>
      <c r="U122" s="84">
        <f t="shared" si="103"/>
        <v>0</v>
      </c>
      <c r="V122" s="84">
        <f t="shared" si="103"/>
        <v>8885773.0800000001</v>
      </c>
      <c r="W122" s="84">
        <f t="shared" si="103"/>
        <v>127550</v>
      </c>
      <c r="X122" s="174">
        <f t="shared" si="67"/>
        <v>1.4354406628623921</v>
      </c>
      <c r="Y122" s="202" t="e">
        <f t="shared" si="103"/>
        <v>#REF!</v>
      </c>
      <c r="Z122" s="202" t="e">
        <f t="shared" ref="Y122:AA125" si="104">Z123</f>
        <v>#REF!</v>
      </c>
      <c r="AA122" s="202" t="e">
        <f t="shared" si="104"/>
        <v>#REF!</v>
      </c>
    </row>
    <row r="123" spans="1:27" s="29" customFormat="1" ht="57" x14ac:dyDescent="0.25">
      <c r="A123" s="23" t="s">
        <v>6</v>
      </c>
      <c r="B123" s="76">
        <v>51</v>
      </c>
      <c r="C123" s="76">
        <v>0</v>
      </c>
      <c r="D123" s="4" t="s">
        <v>229</v>
      </c>
      <c r="E123" s="76">
        <v>851</v>
      </c>
      <c r="F123" s="30"/>
      <c r="G123" s="30"/>
      <c r="H123" s="30"/>
      <c r="I123" s="30"/>
      <c r="J123" s="84">
        <f t="shared" si="103"/>
        <v>7317800</v>
      </c>
      <c r="K123" s="84">
        <f t="shared" si="103"/>
        <v>0</v>
      </c>
      <c r="L123" s="84">
        <f t="shared" si="103"/>
        <v>7317800</v>
      </c>
      <c r="M123" s="84">
        <f t="shared" si="103"/>
        <v>0</v>
      </c>
      <c r="N123" s="84">
        <f t="shared" si="103"/>
        <v>1567973.08</v>
      </c>
      <c r="O123" s="84">
        <f t="shared" si="103"/>
        <v>0</v>
      </c>
      <c r="P123" s="84">
        <f t="shared" si="103"/>
        <v>1567973.08</v>
      </c>
      <c r="Q123" s="84">
        <f t="shared" si="103"/>
        <v>0</v>
      </c>
      <c r="R123" s="84">
        <f t="shared" si="103"/>
        <v>8885773.0800000001</v>
      </c>
      <c r="S123" s="84">
        <f t="shared" si="103"/>
        <v>0</v>
      </c>
      <c r="T123" s="84">
        <f t="shared" si="103"/>
        <v>8885773.0800000001</v>
      </c>
      <c r="U123" s="84">
        <f t="shared" si="103"/>
        <v>0</v>
      </c>
      <c r="V123" s="84">
        <f t="shared" si="103"/>
        <v>8885773.0800000001</v>
      </c>
      <c r="W123" s="84">
        <f t="shared" si="103"/>
        <v>127550</v>
      </c>
      <c r="X123" s="174">
        <f t="shared" si="67"/>
        <v>1.4354406628623921</v>
      </c>
      <c r="Y123" s="202" t="e">
        <f t="shared" si="104"/>
        <v>#REF!</v>
      </c>
      <c r="Z123" s="202" t="e">
        <f t="shared" si="104"/>
        <v>#REF!</v>
      </c>
      <c r="AA123" s="202" t="e">
        <f t="shared" si="104"/>
        <v>#REF!</v>
      </c>
    </row>
    <row r="124" spans="1:27" ht="32.25" customHeight="1" x14ac:dyDescent="0.25">
      <c r="A124" s="20" t="s">
        <v>271</v>
      </c>
      <c r="B124" s="76">
        <v>51</v>
      </c>
      <c r="C124" s="76">
        <v>0</v>
      </c>
      <c r="D124" s="4" t="s">
        <v>229</v>
      </c>
      <c r="E124" s="76">
        <v>851</v>
      </c>
      <c r="F124" s="4" t="s">
        <v>13</v>
      </c>
      <c r="G124" s="4" t="s">
        <v>75</v>
      </c>
      <c r="H124" s="4" t="s">
        <v>272</v>
      </c>
      <c r="I124" s="4"/>
      <c r="J124" s="7">
        <f t="shared" ref="J124:Y125" si="105">J125</f>
        <v>7317800</v>
      </c>
      <c r="K124" s="7">
        <f t="shared" si="105"/>
        <v>0</v>
      </c>
      <c r="L124" s="7">
        <f t="shared" si="105"/>
        <v>7317800</v>
      </c>
      <c r="M124" s="7">
        <f t="shared" si="105"/>
        <v>0</v>
      </c>
      <c r="N124" s="7">
        <f t="shared" si="105"/>
        <v>1567973.08</v>
      </c>
      <c r="O124" s="7">
        <f t="shared" si="105"/>
        <v>0</v>
      </c>
      <c r="P124" s="7">
        <f t="shared" si="105"/>
        <v>1567973.08</v>
      </c>
      <c r="Q124" s="7">
        <f t="shared" si="105"/>
        <v>0</v>
      </c>
      <c r="R124" s="7">
        <f t="shared" si="105"/>
        <v>8885773.0800000001</v>
      </c>
      <c r="S124" s="7">
        <f t="shared" si="105"/>
        <v>0</v>
      </c>
      <c r="T124" s="7">
        <f t="shared" si="105"/>
        <v>8885773.0800000001</v>
      </c>
      <c r="U124" s="7">
        <f t="shared" si="105"/>
        <v>0</v>
      </c>
      <c r="V124" s="7">
        <f t="shared" si="105"/>
        <v>8885773.0800000001</v>
      </c>
      <c r="W124" s="7">
        <f t="shared" si="105"/>
        <v>127550</v>
      </c>
      <c r="X124" s="174">
        <f t="shared" si="67"/>
        <v>1.4354406628623921</v>
      </c>
      <c r="Y124" s="200" t="e">
        <f t="shared" si="105"/>
        <v>#REF!</v>
      </c>
      <c r="Z124" s="200" t="e">
        <f t="shared" si="104"/>
        <v>#REF!</v>
      </c>
      <c r="AA124" s="200" t="e">
        <f t="shared" si="104"/>
        <v>#REF!</v>
      </c>
    </row>
    <row r="125" spans="1:27" ht="45" x14ac:dyDescent="0.25">
      <c r="A125" s="71" t="s">
        <v>42</v>
      </c>
      <c r="B125" s="76">
        <v>51</v>
      </c>
      <c r="C125" s="76">
        <v>0</v>
      </c>
      <c r="D125" s="4" t="s">
        <v>229</v>
      </c>
      <c r="E125" s="76">
        <v>851</v>
      </c>
      <c r="F125" s="4"/>
      <c r="G125" s="4"/>
      <c r="H125" s="4" t="s">
        <v>272</v>
      </c>
      <c r="I125" s="4" t="s">
        <v>43</v>
      </c>
      <c r="J125" s="7">
        <f t="shared" si="105"/>
        <v>7317800</v>
      </c>
      <c r="K125" s="7">
        <f t="shared" si="105"/>
        <v>0</v>
      </c>
      <c r="L125" s="7">
        <f t="shared" si="105"/>
        <v>7317800</v>
      </c>
      <c r="M125" s="7">
        <f t="shared" si="105"/>
        <v>0</v>
      </c>
      <c r="N125" s="7">
        <f t="shared" si="105"/>
        <v>1567973.08</v>
      </c>
      <c r="O125" s="7">
        <f t="shared" si="105"/>
        <v>0</v>
      </c>
      <c r="P125" s="7">
        <f t="shared" si="105"/>
        <v>1567973.08</v>
      </c>
      <c r="Q125" s="7">
        <f t="shared" si="105"/>
        <v>0</v>
      </c>
      <c r="R125" s="7">
        <f t="shared" si="105"/>
        <v>8885773.0800000001</v>
      </c>
      <c r="S125" s="7">
        <f t="shared" si="105"/>
        <v>0</v>
      </c>
      <c r="T125" s="7">
        <f t="shared" si="105"/>
        <v>8885773.0800000001</v>
      </c>
      <c r="U125" s="7">
        <f t="shared" si="105"/>
        <v>0</v>
      </c>
      <c r="V125" s="7">
        <f t="shared" si="105"/>
        <v>8885773.0800000001</v>
      </c>
      <c r="W125" s="7">
        <f t="shared" si="105"/>
        <v>127550</v>
      </c>
      <c r="X125" s="174">
        <f t="shared" si="67"/>
        <v>1.4354406628623921</v>
      </c>
      <c r="Y125" s="200" t="e">
        <f t="shared" si="104"/>
        <v>#REF!</v>
      </c>
      <c r="Z125" s="200" t="e">
        <f t="shared" si="104"/>
        <v>#REF!</v>
      </c>
      <c r="AA125" s="200" t="e">
        <f t="shared" si="104"/>
        <v>#REF!</v>
      </c>
    </row>
    <row r="126" spans="1:27" ht="45" x14ac:dyDescent="0.25">
      <c r="A126" s="78" t="s">
        <v>79</v>
      </c>
      <c r="B126" s="76">
        <v>51</v>
      </c>
      <c r="C126" s="76">
        <v>0</v>
      </c>
      <c r="D126" s="4" t="s">
        <v>229</v>
      </c>
      <c r="E126" s="76">
        <v>851</v>
      </c>
      <c r="F126" s="4"/>
      <c r="G126" s="4"/>
      <c r="H126" s="4" t="s">
        <v>272</v>
      </c>
      <c r="I126" s="4" t="s">
        <v>80</v>
      </c>
      <c r="J126" s="7">
        <f>'2.ВС'!J97</f>
        <v>7317800</v>
      </c>
      <c r="K126" s="7">
        <f>'2.ВС'!K97</f>
        <v>0</v>
      </c>
      <c r="L126" s="7">
        <f>'2.ВС'!L97</f>
        <v>7317800</v>
      </c>
      <c r="M126" s="7">
        <f>'2.ВС'!M97</f>
        <v>0</v>
      </c>
      <c r="N126" s="7">
        <f>'2.ВС'!N97</f>
        <v>1567973.08</v>
      </c>
      <c r="O126" s="7">
        <f>'2.ВС'!O97</f>
        <v>0</v>
      </c>
      <c r="P126" s="7">
        <f>'2.ВС'!P97</f>
        <v>1567973.08</v>
      </c>
      <c r="Q126" s="7">
        <f>'2.ВС'!Q97</f>
        <v>0</v>
      </c>
      <c r="R126" s="7">
        <f>'2.ВС'!R97</f>
        <v>8885773.0800000001</v>
      </c>
      <c r="S126" s="7">
        <f>'2.ВС'!S97</f>
        <v>0</v>
      </c>
      <c r="T126" s="7">
        <f>'2.ВС'!T97</f>
        <v>8885773.0800000001</v>
      </c>
      <c r="U126" s="7">
        <f>'2.ВС'!U97</f>
        <v>0</v>
      </c>
      <c r="V126" s="7">
        <f>'2.ВС'!V97</f>
        <v>8885773.0800000001</v>
      </c>
      <c r="W126" s="7">
        <f>'2.ВС'!W97</f>
        <v>127550</v>
      </c>
      <c r="X126" s="174">
        <f t="shared" si="67"/>
        <v>1.4354406628623921</v>
      </c>
      <c r="Y126" s="200" t="e">
        <f>'2.ВС'!#REF!</f>
        <v>#REF!</v>
      </c>
      <c r="Z126" s="200" t="e">
        <f>'2.ВС'!#REF!</f>
        <v>#REF!</v>
      </c>
      <c r="AA126" s="200" t="e">
        <f>'2.ВС'!#REF!</f>
        <v>#REF!</v>
      </c>
    </row>
    <row r="127" spans="1:27" ht="57" x14ac:dyDescent="0.25">
      <c r="A127" s="23" t="s">
        <v>368</v>
      </c>
      <c r="B127" s="10">
        <v>51</v>
      </c>
      <c r="C127" s="10">
        <v>2</v>
      </c>
      <c r="D127" s="30"/>
      <c r="E127" s="10"/>
      <c r="F127" s="24"/>
      <c r="G127" s="30"/>
      <c r="H127" s="30"/>
      <c r="I127" s="24"/>
      <c r="J127" s="28">
        <f t="shared" ref="J127" si="106">J129</f>
        <v>21377668.420000002</v>
      </c>
      <c r="K127" s="28">
        <f t="shared" ref="K127:N127" si="107">K129</f>
        <v>2502100</v>
      </c>
      <c r="L127" s="28">
        <f t="shared" si="107"/>
        <v>13275568.42</v>
      </c>
      <c r="M127" s="28">
        <f t="shared" si="107"/>
        <v>5600000</v>
      </c>
      <c r="N127" s="28">
        <f t="shared" si="107"/>
        <v>204613.58000000007</v>
      </c>
      <c r="O127" s="28">
        <f t="shared" ref="O127:U127" si="108">O129</f>
        <v>-350815</v>
      </c>
      <c r="P127" s="28">
        <f t="shared" si="108"/>
        <v>555428.58000000007</v>
      </c>
      <c r="Q127" s="28">
        <f t="shared" si="108"/>
        <v>0</v>
      </c>
      <c r="R127" s="28">
        <f t="shared" si="108"/>
        <v>21582282</v>
      </c>
      <c r="S127" s="28">
        <f t="shared" si="108"/>
        <v>2151285</v>
      </c>
      <c r="T127" s="28">
        <f t="shared" si="108"/>
        <v>13830997</v>
      </c>
      <c r="U127" s="28">
        <f t="shared" si="108"/>
        <v>5600000</v>
      </c>
      <c r="V127" s="28">
        <f t="shared" ref="V127:W127" si="109">V129</f>
        <v>21582282</v>
      </c>
      <c r="W127" s="28">
        <f t="shared" si="109"/>
        <v>9637833</v>
      </c>
      <c r="X127" s="174">
        <f t="shared" si="67"/>
        <v>44.656227733471368</v>
      </c>
      <c r="Y127" s="193" t="e">
        <f t="shared" ref="Y127:AA127" si="110">Y129</f>
        <v>#REF!</v>
      </c>
      <c r="Z127" s="193" t="e">
        <f t="shared" si="110"/>
        <v>#REF!</v>
      </c>
      <c r="AA127" s="193" t="e">
        <f t="shared" si="110"/>
        <v>#REF!</v>
      </c>
    </row>
    <row r="128" spans="1:27" ht="39.75" customHeight="1" x14ac:dyDescent="0.25">
      <c r="A128" s="23" t="s">
        <v>230</v>
      </c>
      <c r="B128" s="10">
        <v>51</v>
      </c>
      <c r="C128" s="10">
        <v>2</v>
      </c>
      <c r="D128" s="30" t="s">
        <v>139</v>
      </c>
      <c r="E128" s="10"/>
      <c r="F128" s="24"/>
      <c r="G128" s="30"/>
      <c r="H128" s="30"/>
      <c r="I128" s="24"/>
      <c r="J128" s="28">
        <f t="shared" ref="J128:AA128" si="111">J129</f>
        <v>21377668.420000002</v>
      </c>
      <c r="K128" s="28">
        <f t="shared" si="111"/>
        <v>2502100</v>
      </c>
      <c r="L128" s="28">
        <f t="shared" si="111"/>
        <v>13275568.42</v>
      </c>
      <c r="M128" s="28">
        <f t="shared" si="111"/>
        <v>5600000</v>
      </c>
      <c r="N128" s="28">
        <f t="shared" si="111"/>
        <v>204613.58000000007</v>
      </c>
      <c r="O128" s="28">
        <f t="shared" si="111"/>
        <v>-350815</v>
      </c>
      <c r="P128" s="28">
        <f t="shared" si="111"/>
        <v>555428.58000000007</v>
      </c>
      <c r="Q128" s="28">
        <f t="shared" si="111"/>
        <v>0</v>
      </c>
      <c r="R128" s="28">
        <f t="shared" si="111"/>
        <v>21582282</v>
      </c>
      <c r="S128" s="28">
        <f t="shared" si="111"/>
        <v>2151285</v>
      </c>
      <c r="T128" s="28">
        <f t="shared" si="111"/>
        <v>13830997</v>
      </c>
      <c r="U128" s="28">
        <f t="shared" si="111"/>
        <v>5600000</v>
      </c>
      <c r="V128" s="28">
        <f t="shared" si="111"/>
        <v>21582282</v>
      </c>
      <c r="W128" s="28">
        <f t="shared" si="111"/>
        <v>9637833</v>
      </c>
      <c r="X128" s="174">
        <f t="shared" si="67"/>
        <v>44.656227733471368</v>
      </c>
      <c r="Y128" s="193" t="e">
        <f t="shared" si="111"/>
        <v>#REF!</v>
      </c>
      <c r="Z128" s="193" t="e">
        <f t="shared" si="111"/>
        <v>#REF!</v>
      </c>
      <c r="AA128" s="193" t="e">
        <f t="shared" si="111"/>
        <v>#REF!</v>
      </c>
    </row>
    <row r="129" spans="1:27" ht="57" x14ac:dyDescent="0.25">
      <c r="A129" s="23" t="s">
        <v>6</v>
      </c>
      <c r="B129" s="10">
        <v>51</v>
      </c>
      <c r="C129" s="10">
        <v>2</v>
      </c>
      <c r="D129" s="30" t="s">
        <v>139</v>
      </c>
      <c r="E129" s="10">
        <v>851</v>
      </c>
      <c r="F129" s="24"/>
      <c r="G129" s="30"/>
      <c r="H129" s="30"/>
      <c r="I129" s="24"/>
      <c r="J129" s="28">
        <f>J133+J136+J139+J147+J130+J144+J152+J155+J158</f>
        <v>21377668.420000002</v>
      </c>
      <c r="K129" s="28">
        <f t="shared" ref="K129:M129" si="112">K133+K136+K139+K147+K130+K144+K152+K155+K158</f>
        <v>2502100</v>
      </c>
      <c r="L129" s="28">
        <f t="shared" si="112"/>
        <v>13275568.42</v>
      </c>
      <c r="M129" s="28">
        <f t="shared" si="112"/>
        <v>5600000</v>
      </c>
      <c r="N129" s="28">
        <f>N133+N136+N139+N147+N130+N144+N152+N155+N158</f>
        <v>204613.58000000007</v>
      </c>
      <c r="O129" s="28">
        <f t="shared" ref="O129" si="113">O133+O136+O139+O147+O130+O144+O152+O155+O158</f>
        <v>-350815</v>
      </c>
      <c r="P129" s="28">
        <f t="shared" ref="P129" si="114">P133+P136+P139+P147+P130+P144+P152+P155+P158</f>
        <v>555428.58000000007</v>
      </c>
      <c r="Q129" s="28">
        <f t="shared" ref="Q129" si="115">Q133+Q136+Q139+Q147+Q130+Q144+Q152+Q155+Q158</f>
        <v>0</v>
      </c>
      <c r="R129" s="28">
        <f>R133+R136+R139+R147+R130+R144+R152+R155+R158</f>
        <v>21582282</v>
      </c>
      <c r="S129" s="28">
        <f t="shared" ref="S129" si="116">S133+S136+S139+S147+S130+S144+S152+S155+S158</f>
        <v>2151285</v>
      </c>
      <c r="T129" s="28">
        <f t="shared" ref="T129" si="117">T133+T136+T139+T147+T130+T144+T152+T155+T158</f>
        <v>13830997</v>
      </c>
      <c r="U129" s="28">
        <f t="shared" ref="U129" si="118">U133+U136+U139+U147+U130+U144+U152+U155+U158</f>
        <v>5600000</v>
      </c>
      <c r="V129" s="28">
        <f t="shared" ref="V129:W129" si="119">V133+V136+V139+V147+V130+V144+V152+V155+V158</f>
        <v>21582282</v>
      </c>
      <c r="W129" s="28">
        <f t="shared" si="119"/>
        <v>9637833</v>
      </c>
      <c r="X129" s="174">
        <f t="shared" si="67"/>
        <v>44.656227733471368</v>
      </c>
      <c r="Y129" s="193" t="e">
        <f t="shared" ref="Y129:AA129" si="120">Y133+Y136+Y139+Y147+Y130+Y144+Y152+Y155+Y158</f>
        <v>#REF!</v>
      </c>
      <c r="Z129" s="193" t="e">
        <f t="shared" si="120"/>
        <v>#REF!</v>
      </c>
      <c r="AA129" s="193" t="e">
        <f t="shared" si="120"/>
        <v>#REF!</v>
      </c>
    </row>
    <row r="130" spans="1:27" ht="40.5" customHeight="1" x14ac:dyDescent="0.25">
      <c r="A130" s="20" t="s">
        <v>114</v>
      </c>
      <c r="B130" s="76">
        <v>51</v>
      </c>
      <c r="C130" s="76">
        <v>2</v>
      </c>
      <c r="D130" s="3" t="s">
        <v>139</v>
      </c>
      <c r="E130" s="76">
        <v>851</v>
      </c>
      <c r="F130" s="3" t="s">
        <v>75</v>
      </c>
      <c r="G130" s="3" t="s">
        <v>11</v>
      </c>
      <c r="H130" s="3" t="s">
        <v>231</v>
      </c>
      <c r="I130" s="3"/>
      <c r="J130" s="27">
        <f t="shared" ref="J130:Y131" si="121">J131</f>
        <v>129600</v>
      </c>
      <c r="K130" s="27">
        <f t="shared" si="121"/>
        <v>129600</v>
      </c>
      <c r="L130" s="27">
        <f t="shared" si="121"/>
        <v>0</v>
      </c>
      <c r="M130" s="27">
        <f t="shared" si="121"/>
        <v>0</v>
      </c>
      <c r="N130" s="27">
        <f t="shared" si="121"/>
        <v>0</v>
      </c>
      <c r="O130" s="27">
        <f t="shared" si="121"/>
        <v>0</v>
      </c>
      <c r="P130" s="27">
        <f t="shared" si="121"/>
        <v>0</v>
      </c>
      <c r="Q130" s="27">
        <f t="shared" si="121"/>
        <v>0</v>
      </c>
      <c r="R130" s="27">
        <f t="shared" si="121"/>
        <v>129600</v>
      </c>
      <c r="S130" s="27">
        <f t="shared" si="121"/>
        <v>129600</v>
      </c>
      <c r="T130" s="27">
        <f t="shared" si="121"/>
        <v>0</v>
      </c>
      <c r="U130" s="27">
        <f t="shared" si="121"/>
        <v>0</v>
      </c>
      <c r="V130" s="27">
        <f t="shared" si="121"/>
        <v>129600</v>
      </c>
      <c r="W130" s="27">
        <f t="shared" si="121"/>
        <v>54000</v>
      </c>
      <c r="X130" s="174">
        <f t="shared" si="67"/>
        <v>41.666666666666671</v>
      </c>
      <c r="Y130" s="194" t="e">
        <f t="shared" si="121"/>
        <v>#REF!</v>
      </c>
      <c r="Z130" s="194" t="e">
        <f t="shared" ref="Y130:AA131" si="122">Z131</f>
        <v>#REF!</v>
      </c>
      <c r="AA130" s="194" t="e">
        <f t="shared" si="122"/>
        <v>#REF!</v>
      </c>
    </row>
    <row r="131" spans="1:27" ht="33" customHeight="1" x14ac:dyDescent="0.25">
      <c r="A131" s="78" t="s">
        <v>53</v>
      </c>
      <c r="B131" s="76">
        <v>51</v>
      </c>
      <c r="C131" s="76">
        <v>2</v>
      </c>
      <c r="D131" s="3" t="s">
        <v>139</v>
      </c>
      <c r="E131" s="76">
        <v>851</v>
      </c>
      <c r="F131" s="3" t="s">
        <v>75</v>
      </c>
      <c r="G131" s="3" t="s">
        <v>11</v>
      </c>
      <c r="H131" s="3" t="s">
        <v>231</v>
      </c>
      <c r="I131" s="3" t="s">
        <v>107</v>
      </c>
      <c r="J131" s="27">
        <f t="shared" si="121"/>
        <v>129600</v>
      </c>
      <c r="K131" s="27">
        <f t="shared" si="121"/>
        <v>129600</v>
      </c>
      <c r="L131" s="27">
        <f t="shared" si="121"/>
        <v>0</v>
      </c>
      <c r="M131" s="27">
        <f t="shared" si="121"/>
        <v>0</v>
      </c>
      <c r="N131" s="27">
        <f t="shared" si="121"/>
        <v>0</v>
      </c>
      <c r="O131" s="27">
        <f t="shared" si="121"/>
        <v>0</v>
      </c>
      <c r="P131" s="27">
        <f t="shared" si="121"/>
        <v>0</v>
      </c>
      <c r="Q131" s="27">
        <f t="shared" si="121"/>
        <v>0</v>
      </c>
      <c r="R131" s="27">
        <f t="shared" si="121"/>
        <v>129600</v>
      </c>
      <c r="S131" s="27">
        <f t="shared" si="121"/>
        <v>129600</v>
      </c>
      <c r="T131" s="27">
        <f t="shared" si="121"/>
        <v>0</v>
      </c>
      <c r="U131" s="27">
        <f t="shared" si="121"/>
        <v>0</v>
      </c>
      <c r="V131" s="27">
        <f t="shared" si="121"/>
        <v>129600</v>
      </c>
      <c r="W131" s="27">
        <f t="shared" si="121"/>
        <v>54000</v>
      </c>
      <c r="X131" s="174">
        <f t="shared" si="67"/>
        <v>41.666666666666671</v>
      </c>
      <c r="Y131" s="194" t="e">
        <f t="shared" si="122"/>
        <v>#REF!</v>
      </c>
      <c r="Z131" s="194" t="e">
        <f t="shared" si="122"/>
        <v>#REF!</v>
      </c>
      <c r="AA131" s="194" t="e">
        <f t="shared" si="122"/>
        <v>#REF!</v>
      </c>
    </row>
    <row r="132" spans="1:27" ht="45" x14ac:dyDescent="0.25">
      <c r="A132" s="78" t="s">
        <v>108</v>
      </c>
      <c r="B132" s="76">
        <v>51</v>
      </c>
      <c r="C132" s="76">
        <v>2</v>
      </c>
      <c r="D132" s="3" t="s">
        <v>139</v>
      </c>
      <c r="E132" s="76">
        <v>851</v>
      </c>
      <c r="F132" s="3" t="s">
        <v>75</v>
      </c>
      <c r="G132" s="3" t="s">
        <v>11</v>
      </c>
      <c r="H132" s="3" t="s">
        <v>231</v>
      </c>
      <c r="I132" s="3" t="s">
        <v>109</v>
      </c>
      <c r="J132" s="27">
        <f>'2.ВС'!J132</f>
        <v>129600</v>
      </c>
      <c r="K132" s="27">
        <f>'2.ВС'!K132</f>
        <v>129600</v>
      </c>
      <c r="L132" s="27">
        <f>'2.ВС'!L132</f>
        <v>0</v>
      </c>
      <c r="M132" s="27">
        <f>'2.ВС'!M132</f>
        <v>0</v>
      </c>
      <c r="N132" s="27">
        <f>'2.ВС'!N132</f>
        <v>0</v>
      </c>
      <c r="O132" s="27">
        <f>'2.ВС'!O132</f>
        <v>0</v>
      </c>
      <c r="P132" s="27">
        <f>'2.ВС'!P132</f>
        <v>0</v>
      </c>
      <c r="Q132" s="27">
        <f>'2.ВС'!Q132</f>
        <v>0</v>
      </c>
      <c r="R132" s="27">
        <f>'2.ВС'!R132</f>
        <v>129600</v>
      </c>
      <c r="S132" s="27">
        <f>'2.ВС'!S132</f>
        <v>129600</v>
      </c>
      <c r="T132" s="27">
        <f>'2.ВС'!T132</f>
        <v>0</v>
      </c>
      <c r="U132" s="27">
        <f>'2.ВС'!U132</f>
        <v>0</v>
      </c>
      <c r="V132" s="27">
        <f>'2.ВС'!V132</f>
        <v>129600</v>
      </c>
      <c r="W132" s="27">
        <f>'2.ВС'!W132</f>
        <v>54000</v>
      </c>
      <c r="X132" s="174">
        <f t="shared" si="67"/>
        <v>41.666666666666671</v>
      </c>
      <c r="Y132" s="194" t="e">
        <f>'2.ВС'!#REF!</f>
        <v>#REF!</v>
      </c>
      <c r="Z132" s="194" t="e">
        <f>'2.ВС'!#REF!</f>
        <v>#REF!</v>
      </c>
      <c r="AA132" s="194" t="e">
        <f>'2.ВС'!#REF!</f>
        <v>#REF!</v>
      </c>
    </row>
    <row r="133" spans="1:27" x14ac:dyDescent="0.25">
      <c r="A133" s="20" t="s">
        <v>105</v>
      </c>
      <c r="B133" s="76">
        <v>51</v>
      </c>
      <c r="C133" s="76">
        <v>2</v>
      </c>
      <c r="D133" s="3" t="s">
        <v>139</v>
      </c>
      <c r="E133" s="76">
        <v>851</v>
      </c>
      <c r="F133" s="3" t="s">
        <v>75</v>
      </c>
      <c r="G133" s="3" t="s">
        <v>11</v>
      </c>
      <c r="H133" s="3" t="s">
        <v>277</v>
      </c>
      <c r="I133" s="3"/>
      <c r="J133" s="27">
        <f t="shared" ref="J133:AA133" si="123">J134</f>
        <v>6937900</v>
      </c>
      <c r="K133" s="27">
        <f t="shared" si="123"/>
        <v>0</v>
      </c>
      <c r="L133" s="27">
        <f t="shared" si="123"/>
        <v>6937900</v>
      </c>
      <c r="M133" s="27">
        <f t="shared" si="123"/>
        <v>0</v>
      </c>
      <c r="N133" s="27">
        <f t="shared" si="123"/>
        <v>100000</v>
      </c>
      <c r="O133" s="27">
        <f t="shared" si="123"/>
        <v>0</v>
      </c>
      <c r="P133" s="27">
        <f t="shared" si="123"/>
        <v>100000</v>
      </c>
      <c r="Q133" s="27">
        <f t="shared" si="123"/>
        <v>0</v>
      </c>
      <c r="R133" s="27">
        <f t="shared" si="123"/>
        <v>7037900</v>
      </c>
      <c r="S133" s="27">
        <f t="shared" si="123"/>
        <v>0</v>
      </c>
      <c r="T133" s="27">
        <f t="shared" si="123"/>
        <v>7037900</v>
      </c>
      <c r="U133" s="27">
        <f t="shared" si="123"/>
        <v>0</v>
      </c>
      <c r="V133" s="27">
        <f t="shared" si="123"/>
        <v>7037900</v>
      </c>
      <c r="W133" s="27">
        <f t="shared" si="123"/>
        <v>3286725</v>
      </c>
      <c r="X133" s="174">
        <f t="shared" si="67"/>
        <v>46.700365165745467</v>
      </c>
      <c r="Y133" s="194" t="e">
        <f t="shared" si="123"/>
        <v>#REF!</v>
      </c>
      <c r="Z133" s="194" t="e">
        <f t="shared" si="123"/>
        <v>#REF!</v>
      </c>
      <c r="AA133" s="194" t="e">
        <f t="shared" si="123"/>
        <v>#REF!</v>
      </c>
    </row>
    <row r="134" spans="1:27" ht="42" customHeight="1" x14ac:dyDescent="0.25">
      <c r="A134" s="78" t="s">
        <v>53</v>
      </c>
      <c r="B134" s="76">
        <v>51</v>
      </c>
      <c r="C134" s="76">
        <v>2</v>
      </c>
      <c r="D134" s="3" t="s">
        <v>139</v>
      </c>
      <c r="E134" s="76">
        <v>851</v>
      </c>
      <c r="F134" s="3" t="s">
        <v>75</v>
      </c>
      <c r="G134" s="3" t="s">
        <v>11</v>
      </c>
      <c r="H134" s="3" t="s">
        <v>277</v>
      </c>
      <c r="I134" s="3" t="s">
        <v>107</v>
      </c>
      <c r="J134" s="27">
        <f t="shared" ref="J134:AA134" si="124">J135</f>
        <v>6937900</v>
      </c>
      <c r="K134" s="27">
        <f t="shared" si="124"/>
        <v>0</v>
      </c>
      <c r="L134" s="27">
        <f t="shared" si="124"/>
        <v>6937900</v>
      </c>
      <c r="M134" s="27">
        <f t="shared" si="124"/>
        <v>0</v>
      </c>
      <c r="N134" s="27">
        <f t="shared" si="124"/>
        <v>100000</v>
      </c>
      <c r="O134" s="27">
        <f t="shared" si="124"/>
        <v>0</v>
      </c>
      <c r="P134" s="27">
        <f t="shared" si="124"/>
        <v>100000</v>
      </c>
      <c r="Q134" s="27">
        <f t="shared" si="124"/>
        <v>0</v>
      </c>
      <c r="R134" s="27">
        <f t="shared" si="124"/>
        <v>7037900</v>
      </c>
      <c r="S134" s="27">
        <f t="shared" si="124"/>
        <v>0</v>
      </c>
      <c r="T134" s="27">
        <f t="shared" si="124"/>
        <v>7037900</v>
      </c>
      <c r="U134" s="27">
        <f t="shared" si="124"/>
        <v>0</v>
      </c>
      <c r="V134" s="27">
        <f t="shared" si="124"/>
        <v>7037900</v>
      </c>
      <c r="W134" s="27">
        <f t="shared" si="124"/>
        <v>3286725</v>
      </c>
      <c r="X134" s="174">
        <f t="shared" si="67"/>
        <v>46.700365165745467</v>
      </c>
      <c r="Y134" s="194" t="e">
        <f t="shared" si="124"/>
        <v>#REF!</v>
      </c>
      <c r="Z134" s="194" t="e">
        <f t="shared" si="124"/>
        <v>#REF!</v>
      </c>
      <c r="AA134" s="194" t="e">
        <f t="shared" si="124"/>
        <v>#REF!</v>
      </c>
    </row>
    <row r="135" spans="1:27" ht="45" x14ac:dyDescent="0.25">
      <c r="A135" s="78" t="s">
        <v>108</v>
      </c>
      <c r="B135" s="76">
        <v>51</v>
      </c>
      <c r="C135" s="76">
        <v>2</v>
      </c>
      <c r="D135" s="3" t="s">
        <v>139</v>
      </c>
      <c r="E135" s="76">
        <v>851</v>
      </c>
      <c r="F135" s="3" t="s">
        <v>75</v>
      </c>
      <c r="G135" s="3" t="s">
        <v>11</v>
      </c>
      <c r="H135" s="3" t="s">
        <v>277</v>
      </c>
      <c r="I135" s="3" t="s">
        <v>109</v>
      </c>
      <c r="J135" s="27">
        <f>'2.ВС'!J135</f>
        <v>6937900</v>
      </c>
      <c r="K135" s="27">
        <f>'2.ВС'!K135</f>
        <v>0</v>
      </c>
      <c r="L135" s="27">
        <f>'2.ВС'!L135</f>
        <v>6937900</v>
      </c>
      <c r="M135" s="27">
        <f>'2.ВС'!M135</f>
        <v>0</v>
      </c>
      <c r="N135" s="27">
        <f>'2.ВС'!N135</f>
        <v>100000</v>
      </c>
      <c r="O135" s="27">
        <f>'2.ВС'!O135</f>
        <v>0</v>
      </c>
      <c r="P135" s="27">
        <f>'2.ВС'!P135</f>
        <v>100000</v>
      </c>
      <c r="Q135" s="27">
        <f>'2.ВС'!Q135</f>
        <v>0</v>
      </c>
      <c r="R135" s="27">
        <f>'2.ВС'!R135</f>
        <v>7037900</v>
      </c>
      <c r="S135" s="27">
        <f>'2.ВС'!S135</f>
        <v>0</v>
      </c>
      <c r="T135" s="27">
        <f>'2.ВС'!T135</f>
        <v>7037900</v>
      </c>
      <c r="U135" s="27">
        <f>'2.ВС'!U135</f>
        <v>0</v>
      </c>
      <c r="V135" s="27">
        <f>'2.ВС'!V135</f>
        <v>7037900</v>
      </c>
      <c r="W135" s="27">
        <f>'2.ВС'!W135</f>
        <v>3286725</v>
      </c>
      <c r="X135" s="174">
        <f t="shared" ref="X135:X198" si="125">W135/V135*100</f>
        <v>46.700365165745467</v>
      </c>
      <c r="Y135" s="194" t="e">
        <f>'2.ВС'!#REF!</f>
        <v>#REF!</v>
      </c>
      <c r="Z135" s="194" t="e">
        <f>'2.ВС'!#REF!</f>
        <v>#REF!</v>
      </c>
      <c r="AA135" s="194" t="e">
        <f>'2.ВС'!#REF!</f>
        <v>#REF!</v>
      </c>
    </row>
    <row r="136" spans="1:27" ht="75" x14ac:dyDescent="0.25">
      <c r="A136" s="20" t="s">
        <v>110</v>
      </c>
      <c r="B136" s="76">
        <v>51</v>
      </c>
      <c r="C136" s="76">
        <v>2</v>
      </c>
      <c r="D136" s="3" t="s">
        <v>139</v>
      </c>
      <c r="E136" s="76">
        <v>851</v>
      </c>
      <c r="F136" s="3" t="s">
        <v>75</v>
      </c>
      <c r="G136" s="3" t="s">
        <v>11</v>
      </c>
      <c r="H136" s="3" t="s">
        <v>278</v>
      </c>
      <c r="I136" s="3"/>
      <c r="J136" s="27">
        <f t="shared" ref="J136:Y140" si="126">J137</f>
        <v>5980300</v>
      </c>
      <c r="K136" s="27">
        <f t="shared" si="126"/>
        <v>0</v>
      </c>
      <c r="L136" s="27">
        <f t="shared" si="126"/>
        <v>5980300</v>
      </c>
      <c r="M136" s="27">
        <f t="shared" si="126"/>
        <v>0</v>
      </c>
      <c r="N136" s="27">
        <f t="shared" si="126"/>
        <v>55967</v>
      </c>
      <c r="O136" s="27">
        <f t="shared" si="126"/>
        <v>0</v>
      </c>
      <c r="P136" s="27">
        <f t="shared" si="126"/>
        <v>55967</v>
      </c>
      <c r="Q136" s="27">
        <f t="shared" si="126"/>
        <v>0</v>
      </c>
      <c r="R136" s="27">
        <f t="shared" si="126"/>
        <v>6036267</v>
      </c>
      <c r="S136" s="27">
        <f t="shared" si="126"/>
        <v>0</v>
      </c>
      <c r="T136" s="27">
        <f t="shared" si="126"/>
        <v>6036267</v>
      </c>
      <c r="U136" s="27">
        <f t="shared" si="126"/>
        <v>0</v>
      </c>
      <c r="V136" s="27">
        <f t="shared" si="126"/>
        <v>6036267</v>
      </c>
      <c r="W136" s="27">
        <f t="shared" si="126"/>
        <v>3123796</v>
      </c>
      <c r="X136" s="174">
        <f t="shared" si="125"/>
        <v>51.75046100512121</v>
      </c>
      <c r="Y136" s="194" t="e">
        <f t="shared" si="126"/>
        <v>#REF!</v>
      </c>
      <c r="Z136" s="194" t="e">
        <f t="shared" ref="Y136:AA140" si="127">Z137</f>
        <v>#REF!</v>
      </c>
      <c r="AA136" s="194" t="e">
        <f t="shared" si="127"/>
        <v>#REF!</v>
      </c>
    </row>
    <row r="137" spans="1:27" ht="46.5" customHeight="1" x14ac:dyDescent="0.25">
      <c r="A137" s="78" t="s">
        <v>53</v>
      </c>
      <c r="B137" s="76">
        <v>51</v>
      </c>
      <c r="C137" s="76">
        <v>2</v>
      </c>
      <c r="D137" s="3" t="s">
        <v>139</v>
      </c>
      <c r="E137" s="76">
        <v>851</v>
      </c>
      <c r="F137" s="3" t="s">
        <v>75</v>
      </c>
      <c r="G137" s="3" t="s">
        <v>11</v>
      </c>
      <c r="H137" s="3" t="s">
        <v>278</v>
      </c>
      <c r="I137" s="5">
        <v>600</v>
      </c>
      <c r="J137" s="27">
        <f t="shared" si="126"/>
        <v>5980300</v>
      </c>
      <c r="K137" s="27">
        <f t="shared" si="126"/>
        <v>0</v>
      </c>
      <c r="L137" s="27">
        <f t="shared" si="126"/>
        <v>5980300</v>
      </c>
      <c r="M137" s="27">
        <f t="shared" si="126"/>
        <v>0</v>
      </c>
      <c r="N137" s="27">
        <f t="shared" si="126"/>
        <v>55967</v>
      </c>
      <c r="O137" s="27">
        <f t="shared" si="126"/>
        <v>0</v>
      </c>
      <c r="P137" s="27">
        <f t="shared" si="126"/>
        <v>55967</v>
      </c>
      <c r="Q137" s="27">
        <f t="shared" si="126"/>
        <v>0</v>
      </c>
      <c r="R137" s="27">
        <f t="shared" si="126"/>
        <v>6036267</v>
      </c>
      <c r="S137" s="27">
        <f t="shared" si="126"/>
        <v>0</v>
      </c>
      <c r="T137" s="27">
        <f t="shared" si="126"/>
        <v>6036267</v>
      </c>
      <c r="U137" s="27">
        <f t="shared" si="126"/>
        <v>0</v>
      </c>
      <c r="V137" s="27">
        <f t="shared" si="126"/>
        <v>6036267</v>
      </c>
      <c r="W137" s="27">
        <f t="shared" si="126"/>
        <v>3123796</v>
      </c>
      <c r="X137" s="174">
        <f t="shared" si="125"/>
        <v>51.75046100512121</v>
      </c>
      <c r="Y137" s="194" t="e">
        <f t="shared" si="127"/>
        <v>#REF!</v>
      </c>
      <c r="Z137" s="194" t="e">
        <f t="shared" si="127"/>
        <v>#REF!</v>
      </c>
      <c r="AA137" s="194" t="e">
        <f t="shared" si="127"/>
        <v>#REF!</v>
      </c>
    </row>
    <row r="138" spans="1:27" ht="45" x14ac:dyDescent="0.25">
      <c r="A138" s="78" t="s">
        <v>108</v>
      </c>
      <c r="B138" s="76">
        <v>51</v>
      </c>
      <c r="C138" s="76">
        <v>2</v>
      </c>
      <c r="D138" s="3" t="s">
        <v>139</v>
      </c>
      <c r="E138" s="76">
        <v>851</v>
      </c>
      <c r="F138" s="3" t="s">
        <v>75</v>
      </c>
      <c r="G138" s="3" t="s">
        <v>11</v>
      </c>
      <c r="H138" s="3" t="s">
        <v>278</v>
      </c>
      <c r="I138" s="5">
        <v>610</v>
      </c>
      <c r="J138" s="27">
        <f>'2.ВС'!J138</f>
        <v>5980300</v>
      </c>
      <c r="K138" s="27">
        <f>'2.ВС'!K138</f>
        <v>0</v>
      </c>
      <c r="L138" s="27">
        <f>'2.ВС'!L138</f>
        <v>5980300</v>
      </c>
      <c r="M138" s="27">
        <f>'2.ВС'!M138</f>
        <v>0</v>
      </c>
      <c r="N138" s="27">
        <f>'2.ВС'!N138</f>
        <v>55967</v>
      </c>
      <c r="O138" s="27">
        <f>'2.ВС'!O138</f>
        <v>0</v>
      </c>
      <c r="P138" s="27">
        <f>'2.ВС'!P138</f>
        <v>55967</v>
      </c>
      <c r="Q138" s="27">
        <f>'2.ВС'!Q138</f>
        <v>0</v>
      </c>
      <c r="R138" s="27">
        <f>'2.ВС'!R138</f>
        <v>6036267</v>
      </c>
      <c r="S138" s="27">
        <f>'2.ВС'!S138</f>
        <v>0</v>
      </c>
      <c r="T138" s="27">
        <f>'2.ВС'!T138</f>
        <v>6036267</v>
      </c>
      <c r="U138" s="27">
        <f>'2.ВС'!U138</f>
        <v>0</v>
      </c>
      <c r="V138" s="27">
        <f>'2.ВС'!V138</f>
        <v>6036267</v>
      </c>
      <c r="W138" s="27">
        <f>'2.ВС'!W138</f>
        <v>3123796</v>
      </c>
      <c r="X138" s="174">
        <f t="shared" si="125"/>
        <v>51.75046100512121</v>
      </c>
      <c r="Y138" s="194" t="e">
        <f>'2.ВС'!#REF!</f>
        <v>#REF!</v>
      </c>
      <c r="Z138" s="194" t="e">
        <f>'2.ВС'!#REF!</f>
        <v>#REF!</v>
      </c>
      <c r="AA138" s="194" t="e">
        <f>'2.ВС'!#REF!</f>
        <v>#REF!</v>
      </c>
    </row>
    <row r="139" spans="1:27" ht="45" x14ac:dyDescent="0.25">
      <c r="A139" s="20" t="s">
        <v>116</v>
      </c>
      <c r="B139" s="76">
        <v>51</v>
      </c>
      <c r="C139" s="76">
        <v>2</v>
      </c>
      <c r="D139" s="3" t="s">
        <v>139</v>
      </c>
      <c r="E139" s="76">
        <v>851</v>
      </c>
      <c r="F139" s="3" t="s">
        <v>75</v>
      </c>
      <c r="G139" s="3" t="s">
        <v>11</v>
      </c>
      <c r="H139" s="3" t="s">
        <v>280</v>
      </c>
      <c r="I139" s="5"/>
      <c r="J139" s="27">
        <f t="shared" ref="J139" si="128">J140+J142</f>
        <v>232500</v>
      </c>
      <c r="K139" s="27">
        <f t="shared" ref="K139:N139" si="129">K140+K142</f>
        <v>0</v>
      </c>
      <c r="L139" s="27">
        <f t="shared" si="129"/>
        <v>232500</v>
      </c>
      <c r="M139" s="27">
        <f t="shared" si="129"/>
        <v>0</v>
      </c>
      <c r="N139" s="27">
        <f t="shared" si="129"/>
        <v>0</v>
      </c>
      <c r="O139" s="27">
        <f t="shared" ref="O139:U139" si="130">O140+O142</f>
        <v>0</v>
      </c>
      <c r="P139" s="27">
        <f t="shared" si="130"/>
        <v>0</v>
      </c>
      <c r="Q139" s="27">
        <f t="shared" si="130"/>
        <v>0</v>
      </c>
      <c r="R139" s="27">
        <f t="shared" si="130"/>
        <v>232500</v>
      </c>
      <c r="S139" s="27">
        <f t="shared" si="130"/>
        <v>0</v>
      </c>
      <c r="T139" s="27">
        <f t="shared" si="130"/>
        <v>232500</v>
      </c>
      <c r="U139" s="27">
        <f t="shared" si="130"/>
        <v>0</v>
      </c>
      <c r="V139" s="27">
        <f t="shared" ref="V139:W139" si="131">V140+V142</f>
        <v>232500</v>
      </c>
      <c r="W139" s="27">
        <f t="shared" si="131"/>
        <v>45500</v>
      </c>
      <c r="X139" s="174">
        <f t="shared" si="125"/>
        <v>19.56989247311828</v>
      </c>
      <c r="Y139" s="194" t="e">
        <f t="shared" ref="Y139:AA139" si="132">Y140+Y142</f>
        <v>#REF!</v>
      </c>
      <c r="Z139" s="194" t="e">
        <f t="shared" si="132"/>
        <v>#REF!</v>
      </c>
      <c r="AA139" s="194" t="e">
        <f t="shared" si="132"/>
        <v>#REF!</v>
      </c>
    </row>
    <row r="140" spans="1:27" ht="120" x14ac:dyDescent="0.25">
      <c r="A140" s="78" t="s">
        <v>22</v>
      </c>
      <c r="B140" s="76">
        <v>51</v>
      </c>
      <c r="C140" s="76">
        <v>2</v>
      </c>
      <c r="D140" s="3" t="s">
        <v>139</v>
      </c>
      <c r="E140" s="76">
        <v>851</v>
      </c>
      <c r="F140" s="3" t="s">
        <v>75</v>
      </c>
      <c r="G140" s="3" t="s">
        <v>11</v>
      </c>
      <c r="H140" s="3" t="s">
        <v>280</v>
      </c>
      <c r="I140" s="5">
        <v>200</v>
      </c>
      <c r="J140" s="27">
        <f t="shared" si="126"/>
        <v>172500</v>
      </c>
      <c r="K140" s="27">
        <f t="shared" si="126"/>
        <v>0</v>
      </c>
      <c r="L140" s="27">
        <f t="shared" si="126"/>
        <v>172500</v>
      </c>
      <c r="M140" s="27">
        <f t="shared" si="126"/>
        <v>0</v>
      </c>
      <c r="N140" s="27">
        <f t="shared" si="126"/>
        <v>0</v>
      </c>
      <c r="O140" s="27">
        <f t="shared" si="126"/>
        <v>0</v>
      </c>
      <c r="P140" s="27">
        <f t="shared" si="126"/>
        <v>0</v>
      </c>
      <c r="Q140" s="27">
        <f t="shared" si="126"/>
        <v>0</v>
      </c>
      <c r="R140" s="27">
        <f t="shared" si="126"/>
        <v>172500</v>
      </c>
      <c r="S140" s="27">
        <f t="shared" si="126"/>
        <v>0</v>
      </c>
      <c r="T140" s="27">
        <f t="shared" si="126"/>
        <v>172500</v>
      </c>
      <c r="U140" s="27">
        <f t="shared" si="126"/>
        <v>0</v>
      </c>
      <c r="V140" s="27">
        <f t="shared" si="126"/>
        <v>172500</v>
      </c>
      <c r="W140" s="27">
        <f t="shared" si="126"/>
        <v>35500</v>
      </c>
      <c r="X140" s="174">
        <f t="shared" si="125"/>
        <v>20.579710144927535</v>
      </c>
      <c r="Y140" s="194" t="e">
        <f t="shared" si="127"/>
        <v>#REF!</v>
      </c>
      <c r="Z140" s="194" t="e">
        <f t="shared" si="127"/>
        <v>#REF!</v>
      </c>
      <c r="AA140" s="194" t="e">
        <f t="shared" si="127"/>
        <v>#REF!</v>
      </c>
    </row>
    <row r="141" spans="1:27" ht="120" x14ac:dyDescent="0.25">
      <c r="A141" s="78" t="s">
        <v>9</v>
      </c>
      <c r="B141" s="76">
        <v>51</v>
      </c>
      <c r="C141" s="76">
        <v>2</v>
      </c>
      <c r="D141" s="3" t="s">
        <v>139</v>
      </c>
      <c r="E141" s="76">
        <v>851</v>
      </c>
      <c r="F141" s="3" t="s">
        <v>75</v>
      </c>
      <c r="G141" s="3" t="s">
        <v>11</v>
      </c>
      <c r="H141" s="3" t="s">
        <v>280</v>
      </c>
      <c r="I141" s="5">
        <v>240</v>
      </c>
      <c r="J141" s="27">
        <f>'2.ВС'!J141</f>
        <v>172500</v>
      </c>
      <c r="K141" s="27">
        <f>'2.ВС'!K141</f>
        <v>0</v>
      </c>
      <c r="L141" s="27">
        <f>'2.ВС'!L141</f>
        <v>172500</v>
      </c>
      <c r="M141" s="27">
        <f>'2.ВС'!M141</f>
        <v>0</v>
      </c>
      <c r="N141" s="27">
        <f>'2.ВС'!N141</f>
        <v>0</v>
      </c>
      <c r="O141" s="27">
        <f>'2.ВС'!O141</f>
        <v>0</v>
      </c>
      <c r="P141" s="27">
        <f>'2.ВС'!P141</f>
        <v>0</v>
      </c>
      <c r="Q141" s="27">
        <f>'2.ВС'!Q141</f>
        <v>0</v>
      </c>
      <c r="R141" s="27">
        <f>'2.ВС'!R141</f>
        <v>172500</v>
      </c>
      <c r="S141" s="27">
        <f>'2.ВС'!S141</f>
        <v>0</v>
      </c>
      <c r="T141" s="27">
        <f>'2.ВС'!T141</f>
        <v>172500</v>
      </c>
      <c r="U141" s="27">
        <f>'2.ВС'!U141</f>
        <v>0</v>
      </c>
      <c r="V141" s="27">
        <f>'2.ВС'!V141</f>
        <v>172500</v>
      </c>
      <c r="W141" s="27">
        <f>'2.ВС'!W141</f>
        <v>35500</v>
      </c>
      <c r="X141" s="174">
        <f t="shared" si="125"/>
        <v>20.579710144927535</v>
      </c>
      <c r="Y141" s="194" t="e">
        <f>'2.ВС'!#REF!</f>
        <v>#REF!</v>
      </c>
      <c r="Z141" s="194" t="e">
        <f>'2.ВС'!#REF!</f>
        <v>#REF!</v>
      </c>
      <c r="AA141" s="194" t="e">
        <f>'2.ВС'!#REF!</f>
        <v>#REF!</v>
      </c>
    </row>
    <row r="142" spans="1:27" ht="135" x14ac:dyDescent="0.25">
      <c r="A142" s="78" t="s">
        <v>53</v>
      </c>
      <c r="B142" s="76">
        <v>51</v>
      </c>
      <c r="C142" s="76">
        <v>2</v>
      </c>
      <c r="D142" s="3" t="s">
        <v>139</v>
      </c>
      <c r="E142" s="76">
        <v>851</v>
      </c>
      <c r="F142" s="3" t="s">
        <v>75</v>
      </c>
      <c r="G142" s="3" t="s">
        <v>11</v>
      </c>
      <c r="H142" s="3" t="s">
        <v>280</v>
      </c>
      <c r="I142" s="5">
        <v>600</v>
      </c>
      <c r="J142" s="27">
        <f t="shared" ref="J142:AA142" si="133">J143</f>
        <v>60000</v>
      </c>
      <c r="K142" s="27">
        <f t="shared" si="133"/>
        <v>0</v>
      </c>
      <c r="L142" s="27">
        <f t="shared" si="133"/>
        <v>60000</v>
      </c>
      <c r="M142" s="27">
        <f t="shared" si="133"/>
        <v>0</v>
      </c>
      <c r="N142" s="27">
        <f t="shared" si="133"/>
        <v>0</v>
      </c>
      <c r="O142" s="27">
        <f t="shared" si="133"/>
        <v>0</v>
      </c>
      <c r="P142" s="27">
        <f t="shared" si="133"/>
        <v>0</v>
      </c>
      <c r="Q142" s="27">
        <f t="shared" si="133"/>
        <v>0</v>
      </c>
      <c r="R142" s="27">
        <f t="shared" si="133"/>
        <v>60000</v>
      </c>
      <c r="S142" s="27">
        <f t="shared" si="133"/>
        <v>0</v>
      </c>
      <c r="T142" s="27">
        <f t="shared" si="133"/>
        <v>60000</v>
      </c>
      <c r="U142" s="27">
        <f t="shared" si="133"/>
        <v>0</v>
      </c>
      <c r="V142" s="27">
        <f t="shared" si="133"/>
        <v>60000</v>
      </c>
      <c r="W142" s="27">
        <f t="shared" si="133"/>
        <v>10000</v>
      </c>
      <c r="X142" s="174">
        <f t="shared" si="125"/>
        <v>16.666666666666664</v>
      </c>
      <c r="Y142" s="194" t="e">
        <f t="shared" si="133"/>
        <v>#REF!</v>
      </c>
      <c r="Z142" s="194" t="e">
        <f t="shared" si="133"/>
        <v>#REF!</v>
      </c>
      <c r="AA142" s="194" t="e">
        <f t="shared" si="133"/>
        <v>#REF!</v>
      </c>
    </row>
    <row r="143" spans="1:27" ht="45" x14ac:dyDescent="0.25">
      <c r="A143" s="78" t="s">
        <v>108</v>
      </c>
      <c r="B143" s="76">
        <v>51</v>
      </c>
      <c r="C143" s="76">
        <v>2</v>
      </c>
      <c r="D143" s="3" t="s">
        <v>139</v>
      </c>
      <c r="E143" s="76">
        <v>851</v>
      </c>
      <c r="F143" s="3" t="s">
        <v>75</v>
      </c>
      <c r="G143" s="3" t="s">
        <v>11</v>
      </c>
      <c r="H143" s="3" t="s">
        <v>280</v>
      </c>
      <c r="I143" s="5">
        <v>610</v>
      </c>
      <c r="J143" s="27">
        <f>'2.ВС'!J143</f>
        <v>60000</v>
      </c>
      <c r="K143" s="27">
        <f>'2.ВС'!K143</f>
        <v>0</v>
      </c>
      <c r="L143" s="27">
        <f>'2.ВС'!L143</f>
        <v>60000</v>
      </c>
      <c r="M143" s="27">
        <f>'2.ВС'!M143</f>
        <v>0</v>
      </c>
      <c r="N143" s="27">
        <f>'2.ВС'!N143</f>
        <v>0</v>
      </c>
      <c r="O143" s="27">
        <f>'2.ВС'!O143</f>
        <v>0</v>
      </c>
      <c r="P143" s="27">
        <f>'2.ВС'!P143</f>
        <v>0</v>
      </c>
      <c r="Q143" s="27">
        <f>'2.ВС'!Q143</f>
        <v>0</v>
      </c>
      <c r="R143" s="27">
        <f>'2.ВС'!R143</f>
        <v>60000</v>
      </c>
      <c r="S143" s="27">
        <f>'2.ВС'!S143</f>
        <v>0</v>
      </c>
      <c r="T143" s="27">
        <f>'2.ВС'!T143</f>
        <v>60000</v>
      </c>
      <c r="U143" s="27">
        <f>'2.ВС'!U143</f>
        <v>0</v>
      </c>
      <c r="V143" s="27">
        <f>'2.ВС'!V143</f>
        <v>60000</v>
      </c>
      <c r="W143" s="27">
        <f>'2.ВС'!W143</f>
        <v>10000</v>
      </c>
      <c r="X143" s="174">
        <f t="shared" si="125"/>
        <v>16.666666666666664</v>
      </c>
      <c r="Y143" s="194" t="e">
        <f>'2.ВС'!#REF!</f>
        <v>#REF!</v>
      </c>
      <c r="Z143" s="194" t="e">
        <f>'2.ВС'!#REF!</f>
        <v>#REF!</v>
      </c>
      <c r="AA143" s="194" t="e">
        <f>'2.ВС'!#REF!</f>
        <v>#REF!</v>
      </c>
    </row>
    <row r="144" spans="1:27" ht="90" x14ac:dyDescent="0.25">
      <c r="A144" s="9" t="s">
        <v>339</v>
      </c>
      <c r="B144" s="76">
        <v>51</v>
      </c>
      <c r="C144" s="76">
        <v>2</v>
      </c>
      <c r="D144" s="3" t="s">
        <v>139</v>
      </c>
      <c r="E144" s="76">
        <v>851</v>
      </c>
      <c r="F144" s="3" t="s">
        <v>75</v>
      </c>
      <c r="G144" s="3" t="s">
        <v>11</v>
      </c>
      <c r="H144" s="3" t="s">
        <v>341</v>
      </c>
      <c r="I144" s="5"/>
      <c r="J144" s="27">
        <f t="shared" ref="J144:Y145" si="134">J145</f>
        <v>0</v>
      </c>
      <c r="K144" s="27">
        <f t="shared" si="134"/>
        <v>0</v>
      </c>
      <c r="L144" s="27">
        <f t="shared" si="134"/>
        <v>0</v>
      </c>
      <c r="M144" s="27">
        <f t="shared" si="134"/>
        <v>0</v>
      </c>
      <c r="N144" s="27">
        <f t="shared" si="134"/>
        <v>417925</v>
      </c>
      <c r="O144" s="27">
        <f t="shared" si="134"/>
        <v>0</v>
      </c>
      <c r="P144" s="27">
        <f t="shared" si="134"/>
        <v>417925</v>
      </c>
      <c r="Q144" s="27">
        <f t="shared" si="134"/>
        <v>0</v>
      </c>
      <c r="R144" s="27">
        <f t="shared" si="134"/>
        <v>417925</v>
      </c>
      <c r="S144" s="27">
        <f t="shared" si="134"/>
        <v>0</v>
      </c>
      <c r="T144" s="27">
        <f t="shared" si="134"/>
        <v>417925</v>
      </c>
      <c r="U144" s="27">
        <f t="shared" si="134"/>
        <v>0</v>
      </c>
      <c r="V144" s="27">
        <f t="shared" si="134"/>
        <v>417925</v>
      </c>
      <c r="W144" s="27">
        <f t="shared" si="134"/>
        <v>202925</v>
      </c>
      <c r="X144" s="174">
        <f t="shared" si="125"/>
        <v>48.555362804330919</v>
      </c>
      <c r="Y144" s="194" t="e">
        <f t="shared" si="134"/>
        <v>#REF!</v>
      </c>
      <c r="Z144" s="194" t="e">
        <f t="shared" ref="Y144:AA145" si="135">Z145</f>
        <v>#REF!</v>
      </c>
      <c r="AA144" s="194" t="e">
        <f t="shared" si="135"/>
        <v>#REF!</v>
      </c>
    </row>
    <row r="145" spans="1:27" ht="120" x14ac:dyDescent="0.25">
      <c r="A145" s="78" t="s">
        <v>22</v>
      </c>
      <c r="B145" s="76">
        <v>51</v>
      </c>
      <c r="C145" s="76">
        <v>2</v>
      </c>
      <c r="D145" s="3" t="s">
        <v>139</v>
      </c>
      <c r="E145" s="76">
        <v>851</v>
      </c>
      <c r="F145" s="3" t="s">
        <v>75</v>
      </c>
      <c r="G145" s="3" t="s">
        <v>11</v>
      </c>
      <c r="H145" s="3" t="s">
        <v>341</v>
      </c>
      <c r="I145" s="5">
        <v>200</v>
      </c>
      <c r="J145" s="27">
        <f t="shared" si="134"/>
        <v>0</v>
      </c>
      <c r="K145" s="27">
        <f t="shared" si="134"/>
        <v>0</v>
      </c>
      <c r="L145" s="27">
        <f t="shared" si="134"/>
        <v>0</v>
      </c>
      <c r="M145" s="27">
        <f t="shared" si="134"/>
        <v>0</v>
      </c>
      <c r="N145" s="27">
        <f t="shared" si="134"/>
        <v>417925</v>
      </c>
      <c r="O145" s="27">
        <f t="shared" si="134"/>
        <v>0</v>
      </c>
      <c r="P145" s="27">
        <f t="shared" si="134"/>
        <v>417925</v>
      </c>
      <c r="Q145" s="27">
        <f t="shared" si="134"/>
        <v>0</v>
      </c>
      <c r="R145" s="27">
        <f t="shared" si="134"/>
        <v>417925</v>
      </c>
      <c r="S145" s="27">
        <f t="shared" si="134"/>
        <v>0</v>
      </c>
      <c r="T145" s="27">
        <f t="shared" si="134"/>
        <v>417925</v>
      </c>
      <c r="U145" s="27">
        <f t="shared" si="134"/>
        <v>0</v>
      </c>
      <c r="V145" s="27">
        <f t="shared" si="134"/>
        <v>417925</v>
      </c>
      <c r="W145" s="27">
        <f t="shared" si="134"/>
        <v>202925</v>
      </c>
      <c r="X145" s="174">
        <f t="shared" si="125"/>
        <v>48.555362804330919</v>
      </c>
      <c r="Y145" s="194" t="e">
        <f t="shared" si="135"/>
        <v>#REF!</v>
      </c>
      <c r="Z145" s="194" t="e">
        <f t="shared" si="135"/>
        <v>#REF!</v>
      </c>
      <c r="AA145" s="194" t="e">
        <f t="shared" si="135"/>
        <v>#REF!</v>
      </c>
    </row>
    <row r="146" spans="1:27" ht="120" x14ac:dyDescent="0.25">
      <c r="A146" s="78" t="s">
        <v>9</v>
      </c>
      <c r="B146" s="76">
        <v>51</v>
      </c>
      <c r="C146" s="76">
        <v>2</v>
      </c>
      <c r="D146" s="3" t="s">
        <v>139</v>
      </c>
      <c r="E146" s="76">
        <v>851</v>
      </c>
      <c r="F146" s="3" t="s">
        <v>75</v>
      </c>
      <c r="G146" s="3" t="s">
        <v>11</v>
      </c>
      <c r="H146" s="3" t="s">
        <v>341</v>
      </c>
      <c r="I146" s="5">
        <v>240</v>
      </c>
      <c r="J146" s="27">
        <f>'2.ВС'!J146</f>
        <v>0</v>
      </c>
      <c r="K146" s="27">
        <f>'2.ВС'!K146</f>
        <v>0</v>
      </c>
      <c r="L146" s="27">
        <f>'2.ВС'!L146</f>
        <v>0</v>
      </c>
      <c r="M146" s="27">
        <f>'2.ВС'!M146</f>
        <v>0</v>
      </c>
      <c r="N146" s="27">
        <f>'2.ВС'!N146</f>
        <v>417925</v>
      </c>
      <c r="O146" s="27">
        <f>'2.ВС'!O146</f>
        <v>0</v>
      </c>
      <c r="P146" s="27">
        <f>'2.ВС'!P146</f>
        <v>417925</v>
      </c>
      <c r="Q146" s="27">
        <f>'2.ВС'!Q146</f>
        <v>0</v>
      </c>
      <c r="R146" s="27">
        <f>'2.ВС'!R146</f>
        <v>417925</v>
      </c>
      <c r="S146" s="27">
        <f>'2.ВС'!S146</f>
        <v>0</v>
      </c>
      <c r="T146" s="27">
        <f>'2.ВС'!T146</f>
        <v>417925</v>
      </c>
      <c r="U146" s="27">
        <f>'2.ВС'!U146</f>
        <v>0</v>
      </c>
      <c r="V146" s="27">
        <f>'2.ВС'!V146</f>
        <v>417925</v>
      </c>
      <c r="W146" s="27">
        <f>'2.ВС'!W146</f>
        <v>202925</v>
      </c>
      <c r="X146" s="174">
        <f t="shared" si="125"/>
        <v>48.555362804330919</v>
      </c>
      <c r="Y146" s="194" t="e">
        <f>'2.ВС'!#REF!</f>
        <v>#REF!</v>
      </c>
      <c r="Z146" s="194" t="e">
        <f>'2.ВС'!#REF!</f>
        <v>#REF!</v>
      </c>
      <c r="AA146" s="194" t="e">
        <f>'2.ВС'!#REF!</f>
        <v>#REF!</v>
      </c>
    </row>
    <row r="147" spans="1:27" ht="57" customHeight="1" x14ac:dyDescent="0.25">
      <c r="A147" s="20" t="s">
        <v>112</v>
      </c>
      <c r="B147" s="76">
        <v>51</v>
      </c>
      <c r="C147" s="76">
        <v>2</v>
      </c>
      <c r="D147" s="3" t="s">
        <v>139</v>
      </c>
      <c r="E147" s="76">
        <v>851</v>
      </c>
      <c r="F147" s="3" t="s">
        <v>75</v>
      </c>
      <c r="G147" s="3" t="s">
        <v>11</v>
      </c>
      <c r="H147" s="3" t="s">
        <v>279</v>
      </c>
      <c r="I147" s="5"/>
      <c r="J147" s="27">
        <f t="shared" ref="J147" si="136">J148+J150</f>
        <v>5600000</v>
      </c>
      <c r="K147" s="27">
        <f t="shared" ref="K147:N147" si="137">K148+K150</f>
        <v>0</v>
      </c>
      <c r="L147" s="27">
        <f t="shared" si="137"/>
        <v>0</v>
      </c>
      <c r="M147" s="27">
        <f t="shared" si="137"/>
        <v>5600000</v>
      </c>
      <c r="N147" s="27">
        <f t="shared" si="137"/>
        <v>0</v>
      </c>
      <c r="O147" s="27">
        <f t="shared" ref="O147:U147" si="138">O148+O150</f>
        <v>0</v>
      </c>
      <c r="P147" s="27">
        <f t="shared" si="138"/>
        <v>0</v>
      </c>
      <c r="Q147" s="27">
        <f t="shared" si="138"/>
        <v>0</v>
      </c>
      <c r="R147" s="27">
        <f t="shared" si="138"/>
        <v>5600000</v>
      </c>
      <c r="S147" s="27">
        <f t="shared" si="138"/>
        <v>0</v>
      </c>
      <c r="T147" s="27">
        <f t="shared" si="138"/>
        <v>0</v>
      </c>
      <c r="U147" s="27">
        <f t="shared" si="138"/>
        <v>5600000</v>
      </c>
      <c r="V147" s="27">
        <f t="shared" ref="V147:W147" si="139">V148+V150</f>
        <v>5600000</v>
      </c>
      <c r="W147" s="27">
        <f t="shared" si="139"/>
        <v>2767850</v>
      </c>
      <c r="X147" s="174">
        <f t="shared" si="125"/>
        <v>49.425892857142856</v>
      </c>
      <c r="Y147" s="194" t="e">
        <f t="shared" ref="Y147:AA147" si="140">Y148+Y150</f>
        <v>#REF!</v>
      </c>
      <c r="Z147" s="194" t="e">
        <f t="shared" si="140"/>
        <v>#REF!</v>
      </c>
      <c r="AA147" s="194" t="e">
        <f t="shared" si="140"/>
        <v>#REF!</v>
      </c>
    </row>
    <row r="148" spans="1:27" ht="120" x14ac:dyDescent="0.25">
      <c r="A148" s="78" t="s">
        <v>22</v>
      </c>
      <c r="B148" s="76">
        <v>51</v>
      </c>
      <c r="C148" s="76">
        <v>2</v>
      </c>
      <c r="D148" s="3" t="s">
        <v>139</v>
      </c>
      <c r="E148" s="76">
        <v>851</v>
      </c>
      <c r="F148" s="3" t="s">
        <v>75</v>
      </c>
      <c r="G148" s="3" t="s">
        <v>11</v>
      </c>
      <c r="H148" s="3" t="s">
        <v>279</v>
      </c>
      <c r="I148" s="5">
        <v>200</v>
      </c>
      <c r="J148" s="27">
        <f t="shared" ref="J148:Y150" si="141">J149</f>
        <v>375000</v>
      </c>
      <c r="K148" s="27">
        <f t="shared" si="141"/>
        <v>0</v>
      </c>
      <c r="L148" s="27">
        <f t="shared" si="141"/>
        <v>0</v>
      </c>
      <c r="M148" s="27">
        <f t="shared" si="141"/>
        <v>375000</v>
      </c>
      <c r="N148" s="27">
        <f t="shared" si="141"/>
        <v>0</v>
      </c>
      <c r="O148" s="27">
        <f t="shared" si="141"/>
        <v>0</v>
      </c>
      <c r="P148" s="27">
        <f t="shared" si="141"/>
        <v>0</v>
      </c>
      <c r="Q148" s="27">
        <f t="shared" si="141"/>
        <v>0</v>
      </c>
      <c r="R148" s="27">
        <f t="shared" si="141"/>
        <v>375000</v>
      </c>
      <c r="S148" s="27">
        <f t="shared" si="141"/>
        <v>0</v>
      </c>
      <c r="T148" s="27">
        <f t="shared" si="141"/>
        <v>0</v>
      </c>
      <c r="U148" s="27">
        <f t="shared" si="141"/>
        <v>375000</v>
      </c>
      <c r="V148" s="27">
        <f t="shared" si="141"/>
        <v>375000</v>
      </c>
      <c r="W148" s="27">
        <f t="shared" si="141"/>
        <v>0</v>
      </c>
      <c r="X148" s="174">
        <f t="shared" si="125"/>
        <v>0</v>
      </c>
      <c r="Y148" s="194" t="e">
        <f t="shared" si="141"/>
        <v>#REF!</v>
      </c>
      <c r="Z148" s="194" t="e">
        <f t="shared" ref="Y148:AA150" si="142">Z149</f>
        <v>#REF!</v>
      </c>
      <c r="AA148" s="194" t="e">
        <f t="shared" si="142"/>
        <v>#REF!</v>
      </c>
    </row>
    <row r="149" spans="1:27" ht="120" x14ac:dyDescent="0.25">
      <c r="A149" s="78" t="s">
        <v>9</v>
      </c>
      <c r="B149" s="76">
        <v>51</v>
      </c>
      <c r="C149" s="76">
        <v>2</v>
      </c>
      <c r="D149" s="3" t="s">
        <v>139</v>
      </c>
      <c r="E149" s="76">
        <v>851</v>
      </c>
      <c r="F149" s="3" t="s">
        <v>75</v>
      </c>
      <c r="G149" s="3" t="s">
        <v>11</v>
      </c>
      <c r="H149" s="3" t="s">
        <v>279</v>
      </c>
      <c r="I149" s="5">
        <v>240</v>
      </c>
      <c r="J149" s="27">
        <f>'2.ВС'!J149</f>
        <v>375000</v>
      </c>
      <c r="K149" s="27">
        <f>'2.ВС'!K149</f>
        <v>0</v>
      </c>
      <c r="L149" s="27">
        <f>'2.ВС'!L149</f>
        <v>0</v>
      </c>
      <c r="M149" s="27">
        <f>'2.ВС'!M149</f>
        <v>375000</v>
      </c>
      <c r="N149" s="27">
        <f>'2.ВС'!N149</f>
        <v>0</v>
      </c>
      <c r="O149" s="27">
        <f>'2.ВС'!O149</f>
        <v>0</v>
      </c>
      <c r="P149" s="27">
        <f>'2.ВС'!P149</f>
        <v>0</v>
      </c>
      <c r="Q149" s="27">
        <f>'2.ВС'!Q149</f>
        <v>0</v>
      </c>
      <c r="R149" s="27">
        <f>'2.ВС'!R149</f>
        <v>375000</v>
      </c>
      <c r="S149" s="27">
        <f>'2.ВС'!S149</f>
        <v>0</v>
      </c>
      <c r="T149" s="27">
        <f>'2.ВС'!T149</f>
        <v>0</v>
      </c>
      <c r="U149" s="27">
        <f>'2.ВС'!U149</f>
        <v>375000</v>
      </c>
      <c r="V149" s="27">
        <f>'2.ВС'!V149</f>
        <v>375000</v>
      </c>
      <c r="W149" s="27">
        <f>'2.ВС'!W149</f>
        <v>0</v>
      </c>
      <c r="X149" s="174">
        <f t="shared" si="125"/>
        <v>0</v>
      </c>
      <c r="Y149" s="194" t="e">
        <f>'2.ВС'!#REF!</f>
        <v>#REF!</v>
      </c>
      <c r="Z149" s="194" t="e">
        <f>'2.ВС'!#REF!</f>
        <v>#REF!</v>
      </c>
      <c r="AA149" s="194" t="e">
        <f>'2.ВС'!#REF!</f>
        <v>#REF!</v>
      </c>
    </row>
    <row r="150" spans="1:27" ht="41.25" customHeight="1" x14ac:dyDescent="0.25">
      <c r="A150" s="78" t="s">
        <v>53</v>
      </c>
      <c r="B150" s="76">
        <v>51</v>
      </c>
      <c r="C150" s="76">
        <v>2</v>
      </c>
      <c r="D150" s="3" t="s">
        <v>139</v>
      </c>
      <c r="E150" s="76">
        <v>851</v>
      </c>
      <c r="F150" s="3" t="s">
        <v>75</v>
      </c>
      <c r="G150" s="3" t="s">
        <v>11</v>
      </c>
      <c r="H150" s="3" t="s">
        <v>279</v>
      </c>
      <c r="I150" s="5">
        <v>600</v>
      </c>
      <c r="J150" s="27">
        <f t="shared" si="141"/>
        <v>5225000</v>
      </c>
      <c r="K150" s="27">
        <f t="shared" si="141"/>
        <v>0</v>
      </c>
      <c r="L150" s="27">
        <f t="shared" si="141"/>
        <v>0</v>
      </c>
      <c r="M150" s="27">
        <f t="shared" si="141"/>
        <v>5225000</v>
      </c>
      <c r="N150" s="27">
        <f t="shared" si="141"/>
        <v>0</v>
      </c>
      <c r="O150" s="27">
        <f t="shared" si="141"/>
        <v>0</v>
      </c>
      <c r="P150" s="27">
        <f t="shared" si="141"/>
        <v>0</v>
      </c>
      <c r="Q150" s="27">
        <f t="shared" si="141"/>
        <v>0</v>
      </c>
      <c r="R150" s="27">
        <f t="shared" si="141"/>
        <v>5225000</v>
      </c>
      <c r="S150" s="27">
        <f t="shared" si="141"/>
        <v>0</v>
      </c>
      <c r="T150" s="27">
        <f t="shared" si="141"/>
        <v>0</v>
      </c>
      <c r="U150" s="27">
        <f t="shared" si="141"/>
        <v>5225000</v>
      </c>
      <c r="V150" s="27">
        <f t="shared" si="141"/>
        <v>5225000</v>
      </c>
      <c r="W150" s="27">
        <f t="shared" si="141"/>
        <v>2767850</v>
      </c>
      <c r="X150" s="174">
        <f t="shared" si="125"/>
        <v>52.973205741626792</v>
      </c>
      <c r="Y150" s="194" t="e">
        <f t="shared" si="142"/>
        <v>#REF!</v>
      </c>
      <c r="Z150" s="194" t="e">
        <f t="shared" si="142"/>
        <v>#REF!</v>
      </c>
      <c r="AA150" s="194" t="e">
        <f t="shared" si="142"/>
        <v>#REF!</v>
      </c>
    </row>
    <row r="151" spans="1:27" ht="45" x14ac:dyDescent="0.25">
      <c r="A151" s="78" t="s">
        <v>108</v>
      </c>
      <c r="B151" s="76">
        <v>51</v>
      </c>
      <c r="C151" s="76">
        <v>2</v>
      </c>
      <c r="D151" s="3" t="s">
        <v>139</v>
      </c>
      <c r="E151" s="76">
        <v>851</v>
      </c>
      <c r="F151" s="3" t="s">
        <v>75</v>
      </c>
      <c r="G151" s="3" t="s">
        <v>11</v>
      </c>
      <c r="H151" s="3" t="s">
        <v>279</v>
      </c>
      <c r="I151" s="5">
        <v>610</v>
      </c>
      <c r="J151" s="27">
        <f>'2.ВС'!J151</f>
        <v>5225000</v>
      </c>
      <c r="K151" s="27">
        <f>'2.ВС'!K151</f>
        <v>0</v>
      </c>
      <c r="L151" s="27">
        <f>'2.ВС'!L151</f>
        <v>0</v>
      </c>
      <c r="M151" s="27">
        <f>'2.ВС'!M151</f>
        <v>5225000</v>
      </c>
      <c r="N151" s="27">
        <f>'2.ВС'!N151</f>
        <v>0</v>
      </c>
      <c r="O151" s="27">
        <f>'2.ВС'!O151</f>
        <v>0</v>
      </c>
      <c r="P151" s="27">
        <f>'2.ВС'!P151</f>
        <v>0</v>
      </c>
      <c r="Q151" s="27">
        <f>'2.ВС'!Q151</f>
        <v>0</v>
      </c>
      <c r="R151" s="27">
        <f>'2.ВС'!R151</f>
        <v>5225000</v>
      </c>
      <c r="S151" s="27">
        <f>'2.ВС'!S151</f>
        <v>0</v>
      </c>
      <c r="T151" s="27">
        <f>'2.ВС'!T151</f>
        <v>0</v>
      </c>
      <c r="U151" s="27">
        <f>'2.ВС'!U151</f>
        <v>5225000</v>
      </c>
      <c r="V151" s="27">
        <f>'2.ВС'!V151</f>
        <v>5225000</v>
      </c>
      <c r="W151" s="27">
        <f>'2.ВС'!W151</f>
        <v>2767850</v>
      </c>
      <c r="X151" s="174">
        <f t="shared" si="125"/>
        <v>52.973205741626792</v>
      </c>
      <c r="Y151" s="194" t="e">
        <f>'2.ВС'!#REF!</f>
        <v>#REF!</v>
      </c>
      <c r="Z151" s="194" t="e">
        <f>'2.ВС'!#REF!</f>
        <v>#REF!</v>
      </c>
      <c r="AA151" s="194" t="e">
        <f>'2.ВС'!#REF!</f>
        <v>#REF!</v>
      </c>
    </row>
    <row r="152" spans="1:27" ht="180" x14ac:dyDescent="0.25">
      <c r="A152" s="20" t="s">
        <v>351</v>
      </c>
      <c r="B152" s="76">
        <v>51</v>
      </c>
      <c r="C152" s="76">
        <v>2</v>
      </c>
      <c r="D152" s="3" t="s">
        <v>139</v>
      </c>
      <c r="E152" s="76">
        <v>851</v>
      </c>
      <c r="F152" s="3" t="s">
        <v>75</v>
      </c>
      <c r="G152" s="3" t="s">
        <v>11</v>
      </c>
      <c r="H152" s="3" t="s">
        <v>343</v>
      </c>
      <c r="I152" s="3"/>
      <c r="J152" s="27">
        <f t="shared" ref="J152:Y158" si="143">J153</f>
        <v>2497368.42</v>
      </c>
      <c r="K152" s="27">
        <f t="shared" si="143"/>
        <v>2372500</v>
      </c>
      <c r="L152" s="27">
        <f t="shared" si="143"/>
        <v>124868.42</v>
      </c>
      <c r="M152" s="27">
        <f t="shared" si="143"/>
        <v>0</v>
      </c>
      <c r="N152" s="27">
        <f t="shared" si="143"/>
        <v>-1052631.42</v>
      </c>
      <c r="O152" s="27">
        <f t="shared" si="143"/>
        <v>-1000000</v>
      </c>
      <c r="P152" s="27">
        <f t="shared" si="143"/>
        <v>-52631.42</v>
      </c>
      <c r="Q152" s="27">
        <f t="shared" si="143"/>
        <v>0</v>
      </c>
      <c r="R152" s="27">
        <f t="shared" si="143"/>
        <v>1444737</v>
      </c>
      <c r="S152" s="27">
        <f t="shared" si="143"/>
        <v>1372500</v>
      </c>
      <c r="T152" s="27">
        <f t="shared" si="143"/>
        <v>72237</v>
      </c>
      <c r="U152" s="27">
        <f t="shared" si="143"/>
        <v>0</v>
      </c>
      <c r="V152" s="27">
        <f t="shared" si="143"/>
        <v>1444737</v>
      </c>
      <c r="W152" s="27">
        <f t="shared" si="143"/>
        <v>0</v>
      </c>
      <c r="X152" s="174">
        <f t="shared" si="125"/>
        <v>0</v>
      </c>
      <c r="Y152" s="194" t="e">
        <f t="shared" si="143"/>
        <v>#REF!</v>
      </c>
      <c r="Z152" s="194" t="e">
        <f t="shared" ref="Y152:AA158" si="144">Z153</f>
        <v>#REF!</v>
      </c>
      <c r="AA152" s="194" t="e">
        <f t="shared" si="144"/>
        <v>#REF!</v>
      </c>
    </row>
    <row r="153" spans="1:27" ht="135" x14ac:dyDescent="0.25">
      <c r="A153" s="78" t="s">
        <v>53</v>
      </c>
      <c r="B153" s="76">
        <v>51</v>
      </c>
      <c r="C153" s="76">
        <v>2</v>
      </c>
      <c r="D153" s="3" t="s">
        <v>139</v>
      </c>
      <c r="E153" s="76">
        <v>851</v>
      </c>
      <c r="F153" s="3" t="s">
        <v>75</v>
      </c>
      <c r="G153" s="3" t="s">
        <v>11</v>
      </c>
      <c r="H153" s="3" t="s">
        <v>343</v>
      </c>
      <c r="I153" s="3" t="s">
        <v>107</v>
      </c>
      <c r="J153" s="27">
        <f t="shared" si="143"/>
        <v>2497368.42</v>
      </c>
      <c r="K153" s="27">
        <f t="shared" si="143"/>
        <v>2372500</v>
      </c>
      <c r="L153" s="27">
        <f t="shared" si="143"/>
        <v>124868.42</v>
      </c>
      <c r="M153" s="27">
        <f t="shared" si="143"/>
        <v>0</v>
      </c>
      <c r="N153" s="27">
        <f t="shared" si="143"/>
        <v>-1052631.42</v>
      </c>
      <c r="O153" s="27">
        <f t="shared" si="143"/>
        <v>-1000000</v>
      </c>
      <c r="P153" s="27">
        <f t="shared" si="143"/>
        <v>-52631.42</v>
      </c>
      <c r="Q153" s="27">
        <f t="shared" si="143"/>
        <v>0</v>
      </c>
      <c r="R153" s="27">
        <f t="shared" si="143"/>
        <v>1444737</v>
      </c>
      <c r="S153" s="27">
        <f t="shared" si="143"/>
        <v>1372500</v>
      </c>
      <c r="T153" s="27">
        <f t="shared" si="143"/>
        <v>72237</v>
      </c>
      <c r="U153" s="27">
        <f t="shared" si="143"/>
        <v>0</v>
      </c>
      <c r="V153" s="27">
        <f t="shared" si="143"/>
        <v>1444737</v>
      </c>
      <c r="W153" s="27">
        <f t="shared" si="143"/>
        <v>0</v>
      </c>
      <c r="X153" s="174">
        <f t="shared" si="125"/>
        <v>0</v>
      </c>
      <c r="Y153" s="194" t="e">
        <f t="shared" si="144"/>
        <v>#REF!</v>
      </c>
      <c r="Z153" s="194" t="e">
        <f t="shared" si="144"/>
        <v>#REF!</v>
      </c>
      <c r="AA153" s="194" t="e">
        <f t="shared" si="144"/>
        <v>#REF!</v>
      </c>
    </row>
    <row r="154" spans="1:27" ht="45" x14ac:dyDescent="0.25">
      <c r="A154" s="78" t="s">
        <v>108</v>
      </c>
      <c r="B154" s="76">
        <v>51</v>
      </c>
      <c r="C154" s="76">
        <v>2</v>
      </c>
      <c r="D154" s="3" t="s">
        <v>139</v>
      </c>
      <c r="E154" s="76">
        <v>851</v>
      </c>
      <c r="F154" s="3" t="s">
        <v>75</v>
      </c>
      <c r="G154" s="3" t="s">
        <v>11</v>
      </c>
      <c r="H154" s="3" t="s">
        <v>343</v>
      </c>
      <c r="I154" s="3" t="s">
        <v>109</v>
      </c>
      <c r="J154" s="27">
        <f>'2.ВС'!J154</f>
        <v>2497368.42</v>
      </c>
      <c r="K154" s="27">
        <f>'2.ВС'!K154</f>
        <v>2372500</v>
      </c>
      <c r="L154" s="27">
        <f>'2.ВС'!L154</f>
        <v>124868.42</v>
      </c>
      <c r="M154" s="27">
        <f>'2.ВС'!M154</f>
        <v>0</v>
      </c>
      <c r="N154" s="27">
        <f>'2.ВС'!N154</f>
        <v>-1052631.42</v>
      </c>
      <c r="O154" s="27">
        <f>'2.ВС'!O154</f>
        <v>-1000000</v>
      </c>
      <c r="P154" s="27">
        <f>'2.ВС'!P154</f>
        <v>-52631.42</v>
      </c>
      <c r="Q154" s="27">
        <f>'2.ВС'!Q154</f>
        <v>0</v>
      </c>
      <c r="R154" s="27">
        <f>'2.ВС'!R154</f>
        <v>1444737</v>
      </c>
      <c r="S154" s="27">
        <f>'2.ВС'!S154</f>
        <v>1372500</v>
      </c>
      <c r="T154" s="27">
        <f>'2.ВС'!T154</f>
        <v>72237</v>
      </c>
      <c r="U154" s="27">
        <f>'2.ВС'!U154</f>
        <v>0</v>
      </c>
      <c r="V154" s="27">
        <f>'2.ВС'!V154</f>
        <v>1444737</v>
      </c>
      <c r="W154" s="27">
        <f>'2.ВС'!W154</f>
        <v>0</v>
      </c>
      <c r="X154" s="174">
        <f t="shared" si="125"/>
        <v>0</v>
      </c>
      <c r="Y154" s="194" t="e">
        <f>'2.ВС'!#REF!</f>
        <v>#REF!</v>
      </c>
      <c r="Z154" s="194" t="e">
        <f>'2.ВС'!#REF!</f>
        <v>#REF!</v>
      </c>
      <c r="AA154" s="194" t="e">
        <f>'2.ВС'!#REF!</f>
        <v>#REF!</v>
      </c>
    </row>
    <row r="155" spans="1:27" ht="45" x14ac:dyDescent="0.25">
      <c r="A155" s="9" t="s">
        <v>353</v>
      </c>
      <c r="B155" s="76">
        <v>51</v>
      </c>
      <c r="C155" s="76">
        <v>2</v>
      </c>
      <c r="D155" s="3" t="s">
        <v>139</v>
      </c>
      <c r="E155" s="76">
        <v>851</v>
      </c>
      <c r="F155" s="3" t="s">
        <v>75</v>
      </c>
      <c r="G155" s="3" t="s">
        <v>11</v>
      </c>
      <c r="H155" s="3" t="s">
        <v>350</v>
      </c>
      <c r="I155" s="3"/>
      <c r="J155" s="27">
        <f t="shared" ref="J155:Y156" si="145">J156</f>
        <v>0</v>
      </c>
      <c r="K155" s="27">
        <f t="shared" si="145"/>
        <v>0</v>
      </c>
      <c r="L155" s="27">
        <f t="shared" si="145"/>
        <v>0</v>
      </c>
      <c r="M155" s="27">
        <f t="shared" si="145"/>
        <v>0</v>
      </c>
      <c r="N155" s="27">
        <f t="shared" si="145"/>
        <v>157037</v>
      </c>
      <c r="O155" s="27">
        <f t="shared" si="145"/>
        <v>149185</v>
      </c>
      <c r="P155" s="27">
        <f t="shared" si="145"/>
        <v>7852</v>
      </c>
      <c r="Q155" s="27">
        <f t="shared" si="145"/>
        <v>0</v>
      </c>
      <c r="R155" s="27">
        <f t="shared" si="145"/>
        <v>157037</v>
      </c>
      <c r="S155" s="27">
        <f t="shared" si="145"/>
        <v>149185</v>
      </c>
      <c r="T155" s="27">
        <f t="shared" si="145"/>
        <v>7852</v>
      </c>
      <c r="U155" s="27">
        <f t="shared" si="145"/>
        <v>0</v>
      </c>
      <c r="V155" s="27">
        <f t="shared" si="145"/>
        <v>157037</v>
      </c>
      <c r="W155" s="27">
        <f t="shared" si="145"/>
        <v>157037</v>
      </c>
      <c r="X155" s="174">
        <f t="shared" si="125"/>
        <v>100</v>
      </c>
      <c r="Y155" s="194" t="e">
        <f t="shared" si="145"/>
        <v>#REF!</v>
      </c>
      <c r="Z155" s="194" t="e">
        <f t="shared" ref="Y155:AA156" si="146">Z156</f>
        <v>#REF!</v>
      </c>
      <c r="AA155" s="194" t="e">
        <f t="shared" si="146"/>
        <v>#REF!</v>
      </c>
    </row>
    <row r="156" spans="1:27" ht="135" x14ac:dyDescent="0.25">
      <c r="A156" s="78" t="s">
        <v>53</v>
      </c>
      <c r="B156" s="76">
        <v>51</v>
      </c>
      <c r="C156" s="76">
        <v>2</v>
      </c>
      <c r="D156" s="3" t="s">
        <v>139</v>
      </c>
      <c r="E156" s="76">
        <v>851</v>
      </c>
      <c r="F156" s="3" t="s">
        <v>75</v>
      </c>
      <c r="G156" s="3" t="s">
        <v>11</v>
      </c>
      <c r="H156" s="3" t="s">
        <v>350</v>
      </c>
      <c r="I156" s="3" t="s">
        <v>107</v>
      </c>
      <c r="J156" s="27">
        <f t="shared" si="145"/>
        <v>0</v>
      </c>
      <c r="K156" s="27">
        <f t="shared" si="145"/>
        <v>0</v>
      </c>
      <c r="L156" s="27">
        <f t="shared" si="145"/>
        <v>0</v>
      </c>
      <c r="M156" s="27">
        <f t="shared" si="145"/>
        <v>0</v>
      </c>
      <c r="N156" s="27">
        <f t="shared" si="145"/>
        <v>157037</v>
      </c>
      <c r="O156" s="27">
        <f t="shared" si="145"/>
        <v>149185</v>
      </c>
      <c r="P156" s="27">
        <f t="shared" si="145"/>
        <v>7852</v>
      </c>
      <c r="Q156" s="27">
        <f t="shared" si="145"/>
        <v>0</v>
      </c>
      <c r="R156" s="27">
        <f t="shared" si="145"/>
        <v>157037</v>
      </c>
      <c r="S156" s="27">
        <f t="shared" si="145"/>
        <v>149185</v>
      </c>
      <c r="T156" s="27">
        <f t="shared" si="145"/>
        <v>7852</v>
      </c>
      <c r="U156" s="27">
        <f t="shared" si="145"/>
        <v>0</v>
      </c>
      <c r="V156" s="27">
        <f t="shared" si="145"/>
        <v>157037</v>
      </c>
      <c r="W156" s="27">
        <f t="shared" si="145"/>
        <v>157037</v>
      </c>
      <c r="X156" s="174">
        <f t="shared" si="125"/>
        <v>100</v>
      </c>
      <c r="Y156" s="194" t="e">
        <f t="shared" si="146"/>
        <v>#REF!</v>
      </c>
      <c r="Z156" s="194" t="e">
        <f t="shared" si="146"/>
        <v>#REF!</v>
      </c>
      <c r="AA156" s="194" t="e">
        <f t="shared" si="146"/>
        <v>#REF!</v>
      </c>
    </row>
    <row r="157" spans="1:27" ht="45" x14ac:dyDescent="0.25">
      <c r="A157" s="78" t="s">
        <v>54</v>
      </c>
      <c r="B157" s="76">
        <v>51</v>
      </c>
      <c r="C157" s="76">
        <v>2</v>
      </c>
      <c r="D157" s="3" t="s">
        <v>139</v>
      </c>
      <c r="E157" s="76">
        <v>851</v>
      </c>
      <c r="F157" s="3" t="s">
        <v>75</v>
      </c>
      <c r="G157" s="3" t="s">
        <v>11</v>
      </c>
      <c r="H157" s="3" t="s">
        <v>350</v>
      </c>
      <c r="I157" s="3" t="s">
        <v>109</v>
      </c>
      <c r="J157" s="27">
        <f>'2.ВС'!J157</f>
        <v>0</v>
      </c>
      <c r="K157" s="27">
        <f>'2.ВС'!K157</f>
        <v>0</v>
      </c>
      <c r="L157" s="27">
        <f>'2.ВС'!L157</f>
        <v>0</v>
      </c>
      <c r="M157" s="27">
        <f>'2.ВС'!M157</f>
        <v>0</v>
      </c>
      <c r="N157" s="27">
        <f>'2.ВС'!N157</f>
        <v>157037</v>
      </c>
      <c r="O157" s="27">
        <f>'2.ВС'!O157</f>
        <v>149185</v>
      </c>
      <c r="P157" s="27">
        <f>'2.ВС'!P157</f>
        <v>7852</v>
      </c>
      <c r="Q157" s="27">
        <f>'2.ВС'!Q157</f>
        <v>0</v>
      </c>
      <c r="R157" s="27">
        <f>'2.ВС'!R157</f>
        <v>157037</v>
      </c>
      <c r="S157" s="27">
        <f>'2.ВС'!S157</f>
        <v>149185</v>
      </c>
      <c r="T157" s="27">
        <f>'2.ВС'!T157</f>
        <v>7852</v>
      </c>
      <c r="U157" s="27">
        <f>'2.ВС'!U157</f>
        <v>0</v>
      </c>
      <c r="V157" s="27">
        <f>'2.ВС'!V157</f>
        <v>157037</v>
      </c>
      <c r="W157" s="27">
        <f>'2.ВС'!W157</f>
        <v>157037</v>
      </c>
      <c r="X157" s="174">
        <f t="shared" si="125"/>
        <v>100</v>
      </c>
      <c r="Y157" s="194" t="e">
        <f>'2.ВС'!#REF!</f>
        <v>#REF!</v>
      </c>
      <c r="Z157" s="194" t="e">
        <f>'2.ВС'!#REF!</f>
        <v>#REF!</v>
      </c>
      <c r="AA157" s="194" t="e">
        <f>'2.ВС'!#REF!</f>
        <v>#REF!</v>
      </c>
    </row>
    <row r="158" spans="1:27" ht="225" x14ac:dyDescent="0.25">
      <c r="A158" s="9" t="s">
        <v>356</v>
      </c>
      <c r="B158" s="76">
        <v>51</v>
      </c>
      <c r="C158" s="76">
        <v>2</v>
      </c>
      <c r="D158" s="3" t="s">
        <v>139</v>
      </c>
      <c r="E158" s="76">
        <v>851</v>
      </c>
      <c r="F158" s="3" t="s">
        <v>75</v>
      </c>
      <c r="G158" s="3" t="s">
        <v>11</v>
      </c>
      <c r="H158" s="3" t="s">
        <v>344</v>
      </c>
      <c r="I158" s="3"/>
      <c r="J158" s="27">
        <f t="shared" si="143"/>
        <v>0</v>
      </c>
      <c r="K158" s="27">
        <f t="shared" si="143"/>
        <v>0</v>
      </c>
      <c r="L158" s="27">
        <f t="shared" si="143"/>
        <v>0</v>
      </c>
      <c r="M158" s="27">
        <f t="shared" si="143"/>
        <v>0</v>
      </c>
      <c r="N158" s="27">
        <f t="shared" si="143"/>
        <v>526316</v>
      </c>
      <c r="O158" s="27">
        <f t="shared" si="143"/>
        <v>500000</v>
      </c>
      <c r="P158" s="27">
        <f t="shared" si="143"/>
        <v>26316</v>
      </c>
      <c r="Q158" s="27">
        <f t="shared" si="143"/>
        <v>0</v>
      </c>
      <c r="R158" s="27">
        <f t="shared" si="143"/>
        <v>526316</v>
      </c>
      <c r="S158" s="27">
        <f t="shared" si="143"/>
        <v>500000</v>
      </c>
      <c r="T158" s="27">
        <f t="shared" si="143"/>
        <v>26316</v>
      </c>
      <c r="U158" s="27">
        <f t="shared" si="143"/>
        <v>0</v>
      </c>
      <c r="V158" s="27">
        <f t="shared" si="143"/>
        <v>526316</v>
      </c>
      <c r="W158" s="27">
        <f t="shared" si="143"/>
        <v>0</v>
      </c>
      <c r="X158" s="174">
        <f t="shared" si="125"/>
        <v>0</v>
      </c>
      <c r="Y158" s="194" t="e">
        <f t="shared" si="144"/>
        <v>#REF!</v>
      </c>
      <c r="Z158" s="194" t="e">
        <f t="shared" si="144"/>
        <v>#REF!</v>
      </c>
      <c r="AA158" s="194" t="e">
        <f t="shared" si="144"/>
        <v>#REF!</v>
      </c>
    </row>
    <row r="159" spans="1:27" ht="135" x14ac:dyDescent="0.25">
      <c r="A159" s="78" t="s">
        <v>53</v>
      </c>
      <c r="B159" s="76">
        <v>51</v>
      </c>
      <c r="C159" s="76">
        <v>2</v>
      </c>
      <c r="D159" s="3" t="s">
        <v>139</v>
      </c>
      <c r="E159" s="76">
        <v>851</v>
      </c>
      <c r="F159" s="3" t="s">
        <v>75</v>
      </c>
      <c r="G159" s="3" t="s">
        <v>11</v>
      </c>
      <c r="H159" s="3" t="s">
        <v>344</v>
      </c>
      <c r="I159" s="3" t="s">
        <v>107</v>
      </c>
      <c r="J159" s="27">
        <f t="shared" ref="J159:AA159" si="147">J160</f>
        <v>0</v>
      </c>
      <c r="K159" s="27">
        <f t="shared" si="147"/>
        <v>0</v>
      </c>
      <c r="L159" s="27">
        <f t="shared" si="147"/>
        <v>0</v>
      </c>
      <c r="M159" s="27">
        <f t="shared" si="147"/>
        <v>0</v>
      </c>
      <c r="N159" s="27">
        <f t="shared" si="147"/>
        <v>526316</v>
      </c>
      <c r="O159" s="27">
        <f t="shared" si="147"/>
        <v>500000</v>
      </c>
      <c r="P159" s="27">
        <f t="shared" si="147"/>
        <v>26316</v>
      </c>
      <c r="Q159" s="27">
        <f t="shared" si="147"/>
        <v>0</v>
      </c>
      <c r="R159" s="27">
        <f t="shared" si="147"/>
        <v>526316</v>
      </c>
      <c r="S159" s="27">
        <f t="shared" si="147"/>
        <v>500000</v>
      </c>
      <c r="T159" s="27">
        <f t="shared" si="147"/>
        <v>26316</v>
      </c>
      <c r="U159" s="27">
        <f t="shared" si="147"/>
        <v>0</v>
      </c>
      <c r="V159" s="27">
        <f t="shared" si="147"/>
        <v>526316</v>
      </c>
      <c r="W159" s="27">
        <f t="shared" si="147"/>
        <v>0</v>
      </c>
      <c r="X159" s="174">
        <f t="shared" si="125"/>
        <v>0</v>
      </c>
      <c r="Y159" s="194" t="e">
        <f t="shared" si="147"/>
        <v>#REF!</v>
      </c>
      <c r="Z159" s="194" t="e">
        <f t="shared" si="147"/>
        <v>#REF!</v>
      </c>
      <c r="AA159" s="194" t="e">
        <f t="shared" si="147"/>
        <v>#REF!</v>
      </c>
    </row>
    <row r="160" spans="1:27" ht="45" x14ac:dyDescent="0.25">
      <c r="A160" s="78" t="s">
        <v>108</v>
      </c>
      <c r="B160" s="76">
        <v>51</v>
      </c>
      <c r="C160" s="76">
        <v>2</v>
      </c>
      <c r="D160" s="3" t="s">
        <v>139</v>
      </c>
      <c r="E160" s="76">
        <v>851</v>
      </c>
      <c r="F160" s="3" t="s">
        <v>75</v>
      </c>
      <c r="G160" s="3" t="s">
        <v>11</v>
      </c>
      <c r="H160" s="3" t="s">
        <v>344</v>
      </c>
      <c r="I160" s="3" t="s">
        <v>109</v>
      </c>
      <c r="J160" s="27">
        <f>'2.ВС'!J160</f>
        <v>0</v>
      </c>
      <c r="K160" s="27">
        <f>'2.ВС'!K160</f>
        <v>0</v>
      </c>
      <c r="L160" s="27">
        <f>'2.ВС'!L160</f>
        <v>0</v>
      </c>
      <c r="M160" s="27">
        <f>'2.ВС'!M160</f>
        <v>0</v>
      </c>
      <c r="N160" s="27">
        <f>'2.ВС'!N160</f>
        <v>526316</v>
      </c>
      <c r="O160" s="27">
        <f>'2.ВС'!O160</f>
        <v>500000</v>
      </c>
      <c r="P160" s="27">
        <f>'2.ВС'!P160</f>
        <v>26316</v>
      </c>
      <c r="Q160" s="27">
        <f>'2.ВС'!Q160</f>
        <v>0</v>
      </c>
      <c r="R160" s="27">
        <f>'2.ВС'!R160</f>
        <v>526316</v>
      </c>
      <c r="S160" s="27">
        <f>'2.ВС'!S160</f>
        <v>500000</v>
      </c>
      <c r="T160" s="27">
        <f>'2.ВС'!T160</f>
        <v>26316</v>
      </c>
      <c r="U160" s="27">
        <f>'2.ВС'!U160</f>
        <v>0</v>
      </c>
      <c r="V160" s="27">
        <f>'2.ВС'!V160</f>
        <v>526316</v>
      </c>
      <c r="W160" s="27">
        <f>'2.ВС'!W160</f>
        <v>0</v>
      </c>
      <c r="X160" s="174">
        <f t="shared" si="125"/>
        <v>0</v>
      </c>
      <c r="Y160" s="194" t="e">
        <f>'2.ВС'!#REF!</f>
        <v>#REF!</v>
      </c>
      <c r="Z160" s="194" t="e">
        <f>'2.ВС'!#REF!</f>
        <v>#REF!</v>
      </c>
      <c r="AA160" s="194" t="e">
        <f>'2.ВС'!#REF!</f>
        <v>#REF!</v>
      </c>
    </row>
    <row r="161" spans="1:27" ht="69.75" customHeight="1" x14ac:dyDescent="0.25">
      <c r="A161" s="23" t="s">
        <v>367</v>
      </c>
      <c r="B161" s="10">
        <v>51</v>
      </c>
      <c r="C161" s="10">
        <v>3</v>
      </c>
      <c r="D161" s="3"/>
      <c r="E161" s="10"/>
      <c r="F161" s="24"/>
      <c r="G161" s="30"/>
      <c r="H161" s="30"/>
      <c r="I161" s="24"/>
      <c r="J161" s="28">
        <f t="shared" ref="J161" si="148">J163</f>
        <v>5000</v>
      </c>
      <c r="K161" s="28">
        <f t="shared" ref="K161:N161" si="149">K163</f>
        <v>0</v>
      </c>
      <c r="L161" s="28">
        <f t="shared" si="149"/>
        <v>5000</v>
      </c>
      <c r="M161" s="28">
        <f t="shared" si="149"/>
        <v>0</v>
      </c>
      <c r="N161" s="28">
        <f t="shared" si="149"/>
        <v>0</v>
      </c>
      <c r="O161" s="28">
        <f t="shared" ref="O161:U161" si="150">O163</f>
        <v>0</v>
      </c>
      <c r="P161" s="28">
        <f t="shared" si="150"/>
        <v>0</v>
      </c>
      <c r="Q161" s="28">
        <f t="shared" si="150"/>
        <v>0</v>
      </c>
      <c r="R161" s="28">
        <f t="shared" si="150"/>
        <v>5000</v>
      </c>
      <c r="S161" s="28">
        <f t="shared" si="150"/>
        <v>0</v>
      </c>
      <c r="T161" s="28">
        <f t="shared" si="150"/>
        <v>5000</v>
      </c>
      <c r="U161" s="28">
        <f t="shared" si="150"/>
        <v>0</v>
      </c>
      <c r="V161" s="28">
        <f t="shared" ref="V161:W161" si="151">V163</f>
        <v>5000</v>
      </c>
      <c r="W161" s="28">
        <f t="shared" si="151"/>
        <v>0</v>
      </c>
      <c r="X161" s="174">
        <f t="shared" si="125"/>
        <v>0</v>
      </c>
      <c r="Y161" s="193" t="e">
        <f t="shared" ref="Y161:AA161" si="152">Y163</f>
        <v>#REF!</v>
      </c>
      <c r="Z161" s="193" t="e">
        <f t="shared" si="152"/>
        <v>#REF!</v>
      </c>
      <c r="AA161" s="193" t="e">
        <f t="shared" si="152"/>
        <v>#REF!</v>
      </c>
    </row>
    <row r="162" spans="1:27" ht="43.5" customHeight="1" x14ac:dyDescent="0.25">
      <c r="A162" s="23" t="s">
        <v>232</v>
      </c>
      <c r="B162" s="10">
        <v>51</v>
      </c>
      <c r="C162" s="10">
        <v>3</v>
      </c>
      <c r="D162" s="24" t="s">
        <v>139</v>
      </c>
      <c r="E162" s="10"/>
      <c r="F162" s="24"/>
      <c r="G162" s="30"/>
      <c r="H162" s="30"/>
      <c r="I162" s="24"/>
      <c r="J162" s="28">
        <f t="shared" ref="J162:Y165" si="153">J163</f>
        <v>5000</v>
      </c>
      <c r="K162" s="28">
        <f t="shared" si="153"/>
        <v>0</v>
      </c>
      <c r="L162" s="28">
        <f t="shared" si="153"/>
        <v>5000</v>
      </c>
      <c r="M162" s="28">
        <f t="shared" si="153"/>
        <v>0</v>
      </c>
      <c r="N162" s="28">
        <f t="shared" si="153"/>
        <v>0</v>
      </c>
      <c r="O162" s="28">
        <f t="shared" si="153"/>
        <v>0</v>
      </c>
      <c r="P162" s="28">
        <f t="shared" si="153"/>
        <v>0</v>
      </c>
      <c r="Q162" s="28">
        <f t="shared" si="153"/>
        <v>0</v>
      </c>
      <c r="R162" s="28">
        <f t="shared" si="153"/>
        <v>5000</v>
      </c>
      <c r="S162" s="28">
        <f t="shared" si="153"/>
        <v>0</v>
      </c>
      <c r="T162" s="28">
        <f t="shared" si="153"/>
        <v>5000</v>
      </c>
      <c r="U162" s="28">
        <f t="shared" si="153"/>
        <v>0</v>
      </c>
      <c r="V162" s="28">
        <f t="shared" si="153"/>
        <v>5000</v>
      </c>
      <c r="W162" s="28">
        <f t="shared" si="153"/>
        <v>0</v>
      </c>
      <c r="X162" s="174">
        <f t="shared" si="125"/>
        <v>0</v>
      </c>
      <c r="Y162" s="193" t="e">
        <f t="shared" si="153"/>
        <v>#REF!</v>
      </c>
      <c r="Z162" s="193" t="e">
        <f t="shared" ref="Y162:AA165" si="154">Z163</f>
        <v>#REF!</v>
      </c>
      <c r="AA162" s="193" t="e">
        <f t="shared" si="154"/>
        <v>#REF!</v>
      </c>
    </row>
    <row r="163" spans="1:27" ht="57" x14ac:dyDescent="0.25">
      <c r="A163" s="23" t="s">
        <v>6</v>
      </c>
      <c r="B163" s="10">
        <v>51</v>
      </c>
      <c r="C163" s="10">
        <v>3</v>
      </c>
      <c r="D163" s="3" t="s">
        <v>139</v>
      </c>
      <c r="E163" s="10">
        <v>851</v>
      </c>
      <c r="F163" s="24"/>
      <c r="G163" s="30"/>
      <c r="H163" s="30"/>
      <c r="I163" s="24"/>
      <c r="J163" s="28">
        <f t="shared" si="153"/>
        <v>5000</v>
      </c>
      <c r="K163" s="28">
        <f t="shared" si="153"/>
        <v>0</v>
      </c>
      <c r="L163" s="28">
        <f t="shared" si="153"/>
        <v>5000</v>
      </c>
      <c r="M163" s="28">
        <f t="shared" si="153"/>
        <v>0</v>
      </c>
      <c r="N163" s="28">
        <f t="shared" si="153"/>
        <v>0</v>
      </c>
      <c r="O163" s="28">
        <f t="shared" si="153"/>
        <v>0</v>
      </c>
      <c r="P163" s="28">
        <f t="shared" si="153"/>
        <v>0</v>
      </c>
      <c r="Q163" s="28">
        <f t="shared" si="153"/>
        <v>0</v>
      </c>
      <c r="R163" s="28">
        <f t="shared" si="153"/>
        <v>5000</v>
      </c>
      <c r="S163" s="28">
        <f t="shared" si="153"/>
        <v>0</v>
      </c>
      <c r="T163" s="28">
        <f t="shared" si="153"/>
        <v>5000</v>
      </c>
      <c r="U163" s="28">
        <f t="shared" si="153"/>
        <v>0</v>
      </c>
      <c r="V163" s="28">
        <f t="shared" si="153"/>
        <v>5000</v>
      </c>
      <c r="W163" s="28">
        <f t="shared" si="153"/>
        <v>0</v>
      </c>
      <c r="X163" s="174">
        <f t="shared" si="125"/>
        <v>0</v>
      </c>
      <c r="Y163" s="193" t="e">
        <f t="shared" si="154"/>
        <v>#REF!</v>
      </c>
      <c r="Z163" s="193" t="e">
        <f t="shared" si="154"/>
        <v>#REF!</v>
      </c>
      <c r="AA163" s="193" t="e">
        <f t="shared" si="154"/>
        <v>#REF!</v>
      </c>
    </row>
    <row r="164" spans="1:27" ht="120" x14ac:dyDescent="0.25">
      <c r="A164" s="20" t="s">
        <v>119</v>
      </c>
      <c r="B164" s="76">
        <v>51</v>
      </c>
      <c r="C164" s="76">
        <v>3</v>
      </c>
      <c r="D164" s="3" t="s">
        <v>139</v>
      </c>
      <c r="E164" s="76">
        <v>851</v>
      </c>
      <c r="F164" s="3" t="s">
        <v>75</v>
      </c>
      <c r="G164" s="3" t="s">
        <v>13</v>
      </c>
      <c r="H164" s="3" t="s">
        <v>281</v>
      </c>
      <c r="I164" s="3"/>
      <c r="J164" s="27">
        <f t="shared" si="153"/>
        <v>5000</v>
      </c>
      <c r="K164" s="27">
        <f t="shared" si="153"/>
        <v>0</v>
      </c>
      <c r="L164" s="27">
        <f t="shared" si="153"/>
        <v>5000</v>
      </c>
      <c r="M164" s="27">
        <f t="shared" si="153"/>
        <v>0</v>
      </c>
      <c r="N164" s="27">
        <f t="shared" si="153"/>
        <v>0</v>
      </c>
      <c r="O164" s="27">
        <f t="shared" si="153"/>
        <v>0</v>
      </c>
      <c r="P164" s="27">
        <f t="shared" si="153"/>
        <v>0</v>
      </c>
      <c r="Q164" s="27">
        <f t="shared" si="153"/>
        <v>0</v>
      </c>
      <c r="R164" s="27">
        <f t="shared" si="153"/>
        <v>5000</v>
      </c>
      <c r="S164" s="27">
        <f t="shared" si="153"/>
        <v>0</v>
      </c>
      <c r="T164" s="27">
        <f t="shared" si="153"/>
        <v>5000</v>
      </c>
      <c r="U164" s="27">
        <f t="shared" si="153"/>
        <v>0</v>
      </c>
      <c r="V164" s="27">
        <f t="shared" si="153"/>
        <v>5000</v>
      </c>
      <c r="W164" s="27">
        <f t="shared" si="153"/>
        <v>0</v>
      </c>
      <c r="X164" s="174">
        <f t="shared" si="125"/>
        <v>0</v>
      </c>
      <c r="Y164" s="194" t="e">
        <f t="shared" si="154"/>
        <v>#REF!</v>
      </c>
      <c r="Z164" s="194" t="e">
        <f t="shared" si="154"/>
        <v>#REF!</v>
      </c>
      <c r="AA164" s="194" t="e">
        <f t="shared" si="154"/>
        <v>#REF!</v>
      </c>
    </row>
    <row r="165" spans="1:27" ht="120" x14ac:dyDescent="0.25">
      <c r="A165" s="78" t="s">
        <v>22</v>
      </c>
      <c r="B165" s="76">
        <v>51</v>
      </c>
      <c r="C165" s="76">
        <v>3</v>
      </c>
      <c r="D165" s="3" t="s">
        <v>139</v>
      </c>
      <c r="E165" s="76">
        <v>851</v>
      </c>
      <c r="F165" s="3" t="s">
        <v>75</v>
      </c>
      <c r="G165" s="3" t="s">
        <v>13</v>
      </c>
      <c r="H165" s="3" t="s">
        <v>281</v>
      </c>
      <c r="I165" s="3" t="s">
        <v>23</v>
      </c>
      <c r="J165" s="27">
        <f t="shared" si="153"/>
        <v>5000</v>
      </c>
      <c r="K165" s="27">
        <f t="shared" si="153"/>
        <v>0</v>
      </c>
      <c r="L165" s="27">
        <f t="shared" si="153"/>
        <v>5000</v>
      </c>
      <c r="M165" s="27">
        <f t="shared" si="153"/>
        <v>0</v>
      </c>
      <c r="N165" s="27">
        <f t="shared" si="153"/>
        <v>0</v>
      </c>
      <c r="O165" s="27">
        <f t="shared" si="153"/>
        <v>0</v>
      </c>
      <c r="P165" s="27">
        <f t="shared" si="153"/>
        <v>0</v>
      </c>
      <c r="Q165" s="27">
        <f t="shared" si="153"/>
        <v>0</v>
      </c>
      <c r="R165" s="27">
        <f t="shared" si="153"/>
        <v>5000</v>
      </c>
      <c r="S165" s="27">
        <f t="shared" si="153"/>
        <v>0</v>
      </c>
      <c r="T165" s="27">
        <f t="shared" si="153"/>
        <v>5000</v>
      </c>
      <c r="U165" s="27">
        <f t="shared" si="153"/>
        <v>0</v>
      </c>
      <c r="V165" s="27">
        <f t="shared" si="153"/>
        <v>5000</v>
      </c>
      <c r="W165" s="27">
        <f t="shared" si="153"/>
        <v>0</v>
      </c>
      <c r="X165" s="174">
        <f t="shared" si="125"/>
        <v>0</v>
      </c>
      <c r="Y165" s="194" t="e">
        <f t="shared" si="154"/>
        <v>#REF!</v>
      </c>
      <c r="Z165" s="194" t="e">
        <f t="shared" si="154"/>
        <v>#REF!</v>
      </c>
      <c r="AA165" s="194" t="e">
        <f t="shared" si="154"/>
        <v>#REF!</v>
      </c>
    </row>
    <row r="166" spans="1:27" ht="120" x14ac:dyDescent="0.25">
      <c r="A166" s="78" t="s">
        <v>9</v>
      </c>
      <c r="B166" s="76">
        <v>51</v>
      </c>
      <c r="C166" s="76">
        <v>3</v>
      </c>
      <c r="D166" s="3" t="s">
        <v>139</v>
      </c>
      <c r="E166" s="76">
        <v>851</v>
      </c>
      <c r="F166" s="3" t="s">
        <v>75</v>
      </c>
      <c r="G166" s="3" t="s">
        <v>13</v>
      </c>
      <c r="H166" s="3" t="s">
        <v>281</v>
      </c>
      <c r="I166" s="3" t="s">
        <v>24</v>
      </c>
      <c r="J166" s="27">
        <f>'2.ВС'!J164</f>
        <v>5000</v>
      </c>
      <c r="K166" s="27">
        <f>'2.ВС'!K164</f>
        <v>0</v>
      </c>
      <c r="L166" s="27">
        <f>'2.ВС'!L164</f>
        <v>5000</v>
      </c>
      <c r="M166" s="27">
        <f>'2.ВС'!M164</f>
        <v>0</v>
      </c>
      <c r="N166" s="27">
        <f>'2.ВС'!N164</f>
        <v>0</v>
      </c>
      <c r="O166" s="27">
        <f>'2.ВС'!O164</f>
        <v>0</v>
      </c>
      <c r="P166" s="27">
        <f>'2.ВС'!P164</f>
        <v>0</v>
      </c>
      <c r="Q166" s="27">
        <f>'2.ВС'!Q164</f>
        <v>0</v>
      </c>
      <c r="R166" s="27">
        <f>'2.ВС'!R164</f>
        <v>5000</v>
      </c>
      <c r="S166" s="27">
        <f>'2.ВС'!S164</f>
        <v>0</v>
      </c>
      <c r="T166" s="27">
        <f>'2.ВС'!T164</f>
        <v>5000</v>
      </c>
      <c r="U166" s="27">
        <f>'2.ВС'!U164</f>
        <v>0</v>
      </c>
      <c r="V166" s="27">
        <f>'2.ВС'!V164</f>
        <v>5000</v>
      </c>
      <c r="W166" s="27">
        <f>'2.ВС'!W164</f>
        <v>0</v>
      </c>
      <c r="X166" s="174">
        <f t="shared" si="125"/>
        <v>0</v>
      </c>
      <c r="Y166" s="194" t="e">
        <f>'2.ВС'!#REF!</f>
        <v>#REF!</v>
      </c>
      <c r="Z166" s="194" t="e">
        <f>'2.ВС'!#REF!</f>
        <v>#REF!</v>
      </c>
      <c r="AA166" s="194" t="e">
        <f>'2.ВС'!#REF!</f>
        <v>#REF!</v>
      </c>
    </row>
    <row r="167" spans="1:27" ht="128.25" x14ac:dyDescent="0.25">
      <c r="A167" s="23" t="s">
        <v>366</v>
      </c>
      <c r="B167" s="10">
        <v>51</v>
      </c>
      <c r="C167" s="10">
        <v>4</v>
      </c>
      <c r="D167" s="30"/>
      <c r="E167" s="10"/>
      <c r="F167" s="24"/>
      <c r="G167" s="30"/>
      <c r="H167" s="30"/>
      <c r="I167" s="24"/>
      <c r="J167" s="28" t="e">
        <f>J188+J168+#REF!</f>
        <v>#REF!</v>
      </c>
      <c r="K167" s="28" t="e">
        <f>K188+K168+#REF!</f>
        <v>#REF!</v>
      </c>
      <c r="L167" s="28" t="e">
        <f>L188+L168+#REF!</f>
        <v>#REF!</v>
      </c>
      <c r="M167" s="28" t="e">
        <f>M188+M168+#REF!</f>
        <v>#REF!</v>
      </c>
      <c r="N167" s="28" t="e">
        <f>N188+N168+#REF!</f>
        <v>#REF!</v>
      </c>
      <c r="O167" s="28" t="e">
        <f>O188+O168+#REF!</f>
        <v>#REF!</v>
      </c>
      <c r="P167" s="28" t="e">
        <f>P188+P168+#REF!</f>
        <v>#REF!</v>
      </c>
      <c r="Q167" s="28" t="e">
        <f>Q188+Q168+#REF!</f>
        <v>#REF!</v>
      </c>
      <c r="R167" s="28">
        <f>R188+R168</f>
        <v>1631526</v>
      </c>
      <c r="S167" s="28">
        <f t="shared" ref="S167:W167" si="155">S188+S168</f>
        <v>0</v>
      </c>
      <c r="T167" s="28">
        <f t="shared" si="155"/>
        <v>1363526</v>
      </c>
      <c r="U167" s="28">
        <f t="shared" si="155"/>
        <v>268000</v>
      </c>
      <c r="V167" s="28">
        <f t="shared" si="155"/>
        <v>1631526</v>
      </c>
      <c r="W167" s="28">
        <f t="shared" si="155"/>
        <v>485713.18</v>
      </c>
      <c r="X167" s="174">
        <f t="shared" si="125"/>
        <v>29.770483584080182</v>
      </c>
      <c r="Y167" s="193" t="e">
        <f t="shared" ref="Y167:AA167" si="156">Y188+Y168</f>
        <v>#REF!</v>
      </c>
      <c r="Z167" s="193" t="e">
        <f t="shared" si="156"/>
        <v>#REF!</v>
      </c>
      <c r="AA167" s="193" t="e">
        <f t="shared" si="156"/>
        <v>#REF!</v>
      </c>
    </row>
    <row r="168" spans="1:27" ht="99.75" x14ac:dyDescent="0.25">
      <c r="A168" s="23" t="s">
        <v>233</v>
      </c>
      <c r="B168" s="10">
        <v>51</v>
      </c>
      <c r="C168" s="10">
        <v>4</v>
      </c>
      <c r="D168" s="30" t="s">
        <v>139</v>
      </c>
      <c r="E168" s="10"/>
      <c r="F168" s="24"/>
      <c r="G168" s="30"/>
      <c r="H168" s="30"/>
      <c r="I168" s="24"/>
      <c r="J168" s="28">
        <f t="shared" ref="J168:AA168" si="157">J169</f>
        <v>788500</v>
      </c>
      <c r="K168" s="28">
        <f t="shared" si="157"/>
        <v>0</v>
      </c>
      <c r="L168" s="28">
        <f t="shared" si="157"/>
        <v>520500</v>
      </c>
      <c r="M168" s="28">
        <f t="shared" si="157"/>
        <v>268000</v>
      </c>
      <c r="N168" s="28">
        <f t="shared" si="157"/>
        <v>0</v>
      </c>
      <c r="O168" s="28">
        <f t="shared" si="157"/>
        <v>0</v>
      </c>
      <c r="P168" s="28">
        <f t="shared" si="157"/>
        <v>0</v>
      </c>
      <c r="Q168" s="28">
        <f t="shared" si="157"/>
        <v>0</v>
      </c>
      <c r="R168" s="28">
        <f t="shared" si="157"/>
        <v>788500</v>
      </c>
      <c r="S168" s="28">
        <f t="shared" si="157"/>
        <v>0</v>
      </c>
      <c r="T168" s="28">
        <f t="shared" si="157"/>
        <v>520500</v>
      </c>
      <c r="U168" s="28">
        <f t="shared" si="157"/>
        <v>268000</v>
      </c>
      <c r="V168" s="28">
        <f t="shared" si="157"/>
        <v>788500</v>
      </c>
      <c r="W168" s="28">
        <f t="shared" si="157"/>
        <v>165753.18</v>
      </c>
      <c r="X168" s="174">
        <f t="shared" si="125"/>
        <v>21.021329105897273</v>
      </c>
      <c r="Y168" s="193" t="e">
        <f t="shared" si="157"/>
        <v>#REF!</v>
      </c>
      <c r="Z168" s="193" t="e">
        <f t="shared" si="157"/>
        <v>#REF!</v>
      </c>
      <c r="AA168" s="193" t="e">
        <f t="shared" si="157"/>
        <v>#REF!</v>
      </c>
    </row>
    <row r="169" spans="1:27" ht="57" x14ac:dyDescent="0.25">
      <c r="A169" s="23" t="s">
        <v>6</v>
      </c>
      <c r="B169" s="10">
        <v>51</v>
      </c>
      <c r="C169" s="10">
        <v>4</v>
      </c>
      <c r="D169" s="3" t="s">
        <v>139</v>
      </c>
      <c r="E169" s="10">
        <v>851</v>
      </c>
      <c r="F169" s="24"/>
      <c r="G169" s="30"/>
      <c r="H169" s="30"/>
      <c r="I169" s="24"/>
      <c r="J169" s="28">
        <f>J175+J180+J183+J170</f>
        <v>788500</v>
      </c>
      <c r="K169" s="28">
        <f t="shared" ref="K169:M169" si="158">K175+K180+K183+K170</f>
        <v>0</v>
      </c>
      <c r="L169" s="28">
        <f t="shared" si="158"/>
        <v>520500</v>
      </c>
      <c r="M169" s="28">
        <f t="shared" si="158"/>
        <v>268000</v>
      </c>
      <c r="N169" s="28">
        <f>N175+N180+N183+N170</f>
        <v>0</v>
      </c>
      <c r="O169" s="28">
        <f t="shared" ref="O169" si="159">O175+O180+O183+O170</f>
        <v>0</v>
      </c>
      <c r="P169" s="28">
        <f t="shared" ref="P169" si="160">P175+P180+P183+P170</f>
        <v>0</v>
      </c>
      <c r="Q169" s="28">
        <f t="shared" ref="Q169" si="161">Q175+Q180+Q183+Q170</f>
        <v>0</v>
      </c>
      <c r="R169" s="28">
        <f>R175+R180+R183+R170</f>
        <v>788500</v>
      </c>
      <c r="S169" s="28">
        <f t="shared" ref="S169" si="162">S175+S180+S183+S170</f>
        <v>0</v>
      </c>
      <c r="T169" s="28">
        <f t="shared" ref="T169" si="163">T175+T180+T183+T170</f>
        <v>520500</v>
      </c>
      <c r="U169" s="28">
        <f t="shared" ref="U169" si="164">U175+U180+U183+U170</f>
        <v>268000</v>
      </c>
      <c r="V169" s="28">
        <f t="shared" ref="V169:W169" si="165">V175+V180+V183+V170</f>
        <v>788500</v>
      </c>
      <c r="W169" s="28">
        <f t="shared" si="165"/>
        <v>165753.18</v>
      </c>
      <c r="X169" s="174">
        <f t="shared" si="125"/>
        <v>21.021329105897273</v>
      </c>
      <c r="Y169" s="193" t="e">
        <f t="shared" ref="Y169:AA169" si="166">Y175+Y180+Y183+Y170</f>
        <v>#REF!</v>
      </c>
      <c r="Z169" s="193" t="e">
        <f t="shared" si="166"/>
        <v>#REF!</v>
      </c>
      <c r="AA169" s="193" t="e">
        <f t="shared" si="166"/>
        <v>#REF!</v>
      </c>
    </row>
    <row r="170" spans="1:27" ht="75" x14ac:dyDescent="0.25">
      <c r="A170" s="20" t="s">
        <v>141</v>
      </c>
      <c r="B170" s="76">
        <v>51</v>
      </c>
      <c r="C170" s="76">
        <v>4</v>
      </c>
      <c r="D170" s="3" t="s">
        <v>139</v>
      </c>
      <c r="E170" s="76">
        <v>851</v>
      </c>
      <c r="F170" s="3" t="s">
        <v>139</v>
      </c>
      <c r="G170" s="3" t="s">
        <v>56</v>
      </c>
      <c r="H170" s="3" t="s">
        <v>283</v>
      </c>
      <c r="I170" s="3"/>
      <c r="J170" s="27">
        <f t="shared" ref="J170" si="167">J171+J173</f>
        <v>99900</v>
      </c>
      <c r="K170" s="27">
        <f t="shared" ref="K170:N170" si="168">K171+K173</f>
        <v>0</v>
      </c>
      <c r="L170" s="27">
        <f t="shared" si="168"/>
        <v>99900</v>
      </c>
      <c r="M170" s="27">
        <f t="shared" si="168"/>
        <v>0</v>
      </c>
      <c r="N170" s="27">
        <f t="shared" si="168"/>
        <v>0</v>
      </c>
      <c r="O170" s="27">
        <f t="shared" ref="O170:U170" si="169">O171+O173</f>
        <v>0</v>
      </c>
      <c r="P170" s="27">
        <f t="shared" si="169"/>
        <v>0</v>
      </c>
      <c r="Q170" s="27">
        <f t="shared" si="169"/>
        <v>0</v>
      </c>
      <c r="R170" s="27">
        <f t="shared" si="169"/>
        <v>99900</v>
      </c>
      <c r="S170" s="27">
        <f t="shared" si="169"/>
        <v>0</v>
      </c>
      <c r="T170" s="27">
        <f t="shared" si="169"/>
        <v>99900</v>
      </c>
      <c r="U170" s="27">
        <f t="shared" si="169"/>
        <v>0</v>
      </c>
      <c r="V170" s="27">
        <f t="shared" ref="V170:W170" si="170">V171+V173</f>
        <v>99900</v>
      </c>
      <c r="W170" s="27">
        <f t="shared" si="170"/>
        <v>28732.32</v>
      </c>
      <c r="X170" s="174">
        <f t="shared" si="125"/>
        <v>28.76108108108108</v>
      </c>
      <c r="Y170" s="194" t="e">
        <f t="shared" ref="Y170:AA170" si="171">Y171+Y173</f>
        <v>#REF!</v>
      </c>
      <c r="Z170" s="194" t="e">
        <f t="shared" si="171"/>
        <v>#REF!</v>
      </c>
      <c r="AA170" s="194" t="e">
        <f t="shared" si="171"/>
        <v>#REF!</v>
      </c>
    </row>
    <row r="171" spans="1:27" s="29" customFormat="1" ht="285" x14ac:dyDescent="0.25">
      <c r="A171" s="71" t="s">
        <v>16</v>
      </c>
      <c r="B171" s="76">
        <v>51</v>
      </c>
      <c r="C171" s="76">
        <v>4</v>
      </c>
      <c r="D171" s="3" t="s">
        <v>139</v>
      </c>
      <c r="E171" s="76">
        <v>851</v>
      </c>
      <c r="F171" s="3" t="s">
        <v>139</v>
      </c>
      <c r="G171" s="3" t="s">
        <v>56</v>
      </c>
      <c r="H171" s="3" t="s">
        <v>283</v>
      </c>
      <c r="I171" s="3" t="s">
        <v>18</v>
      </c>
      <c r="J171" s="27">
        <f t="shared" ref="J171:AA171" si="172">J172</f>
        <v>26000</v>
      </c>
      <c r="K171" s="27">
        <f t="shared" si="172"/>
        <v>0</v>
      </c>
      <c r="L171" s="27">
        <f t="shared" si="172"/>
        <v>26000</v>
      </c>
      <c r="M171" s="27">
        <f t="shared" si="172"/>
        <v>0</v>
      </c>
      <c r="N171" s="27">
        <f t="shared" si="172"/>
        <v>0</v>
      </c>
      <c r="O171" s="27">
        <f t="shared" si="172"/>
        <v>0</v>
      </c>
      <c r="P171" s="27">
        <f t="shared" si="172"/>
        <v>0</v>
      </c>
      <c r="Q171" s="27">
        <f t="shared" si="172"/>
        <v>0</v>
      </c>
      <c r="R171" s="27">
        <f t="shared" si="172"/>
        <v>26000</v>
      </c>
      <c r="S171" s="27">
        <f t="shared" si="172"/>
        <v>0</v>
      </c>
      <c r="T171" s="27">
        <f t="shared" si="172"/>
        <v>26000</v>
      </c>
      <c r="U171" s="27">
        <f t="shared" si="172"/>
        <v>0</v>
      </c>
      <c r="V171" s="27">
        <f t="shared" si="172"/>
        <v>26000</v>
      </c>
      <c r="W171" s="27">
        <f t="shared" si="172"/>
        <v>0</v>
      </c>
      <c r="X171" s="174">
        <f t="shared" si="125"/>
        <v>0</v>
      </c>
      <c r="Y171" s="194" t="e">
        <f t="shared" si="172"/>
        <v>#REF!</v>
      </c>
      <c r="Z171" s="194" t="e">
        <f t="shared" si="172"/>
        <v>#REF!</v>
      </c>
      <c r="AA171" s="194" t="e">
        <f t="shared" si="172"/>
        <v>#REF!</v>
      </c>
    </row>
    <row r="172" spans="1:27" s="29" customFormat="1" ht="75" x14ac:dyDescent="0.25">
      <c r="A172" s="78" t="s">
        <v>7</v>
      </c>
      <c r="B172" s="76">
        <v>51</v>
      </c>
      <c r="C172" s="76">
        <v>4</v>
      </c>
      <c r="D172" s="3" t="s">
        <v>139</v>
      </c>
      <c r="E172" s="76">
        <v>851</v>
      </c>
      <c r="F172" s="3" t="s">
        <v>139</v>
      </c>
      <c r="G172" s="3" t="s">
        <v>56</v>
      </c>
      <c r="H172" s="3" t="s">
        <v>283</v>
      </c>
      <c r="I172" s="3" t="s">
        <v>67</v>
      </c>
      <c r="J172" s="27">
        <f>'2.ВС'!J198</f>
        <v>26000</v>
      </c>
      <c r="K172" s="27">
        <f>'2.ВС'!K198</f>
        <v>0</v>
      </c>
      <c r="L172" s="27">
        <f>'2.ВС'!L198</f>
        <v>26000</v>
      </c>
      <c r="M172" s="27">
        <f>'2.ВС'!M198</f>
        <v>0</v>
      </c>
      <c r="N172" s="27">
        <f>'2.ВС'!N198</f>
        <v>0</v>
      </c>
      <c r="O172" s="27">
        <f>'2.ВС'!O198</f>
        <v>0</v>
      </c>
      <c r="P172" s="27">
        <f>'2.ВС'!P198</f>
        <v>0</v>
      </c>
      <c r="Q172" s="27">
        <f>'2.ВС'!Q198</f>
        <v>0</v>
      </c>
      <c r="R172" s="27">
        <f>'2.ВС'!R198</f>
        <v>26000</v>
      </c>
      <c r="S172" s="27">
        <f>'2.ВС'!S198</f>
        <v>0</v>
      </c>
      <c r="T172" s="27">
        <f>'2.ВС'!T198</f>
        <v>26000</v>
      </c>
      <c r="U172" s="27">
        <f>'2.ВС'!U198</f>
        <v>0</v>
      </c>
      <c r="V172" s="27">
        <f>'2.ВС'!V198</f>
        <v>26000</v>
      </c>
      <c r="W172" s="27">
        <f>'2.ВС'!W198</f>
        <v>0</v>
      </c>
      <c r="X172" s="174">
        <f t="shared" si="125"/>
        <v>0</v>
      </c>
      <c r="Y172" s="194" t="e">
        <f>'2.ВС'!#REF!</f>
        <v>#REF!</v>
      </c>
      <c r="Z172" s="194" t="e">
        <f>'2.ВС'!#REF!</f>
        <v>#REF!</v>
      </c>
      <c r="AA172" s="194" t="e">
        <f>'2.ВС'!#REF!</f>
        <v>#REF!</v>
      </c>
    </row>
    <row r="173" spans="1:27" s="29" customFormat="1" ht="120" x14ac:dyDescent="0.25">
      <c r="A173" s="78" t="s">
        <v>22</v>
      </c>
      <c r="B173" s="76">
        <v>51</v>
      </c>
      <c r="C173" s="76">
        <v>4</v>
      </c>
      <c r="D173" s="3" t="s">
        <v>139</v>
      </c>
      <c r="E173" s="76">
        <v>851</v>
      </c>
      <c r="F173" s="3" t="s">
        <v>139</v>
      </c>
      <c r="G173" s="3" t="s">
        <v>56</v>
      </c>
      <c r="H173" s="3" t="s">
        <v>283</v>
      </c>
      <c r="I173" s="3" t="s">
        <v>23</v>
      </c>
      <c r="J173" s="27">
        <f t="shared" ref="J173:AA173" si="173">J174</f>
        <v>73900</v>
      </c>
      <c r="K173" s="27">
        <f t="shared" si="173"/>
        <v>0</v>
      </c>
      <c r="L173" s="27">
        <f t="shared" si="173"/>
        <v>73900</v>
      </c>
      <c r="M173" s="27">
        <f t="shared" si="173"/>
        <v>0</v>
      </c>
      <c r="N173" s="27">
        <f t="shared" si="173"/>
        <v>0</v>
      </c>
      <c r="O173" s="27">
        <f t="shared" si="173"/>
        <v>0</v>
      </c>
      <c r="P173" s="27">
        <f t="shared" si="173"/>
        <v>0</v>
      </c>
      <c r="Q173" s="27">
        <f t="shared" si="173"/>
        <v>0</v>
      </c>
      <c r="R173" s="27">
        <f t="shared" si="173"/>
        <v>73900</v>
      </c>
      <c r="S173" s="27">
        <f t="shared" si="173"/>
        <v>0</v>
      </c>
      <c r="T173" s="27">
        <f t="shared" si="173"/>
        <v>73900</v>
      </c>
      <c r="U173" s="27">
        <f t="shared" si="173"/>
        <v>0</v>
      </c>
      <c r="V173" s="27">
        <f t="shared" si="173"/>
        <v>73900</v>
      </c>
      <c r="W173" s="27">
        <f t="shared" si="173"/>
        <v>28732.32</v>
      </c>
      <c r="X173" s="174">
        <f t="shared" si="125"/>
        <v>38.879999999999995</v>
      </c>
      <c r="Y173" s="194" t="e">
        <f t="shared" si="173"/>
        <v>#REF!</v>
      </c>
      <c r="Z173" s="194" t="e">
        <f t="shared" si="173"/>
        <v>#REF!</v>
      </c>
      <c r="AA173" s="194" t="e">
        <f t="shared" si="173"/>
        <v>#REF!</v>
      </c>
    </row>
    <row r="174" spans="1:27" ht="120" x14ac:dyDescent="0.25">
      <c r="A174" s="78" t="s">
        <v>9</v>
      </c>
      <c r="B174" s="76">
        <v>51</v>
      </c>
      <c r="C174" s="76">
        <v>4</v>
      </c>
      <c r="D174" s="3" t="s">
        <v>139</v>
      </c>
      <c r="E174" s="76">
        <v>851</v>
      </c>
      <c r="F174" s="3" t="s">
        <v>139</v>
      </c>
      <c r="G174" s="3" t="s">
        <v>56</v>
      </c>
      <c r="H174" s="3" t="s">
        <v>283</v>
      </c>
      <c r="I174" s="3" t="s">
        <v>24</v>
      </c>
      <c r="J174" s="27">
        <f>'2.ВС'!J200</f>
        <v>73900</v>
      </c>
      <c r="K174" s="27">
        <f>'2.ВС'!K200</f>
        <v>0</v>
      </c>
      <c r="L174" s="27">
        <f>'2.ВС'!L200</f>
        <v>73900</v>
      </c>
      <c r="M174" s="27">
        <f>'2.ВС'!M200</f>
        <v>0</v>
      </c>
      <c r="N174" s="27">
        <f>'2.ВС'!N200</f>
        <v>0</v>
      </c>
      <c r="O174" s="27">
        <f>'2.ВС'!O200</f>
        <v>0</v>
      </c>
      <c r="P174" s="27">
        <f>'2.ВС'!P200</f>
        <v>0</v>
      </c>
      <c r="Q174" s="27">
        <f>'2.ВС'!Q200</f>
        <v>0</v>
      </c>
      <c r="R174" s="27">
        <f>'2.ВС'!R200</f>
        <v>73900</v>
      </c>
      <c r="S174" s="27">
        <f>'2.ВС'!S200</f>
        <v>0</v>
      </c>
      <c r="T174" s="27">
        <f>'2.ВС'!T200</f>
        <v>73900</v>
      </c>
      <c r="U174" s="27">
        <f>'2.ВС'!U200</f>
        <v>0</v>
      </c>
      <c r="V174" s="27">
        <f>'2.ВС'!V200</f>
        <v>73900</v>
      </c>
      <c r="W174" s="27">
        <f>'2.ВС'!W200</f>
        <v>28732.32</v>
      </c>
      <c r="X174" s="174">
        <f t="shared" si="125"/>
        <v>38.879999999999995</v>
      </c>
      <c r="Y174" s="194" t="e">
        <f>'2.ВС'!#REF!</f>
        <v>#REF!</v>
      </c>
      <c r="Z174" s="194" t="e">
        <f>'2.ВС'!#REF!</f>
        <v>#REF!</v>
      </c>
      <c r="AA174" s="194" t="e">
        <f>'2.ВС'!#REF!</f>
        <v>#REF!</v>
      </c>
    </row>
    <row r="175" spans="1:27" ht="75" x14ac:dyDescent="0.25">
      <c r="A175" s="20" t="s">
        <v>143</v>
      </c>
      <c r="B175" s="5">
        <v>51</v>
      </c>
      <c r="C175" s="76">
        <v>4</v>
      </c>
      <c r="D175" s="3" t="s">
        <v>139</v>
      </c>
      <c r="E175" s="76">
        <v>851</v>
      </c>
      <c r="F175" s="3" t="s">
        <v>139</v>
      </c>
      <c r="G175" s="3" t="s">
        <v>56</v>
      </c>
      <c r="H175" s="3" t="s">
        <v>284</v>
      </c>
      <c r="I175" s="3"/>
      <c r="J175" s="27">
        <f t="shared" ref="J175" si="174">J176+J178</f>
        <v>410600</v>
      </c>
      <c r="K175" s="27">
        <f t="shared" ref="K175:N175" si="175">K176+K178</f>
        <v>0</v>
      </c>
      <c r="L175" s="27">
        <f t="shared" si="175"/>
        <v>410600</v>
      </c>
      <c r="M175" s="27">
        <f t="shared" si="175"/>
        <v>0</v>
      </c>
      <c r="N175" s="27">
        <f t="shared" si="175"/>
        <v>0</v>
      </c>
      <c r="O175" s="27">
        <f t="shared" ref="O175:U175" si="176">O176+O178</f>
        <v>0</v>
      </c>
      <c r="P175" s="27">
        <f t="shared" si="176"/>
        <v>0</v>
      </c>
      <c r="Q175" s="27">
        <f t="shared" si="176"/>
        <v>0</v>
      </c>
      <c r="R175" s="27">
        <f t="shared" si="176"/>
        <v>410600</v>
      </c>
      <c r="S175" s="27">
        <f t="shared" si="176"/>
        <v>0</v>
      </c>
      <c r="T175" s="27">
        <f t="shared" si="176"/>
        <v>410600</v>
      </c>
      <c r="U175" s="27">
        <f t="shared" si="176"/>
        <v>0</v>
      </c>
      <c r="V175" s="27">
        <f t="shared" ref="V175:W175" si="177">V176+V178</f>
        <v>410600</v>
      </c>
      <c r="W175" s="27">
        <f t="shared" si="177"/>
        <v>80540.149999999994</v>
      </c>
      <c r="X175" s="174">
        <f t="shared" si="125"/>
        <v>19.615233804188989</v>
      </c>
      <c r="Y175" s="194" t="e">
        <f t="shared" ref="Y175:AA175" si="178">Y176+Y178</f>
        <v>#REF!</v>
      </c>
      <c r="Z175" s="194" t="e">
        <f t="shared" si="178"/>
        <v>#REF!</v>
      </c>
      <c r="AA175" s="194" t="e">
        <f t="shared" si="178"/>
        <v>#REF!</v>
      </c>
    </row>
    <row r="176" spans="1:27" ht="285" x14ac:dyDescent="0.25">
      <c r="A176" s="71" t="s">
        <v>16</v>
      </c>
      <c r="B176" s="5">
        <v>51</v>
      </c>
      <c r="C176" s="76">
        <v>4</v>
      </c>
      <c r="D176" s="3" t="s">
        <v>139</v>
      </c>
      <c r="E176" s="76">
        <v>851</v>
      </c>
      <c r="F176" s="3" t="s">
        <v>139</v>
      </c>
      <c r="G176" s="3" t="s">
        <v>56</v>
      </c>
      <c r="H176" s="3" t="s">
        <v>284</v>
      </c>
      <c r="I176" s="3" t="s">
        <v>18</v>
      </c>
      <c r="J176" s="27">
        <f t="shared" ref="J176:AA176" si="179">J177</f>
        <v>211200</v>
      </c>
      <c r="K176" s="27">
        <f t="shared" si="179"/>
        <v>0</v>
      </c>
      <c r="L176" s="27">
        <f t="shared" si="179"/>
        <v>211200</v>
      </c>
      <c r="M176" s="27">
        <f t="shared" si="179"/>
        <v>0</v>
      </c>
      <c r="N176" s="27">
        <f t="shared" si="179"/>
        <v>0</v>
      </c>
      <c r="O176" s="27">
        <f t="shared" si="179"/>
        <v>0</v>
      </c>
      <c r="P176" s="27">
        <f t="shared" si="179"/>
        <v>0</v>
      </c>
      <c r="Q176" s="27">
        <f t="shared" si="179"/>
        <v>0</v>
      </c>
      <c r="R176" s="27">
        <f t="shared" si="179"/>
        <v>211200</v>
      </c>
      <c r="S176" s="27">
        <f t="shared" si="179"/>
        <v>0</v>
      </c>
      <c r="T176" s="27">
        <f t="shared" si="179"/>
        <v>211200</v>
      </c>
      <c r="U176" s="27">
        <f t="shared" si="179"/>
        <v>0</v>
      </c>
      <c r="V176" s="27">
        <f t="shared" si="179"/>
        <v>211200</v>
      </c>
      <c r="W176" s="27">
        <f t="shared" si="179"/>
        <v>35800</v>
      </c>
      <c r="X176" s="174">
        <f t="shared" si="125"/>
        <v>16.950757575757574</v>
      </c>
      <c r="Y176" s="194" t="e">
        <f t="shared" si="179"/>
        <v>#REF!</v>
      </c>
      <c r="Z176" s="194" t="e">
        <f t="shared" si="179"/>
        <v>#REF!</v>
      </c>
      <c r="AA176" s="194" t="e">
        <f t="shared" si="179"/>
        <v>#REF!</v>
      </c>
    </row>
    <row r="177" spans="1:27" ht="75" x14ac:dyDescent="0.25">
      <c r="A177" s="78" t="s">
        <v>7</v>
      </c>
      <c r="B177" s="5">
        <v>51</v>
      </c>
      <c r="C177" s="76">
        <v>4</v>
      </c>
      <c r="D177" s="3" t="s">
        <v>139</v>
      </c>
      <c r="E177" s="76">
        <v>851</v>
      </c>
      <c r="F177" s="3" t="s">
        <v>139</v>
      </c>
      <c r="G177" s="3" t="s">
        <v>56</v>
      </c>
      <c r="H177" s="3" t="s">
        <v>284</v>
      </c>
      <c r="I177" s="3" t="s">
        <v>67</v>
      </c>
      <c r="J177" s="27">
        <f>'2.ВС'!J203</f>
        <v>211200</v>
      </c>
      <c r="K177" s="27">
        <f>'2.ВС'!K203</f>
        <v>0</v>
      </c>
      <c r="L177" s="27">
        <f>'2.ВС'!L203</f>
        <v>211200</v>
      </c>
      <c r="M177" s="27">
        <f>'2.ВС'!M203</f>
        <v>0</v>
      </c>
      <c r="N177" s="27">
        <f>'2.ВС'!N203</f>
        <v>0</v>
      </c>
      <c r="O177" s="27">
        <f>'2.ВС'!O203</f>
        <v>0</v>
      </c>
      <c r="P177" s="27">
        <f>'2.ВС'!P203</f>
        <v>0</v>
      </c>
      <c r="Q177" s="27">
        <f>'2.ВС'!Q203</f>
        <v>0</v>
      </c>
      <c r="R177" s="27">
        <f>'2.ВС'!R203</f>
        <v>211200</v>
      </c>
      <c r="S177" s="27">
        <f>'2.ВС'!S203</f>
        <v>0</v>
      </c>
      <c r="T177" s="27">
        <f>'2.ВС'!T203</f>
        <v>211200</v>
      </c>
      <c r="U177" s="27">
        <f>'2.ВС'!U203</f>
        <v>0</v>
      </c>
      <c r="V177" s="27">
        <f>'2.ВС'!V203</f>
        <v>211200</v>
      </c>
      <c r="W177" s="27">
        <f>'2.ВС'!W203</f>
        <v>35800</v>
      </c>
      <c r="X177" s="174">
        <f t="shared" si="125"/>
        <v>16.950757575757574</v>
      </c>
      <c r="Y177" s="194" t="e">
        <f>'2.ВС'!#REF!</f>
        <v>#REF!</v>
      </c>
      <c r="Z177" s="194" t="e">
        <f>'2.ВС'!#REF!</f>
        <v>#REF!</v>
      </c>
      <c r="AA177" s="194" t="e">
        <f>'2.ВС'!#REF!</f>
        <v>#REF!</v>
      </c>
    </row>
    <row r="178" spans="1:27" ht="120" x14ac:dyDescent="0.25">
      <c r="A178" s="78" t="s">
        <v>22</v>
      </c>
      <c r="B178" s="5">
        <v>51</v>
      </c>
      <c r="C178" s="76">
        <v>4</v>
      </c>
      <c r="D178" s="3" t="s">
        <v>139</v>
      </c>
      <c r="E178" s="76">
        <v>851</v>
      </c>
      <c r="F178" s="3" t="s">
        <v>139</v>
      </c>
      <c r="G178" s="3" t="s">
        <v>56</v>
      </c>
      <c r="H178" s="3" t="s">
        <v>284</v>
      </c>
      <c r="I178" s="3" t="s">
        <v>23</v>
      </c>
      <c r="J178" s="27">
        <f t="shared" ref="J178:Y186" si="180">J179</f>
        <v>199400</v>
      </c>
      <c r="K178" s="27">
        <f t="shared" si="180"/>
        <v>0</v>
      </c>
      <c r="L178" s="27">
        <f t="shared" si="180"/>
        <v>199400</v>
      </c>
      <c r="M178" s="27">
        <f t="shared" si="180"/>
        <v>0</v>
      </c>
      <c r="N178" s="27">
        <f t="shared" si="180"/>
        <v>0</v>
      </c>
      <c r="O178" s="27">
        <f t="shared" si="180"/>
        <v>0</v>
      </c>
      <c r="P178" s="27">
        <f t="shared" si="180"/>
        <v>0</v>
      </c>
      <c r="Q178" s="27">
        <f t="shared" si="180"/>
        <v>0</v>
      </c>
      <c r="R178" s="27">
        <f t="shared" si="180"/>
        <v>199400</v>
      </c>
      <c r="S178" s="27">
        <f t="shared" si="180"/>
        <v>0</v>
      </c>
      <c r="T178" s="27">
        <f t="shared" si="180"/>
        <v>199400</v>
      </c>
      <c r="U178" s="27">
        <f t="shared" si="180"/>
        <v>0</v>
      </c>
      <c r="V178" s="27">
        <f t="shared" si="180"/>
        <v>199400</v>
      </c>
      <c r="W178" s="27">
        <f t="shared" si="180"/>
        <v>44740.15</v>
      </c>
      <c r="X178" s="174">
        <f t="shared" si="125"/>
        <v>22.437387161484455</v>
      </c>
      <c r="Y178" s="194" t="e">
        <f t="shared" si="180"/>
        <v>#REF!</v>
      </c>
      <c r="Z178" s="194" t="e">
        <f t="shared" ref="Y178:AA186" si="181">Z179</f>
        <v>#REF!</v>
      </c>
      <c r="AA178" s="194" t="e">
        <f t="shared" si="181"/>
        <v>#REF!</v>
      </c>
    </row>
    <row r="179" spans="1:27" ht="120" x14ac:dyDescent="0.25">
      <c r="A179" s="78" t="s">
        <v>9</v>
      </c>
      <c r="B179" s="5">
        <v>51</v>
      </c>
      <c r="C179" s="76">
        <v>4</v>
      </c>
      <c r="D179" s="3" t="s">
        <v>139</v>
      </c>
      <c r="E179" s="76">
        <v>851</v>
      </c>
      <c r="F179" s="3" t="s">
        <v>139</v>
      </c>
      <c r="G179" s="3" t="s">
        <v>56</v>
      </c>
      <c r="H179" s="3" t="s">
        <v>284</v>
      </c>
      <c r="I179" s="3" t="s">
        <v>24</v>
      </c>
      <c r="J179" s="27">
        <f>'2.ВС'!J205</f>
        <v>199400</v>
      </c>
      <c r="K179" s="27">
        <f>'2.ВС'!K205</f>
        <v>0</v>
      </c>
      <c r="L179" s="27">
        <f>'2.ВС'!L205</f>
        <v>199400</v>
      </c>
      <c r="M179" s="27">
        <f>'2.ВС'!M205</f>
        <v>0</v>
      </c>
      <c r="N179" s="27">
        <f>'2.ВС'!N205</f>
        <v>0</v>
      </c>
      <c r="O179" s="27">
        <f>'2.ВС'!O205</f>
        <v>0</v>
      </c>
      <c r="P179" s="27">
        <f>'2.ВС'!P205</f>
        <v>0</v>
      </c>
      <c r="Q179" s="27">
        <f>'2.ВС'!Q205</f>
        <v>0</v>
      </c>
      <c r="R179" s="27">
        <f>'2.ВС'!R205</f>
        <v>199400</v>
      </c>
      <c r="S179" s="27">
        <f>'2.ВС'!S205</f>
        <v>0</v>
      </c>
      <c r="T179" s="27">
        <f>'2.ВС'!T205</f>
        <v>199400</v>
      </c>
      <c r="U179" s="27">
        <f>'2.ВС'!U205</f>
        <v>0</v>
      </c>
      <c r="V179" s="27">
        <f>'2.ВС'!V205</f>
        <v>199400</v>
      </c>
      <c r="W179" s="27">
        <f>'2.ВС'!W205</f>
        <v>44740.15</v>
      </c>
      <c r="X179" s="174">
        <f t="shared" si="125"/>
        <v>22.437387161484455</v>
      </c>
      <c r="Y179" s="194" t="e">
        <f>'2.ВС'!#REF!</f>
        <v>#REF!</v>
      </c>
      <c r="Z179" s="194" t="e">
        <f>'2.ВС'!#REF!</f>
        <v>#REF!</v>
      </c>
      <c r="AA179" s="194" t="e">
        <f>'2.ВС'!#REF!</f>
        <v>#REF!</v>
      </c>
    </row>
    <row r="180" spans="1:27" s="2" customFormat="1" ht="180" x14ac:dyDescent="0.25">
      <c r="A180" s="20" t="s">
        <v>147</v>
      </c>
      <c r="B180" s="5">
        <v>51</v>
      </c>
      <c r="C180" s="76">
        <v>4</v>
      </c>
      <c r="D180" s="3" t="s">
        <v>139</v>
      </c>
      <c r="E180" s="76">
        <v>851</v>
      </c>
      <c r="F180" s="3" t="s">
        <v>139</v>
      </c>
      <c r="G180" s="3" t="s">
        <v>56</v>
      </c>
      <c r="H180" s="3" t="s">
        <v>286</v>
      </c>
      <c r="I180" s="3"/>
      <c r="J180" s="27">
        <f t="shared" ref="J180:AA180" si="182">J181</f>
        <v>10000</v>
      </c>
      <c r="K180" s="27">
        <f t="shared" si="182"/>
        <v>0</v>
      </c>
      <c r="L180" s="27">
        <f t="shared" si="182"/>
        <v>10000</v>
      </c>
      <c r="M180" s="27">
        <f t="shared" si="182"/>
        <v>0</v>
      </c>
      <c r="N180" s="27">
        <f t="shared" si="182"/>
        <v>0</v>
      </c>
      <c r="O180" s="27">
        <f t="shared" si="182"/>
        <v>0</v>
      </c>
      <c r="P180" s="27">
        <f t="shared" si="182"/>
        <v>0</v>
      </c>
      <c r="Q180" s="27">
        <f t="shared" si="182"/>
        <v>0</v>
      </c>
      <c r="R180" s="27">
        <f t="shared" si="182"/>
        <v>10000</v>
      </c>
      <c r="S180" s="27">
        <f t="shared" si="182"/>
        <v>0</v>
      </c>
      <c r="T180" s="27">
        <f t="shared" si="182"/>
        <v>10000</v>
      </c>
      <c r="U180" s="27">
        <f t="shared" si="182"/>
        <v>0</v>
      </c>
      <c r="V180" s="27">
        <f t="shared" si="182"/>
        <v>10000</v>
      </c>
      <c r="W180" s="27">
        <f t="shared" si="182"/>
        <v>0</v>
      </c>
      <c r="X180" s="174">
        <f t="shared" si="125"/>
        <v>0</v>
      </c>
      <c r="Y180" s="194" t="e">
        <f t="shared" si="182"/>
        <v>#REF!</v>
      </c>
      <c r="Z180" s="194" t="e">
        <f t="shared" si="182"/>
        <v>#REF!</v>
      </c>
      <c r="AA180" s="194" t="e">
        <f t="shared" si="182"/>
        <v>#REF!</v>
      </c>
    </row>
    <row r="181" spans="1:27" s="2" customFormat="1" ht="120" x14ac:dyDescent="0.25">
      <c r="A181" s="78" t="s">
        <v>22</v>
      </c>
      <c r="B181" s="5">
        <v>51</v>
      </c>
      <c r="C181" s="76">
        <v>4</v>
      </c>
      <c r="D181" s="3" t="s">
        <v>139</v>
      </c>
      <c r="E181" s="76">
        <v>851</v>
      </c>
      <c r="F181" s="3" t="s">
        <v>139</v>
      </c>
      <c r="G181" s="3" t="s">
        <v>56</v>
      </c>
      <c r="H181" s="3" t="s">
        <v>286</v>
      </c>
      <c r="I181" s="3" t="s">
        <v>23</v>
      </c>
      <c r="J181" s="27">
        <f t="shared" ref="J181:AA181" si="183">J182</f>
        <v>10000</v>
      </c>
      <c r="K181" s="27">
        <f t="shared" si="183"/>
        <v>0</v>
      </c>
      <c r="L181" s="27">
        <f t="shared" si="183"/>
        <v>10000</v>
      </c>
      <c r="M181" s="27">
        <f t="shared" si="183"/>
        <v>0</v>
      </c>
      <c r="N181" s="27">
        <f t="shared" si="183"/>
        <v>0</v>
      </c>
      <c r="O181" s="27">
        <f t="shared" si="183"/>
        <v>0</v>
      </c>
      <c r="P181" s="27">
        <f t="shared" si="183"/>
        <v>0</v>
      </c>
      <c r="Q181" s="27">
        <f t="shared" si="183"/>
        <v>0</v>
      </c>
      <c r="R181" s="27">
        <f t="shared" si="183"/>
        <v>10000</v>
      </c>
      <c r="S181" s="27">
        <f t="shared" si="183"/>
        <v>0</v>
      </c>
      <c r="T181" s="27">
        <f t="shared" si="183"/>
        <v>10000</v>
      </c>
      <c r="U181" s="27">
        <f t="shared" si="183"/>
        <v>0</v>
      </c>
      <c r="V181" s="27">
        <f t="shared" si="183"/>
        <v>10000</v>
      </c>
      <c r="W181" s="27">
        <f t="shared" si="183"/>
        <v>0</v>
      </c>
      <c r="X181" s="174">
        <f t="shared" si="125"/>
        <v>0</v>
      </c>
      <c r="Y181" s="194" t="e">
        <f t="shared" si="183"/>
        <v>#REF!</v>
      </c>
      <c r="Z181" s="194" t="e">
        <f t="shared" si="183"/>
        <v>#REF!</v>
      </c>
      <c r="AA181" s="194" t="e">
        <f t="shared" si="183"/>
        <v>#REF!</v>
      </c>
    </row>
    <row r="182" spans="1:27" s="2" customFormat="1" ht="120" x14ac:dyDescent="0.25">
      <c r="A182" s="78" t="s">
        <v>9</v>
      </c>
      <c r="B182" s="5">
        <v>51</v>
      </c>
      <c r="C182" s="76">
        <v>4</v>
      </c>
      <c r="D182" s="3" t="s">
        <v>139</v>
      </c>
      <c r="E182" s="76">
        <v>851</v>
      </c>
      <c r="F182" s="3" t="s">
        <v>139</v>
      </c>
      <c r="G182" s="3" t="s">
        <v>56</v>
      </c>
      <c r="H182" s="3" t="s">
        <v>286</v>
      </c>
      <c r="I182" s="3" t="s">
        <v>24</v>
      </c>
      <c r="J182" s="27">
        <f>'2.ВС'!J208</f>
        <v>10000</v>
      </c>
      <c r="K182" s="27">
        <f>'2.ВС'!K208</f>
        <v>0</v>
      </c>
      <c r="L182" s="27">
        <f>'2.ВС'!L208</f>
        <v>10000</v>
      </c>
      <c r="M182" s="27">
        <f>'2.ВС'!M208</f>
        <v>0</v>
      </c>
      <c r="N182" s="27">
        <f>'2.ВС'!N208</f>
        <v>0</v>
      </c>
      <c r="O182" s="27">
        <f>'2.ВС'!O208</f>
        <v>0</v>
      </c>
      <c r="P182" s="27">
        <f>'2.ВС'!P208</f>
        <v>0</v>
      </c>
      <c r="Q182" s="27">
        <f>'2.ВС'!Q208</f>
        <v>0</v>
      </c>
      <c r="R182" s="27">
        <f>'2.ВС'!R208</f>
        <v>10000</v>
      </c>
      <c r="S182" s="27">
        <f>'2.ВС'!S208</f>
        <v>0</v>
      </c>
      <c r="T182" s="27">
        <f>'2.ВС'!T208</f>
        <v>10000</v>
      </c>
      <c r="U182" s="27">
        <f>'2.ВС'!U208</f>
        <v>0</v>
      </c>
      <c r="V182" s="27">
        <f>'2.ВС'!V208</f>
        <v>10000</v>
      </c>
      <c r="W182" s="27">
        <f>'2.ВС'!W208</f>
        <v>0</v>
      </c>
      <c r="X182" s="174">
        <f t="shared" si="125"/>
        <v>0</v>
      </c>
      <c r="Y182" s="194" t="e">
        <f>'2.ВС'!#REF!</f>
        <v>#REF!</v>
      </c>
      <c r="Z182" s="194" t="e">
        <f>'2.ВС'!#REF!</f>
        <v>#REF!</v>
      </c>
      <c r="AA182" s="194" t="e">
        <f>'2.ВС'!#REF!</f>
        <v>#REF!</v>
      </c>
    </row>
    <row r="183" spans="1:27" ht="409.5" x14ac:dyDescent="0.25">
      <c r="A183" s="20" t="s">
        <v>145</v>
      </c>
      <c r="B183" s="5">
        <v>51</v>
      </c>
      <c r="C183" s="76">
        <v>4</v>
      </c>
      <c r="D183" s="3" t="s">
        <v>139</v>
      </c>
      <c r="E183" s="76">
        <v>851</v>
      </c>
      <c r="F183" s="3" t="s">
        <v>139</v>
      </c>
      <c r="G183" s="3" t="s">
        <v>56</v>
      </c>
      <c r="H183" s="3" t="s">
        <v>285</v>
      </c>
      <c r="I183" s="3"/>
      <c r="J183" s="27">
        <f>J184+J186</f>
        <v>268000</v>
      </c>
      <c r="K183" s="27">
        <f t="shared" ref="K183:M183" si="184">K184+K186</f>
        <v>0</v>
      </c>
      <c r="L183" s="27">
        <f t="shared" si="184"/>
        <v>0</v>
      </c>
      <c r="M183" s="27">
        <f t="shared" si="184"/>
        <v>268000</v>
      </c>
      <c r="N183" s="27">
        <f>N184+N186</f>
        <v>0</v>
      </c>
      <c r="O183" s="27">
        <f t="shared" ref="O183" si="185">O184+O186</f>
        <v>0</v>
      </c>
      <c r="P183" s="27">
        <f t="shared" ref="P183" si="186">P184+P186</f>
        <v>0</v>
      </c>
      <c r="Q183" s="27">
        <f t="shared" ref="Q183" si="187">Q184+Q186</f>
        <v>0</v>
      </c>
      <c r="R183" s="27">
        <f>R184+R186</f>
        <v>268000</v>
      </c>
      <c r="S183" s="27">
        <f t="shared" ref="S183" si="188">S184+S186</f>
        <v>0</v>
      </c>
      <c r="T183" s="27">
        <f t="shared" ref="T183" si="189">T184+T186</f>
        <v>0</v>
      </c>
      <c r="U183" s="27">
        <f t="shared" ref="U183" si="190">U184+U186</f>
        <v>268000</v>
      </c>
      <c r="V183" s="27">
        <f t="shared" ref="V183:W183" si="191">V184+V186</f>
        <v>268000</v>
      </c>
      <c r="W183" s="27">
        <f t="shared" si="191"/>
        <v>56480.71</v>
      </c>
      <c r="X183" s="174">
        <f t="shared" si="125"/>
        <v>21.074891791044774</v>
      </c>
      <c r="Y183" s="194" t="e">
        <f t="shared" ref="Y183:AA183" si="192">Y184+Y186</f>
        <v>#REF!</v>
      </c>
      <c r="Z183" s="194" t="e">
        <f t="shared" si="192"/>
        <v>#REF!</v>
      </c>
      <c r="AA183" s="194" t="e">
        <f t="shared" si="192"/>
        <v>#REF!</v>
      </c>
    </row>
    <row r="184" spans="1:27" ht="285" x14ac:dyDescent="0.25">
      <c r="A184" s="71" t="s">
        <v>16</v>
      </c>
      <c r="B184" s="5">
        <v>51</v>
      </c>
      <c r="C184" s="76">
        <v>4</v>
      </c>
      <c r="D184" s="3" t="s">
        <v>139</v>
      </c>
      <c r="E184" s="76">
        <v>851</v>
      </c>
      <c r="F184" s="3" t="s">
        <v>139</v>
      </c>
      <c r="G184" s="3" t="s">
        <v>56</v>
      </c>
      <c r="H184" s="3" t="s">
        <v>285</v>
      </c>
      <c r="I184" s="3" t="s">
        <v>18</v>
      </c>
      <c r="J184" s="27">
        <f t="shared" si="180"/>
        <v>71000</v>
      </c>
      <c r="K184" s="27">
        <f t="shared" si="180"/>
        <v>0</v>
      </c>
      <c r="L184" s="27">
        <f t="shared" si="180"/>
        <v>0</v>
      </c>
      <c r="M184" s="27">
        <f t="shared" si="180"/>
        <v>71000</v>
      </c>
      <c r="N184" s="27">
        <f t="shared" si="180"/>
        <v>0</v>
      </c>
      <c r="O184" s="27">
        <f t="shared" si="180"/>
        <v>0</v>
      </c>
      <c r="P184" s="27">
        <f t="shared" si="180"/>
        <v>0</v>
      </c>
      <c r="Q184" s="27">
        <f t="shared" si="180"/>
        <v>0</v>
      </c>
      <c r="R184" s="27">
        <f t="shared" si="180"/>
        <v>71000</v>
      </c>
      <c r="S184" s="27">
        <f t="shared" si="180"/>
        <v>0</v>
      </c>
      <c r="T184" s="27">
        <f t="shared" si="180"/>
        <v>0</v>
      </c>
      <c r="U184" s="27">
        <f t="shared" si="180"/>
        <v>71000</v>
      </c>
      <c r="V184" s="27">
        <f t="shared" si="180"/>
        <v>71000</v>
      </c>
      <c r="W184" s="27">
        <f t="shared" si="180"/>
        <v>6400</v>
      </c>
      <c r="X184" s="174">
        <f t="shared" si="125"/>
        <v>9.0140845070422539</v>
      </c>
      <c r="Y184" s="194" t="e">
        <f t="shared" si="181"/>
        <v>#REF!</v>
      </c>
      <c r="Z184" s="194" t="e">
        <f t="shared" si="181"/>
        <v>#REF!</v>
      </c>
      <c r="AA184" s="194" t="e">
        <f t="shared" si="181"/>
        <v>#REF!</v>
      </c>
    </row>
    <row r="185" spans="1:27" ht="75" x14ac:dyDescent="0.25">
      <c r="A185" s="78" t="s">
        <v>7</v>
      </c>
      <c r="B185" s="5">
        <v>51</v>
      </c>
      <c r="C185" s="76">
        <v>4</v>
      </c>
      <c r="D185" s="3" t="s">
        <v>139</v>
      </c>
      <c r="E185" s="76">
        <v>851</v>
      </c>
      <c r="F185" s="3" t="s">
        <v>139</v>
      </c>
      <c r="G185" s="3" t="s">
        <v>56</v>
      </c>
      <c r="H185" s="3" t="s">
        <v>285</v>
      </c>
      <c r="I185" s="3" t="s">
        <v>67</v>
      </c>
      <c r="J185" s="27">
        <f>'2.ВС'!J211</f>
        <v>71000</v>
      </c>
      <c r="K185" s="27">
        <f>'2.ВС'!K211</f>
        <v>0</v>
      </c>
      <c r="L185" s="27">
        <f>'2.ВС'!L211</f>
        <v>0</v>
      </c>
      <c r="M185" s="27">
        <f>'2.ВС'!M211</f>
        <v>71000</v>
      </c>
      <c r="N185" s="27">
        <f>'2.ВС'!N211</f>
        <v>0</v>
      </c>
      <c r="O185" s="27">
        <f>'2.ВС'!O211</f>
        <v>0</v>
      </c>
      <c r="P185" s="27">
        <f>'2.ВС'!P211</f>
        <v>0</v>
      </c>
      <c r="Q185" s="27">
        <f>'2.ВС'!Q211</f>
        <v>0</v>
      </c>
      <c r="R185" s="27">
        <f>'2.ВС'!R211</f>
        <v>71000</v>
      </c>
      <c r="S185" s="27">
        <f>'2.ВС'!S211</f>
        <v>0</v>
      </c>
      <c r="T185" s="27">
        <f>'2.ВС'!T211</f>
        <v>0</v>
      </c>
      <c r="U185" s="27">
        <f>'2.ВС'!U211</f>
        <v>71000</v>
      </c>
      <c r="V185" s="27">
        <f>'2.ВС'!V211</f>
        <v>71000</v>
      </c>
      <c r="W185" s="27">
        <f>'2.ВС'!W211</f>
        <v>6400</v>
      </c>
      <c r="X185" s="174">
        <f t="shared" si="125"/>
        <v>9.0140845070422539</v>
      </c>
      <c r="Y185" s="194" t="e">
        <f>'2.ВС'!#REF!</f>
        <v>#REF!</v>
      </c>
      <c r="Z185" s="194" t="e">
        <f>'2.ВС'!#REF!</f>
        <v>#REF!</v>
      </c>
      <c r="AA185" s="194" t="e">
        <f>'2.ВС'!#REF!</f>
        <v>#REF!</v>
      </c>
    </row>
    <row r="186" spans="1:27" s="29" customFormat="1" ht="120" x14ac:dyDescent="0.25">
      <c r="A186" s="78" t="s">
        <v>22</v>
      </c>
      <c r="B186" s="5">
        <v>51</v>
      </c>
      <c r="C186" s="76">
        <v>4</v>
      </c>
      <c r="D186" s="3" t="s">
        <v>139</v>
      </c>
      <c r="E186" s="76">
        <v>851</v>
      </c>
      <c r="F186" s="3" t="s">
        <v>139</v>
      </c>
      <c r="G186" s="3" t="s">
        <v>56</v>
      </c>
      <c r="H186" s="3" t="s">
        <v>285</v>
      </c>
      <c r="I186" s="3" t="s">
        <v>23</v>
      </c>
      <c r="J186" s="27">
        <f t="shared" si="180"/>
        <v>197000</v>
      </c>
      <c r="K186" s="27">
        <f t="shared" si="180"/>
        <v>0</v>
      </c>
      <c r="L186" s="27">
        <f t="shared" si="180"/>
        <v>0</v>
      </c>
      <c r="M186" s="27">
        <f t="shared" si="180"/>
        <v>197000</v>
      </c>
      <c r="N186" s="27">
        <f t="shared" si="180"/>
        <v>0</v>
      </c>
      <c r="O186" s="27">
        <f t="shared" si="180"/>
        <v>0</v>
      </c>
      <c r="P186" s="27">
        <f t="shared" si="180"/>
        <v>0</v>
      </c>
      <c r="Q186" s="27">
        <f t="shared" si="180"/>
        <v>0</v>
      </c>
      <c r="R186" s="27">
        <f t="shared" si="180"/>
        <v>197000</v>
      </c>
      <c r="S186" s="27">
        <f t="shared" si="180"/>
        <v>0</v>
      </c>
      <c r="T186" s="27">
        <f t="shared" si="180"/>
        <v>0</v>
      </c>
      <c r="U186" s="27">
        <f t="shared" si="180"/>
        <v>197000</v>
      </c>
      <c r="V186" s="27">
        <f t="shared" si="180"/>
        <v>197000</v>
      </c>
      <c r="W186" s="27">
        <f t="shared" si="180"/>
        <v>50080.71</v>
      </c>
      <c r="X186" s="174">
        <f t="shared" si="125"/>
        <v>25.421680203045682</v>
      </c>
      <c r="Y186" s="194" t="e">
        <f t="shared" si="181"/>
        <v>#REF!</v>
      </c>
      <c r="Z186" s="194" t="e">
        <f t="shared" si="181"/>
        <v>#REF!</v>
      </c>
      <c r="AA186" s="194" t="e">
        <f t="shared" si="181"/>
        <v>#REF!</v>
      </c>
    </row>
    <row r="187" spans="1:27" s="2" customFormat="1" ht="120" x14ac:dyDescent="0.25">
      <c r="A187" s="78" t="s">
        <v>9</v>
      </c>
      <c r="B187" s="5">
        <v>51</v>
      </c>
      <c r="C187" s="76">
        <v>4</v>
      </c>
      <c r="D187" s="3" t="s">
        <v>139</v>
      </c>
      <c r="E187" s="76">
        <v>851</v>
      </c>
      <c r="F187" s="3" t="s">
        <v>139</v>
      </c>
      <c r="G187" s="3" t="s">
        <v>56</v>
      </c>
      <c r="H187" s="3" t="s">
        <v>285</v>
      </c>
      <c r="I187" s="3" t="s">
        <v>24</v>
      </c>
      <c r="J187" s="27">
        <f>'2.ВС'!J213</f>
        <v>197000</v>
      </c>
      <c r="K187" s="27">
        <f>'2.ВС'!K213</f>
        <v>0</v>
      </c>
      <c r="L187" s="27">
        <f>'2.ВС'!L213</f>
        <v>0</v>
      </c>
      <c r="M187" s="27">
        <f>'2.ВС'!M213</f>
        <v>197000</v>
      </c>
      <c r="N187" s="27">
        <f>'2.ВС'!N213</f>
        <v>0</v>
      </c>
      <c r="O187" s="27">
        <f>'2.ВС'!O213</f>
        <v>0</v>
      </c>
      <c r="P187" s="27">
        <f>'2.ВС'!P213</f>
        <v>0</v>
      </c>
      <c r="Q187" s="27">
        <f>'2.ВС'!Q213</f>
        <v>0</v>
      </c>
      <c r="R187" s="27">
        <f>'2.ВС'!R213</f>
        <v>197000</v>
      </c>
      <c r="S187" s="27">
        <f>'2.ВС'!S213</f>
        <v>0</v>
      </c>
      <c r="T187" s="27">
        <f>'2.ВС'!T213</f>
        <v>0</v>
      </c>
      <c r="U187" s="27">
        <f>'2.ВС'!U213</f>
        <v>197000</v>
      </c>
      <c r="V187" s="27">
        <f>'2.ВС'!V213</f>
        <v>197000</v>
      </c>
      <c r="W187" s="27">
        <f>'2.ВС'!W213</f>
        <v>50080.71</v>
      </c>
      <c r="X187" s="174">
        <f t="shared" si="125"/>
        <v>25.421680203045682</v>
      </c>
      <c r="Y187" s="194" t="e">
        <f>'2.ВС'!#REF!</f>
        <v>#REF!</v>
      </c>
      <c r="Z187" s="194" t="e">
        <f>'2.ВС'!#REF!</f>
        <v>#REF!</v>
      </c>
      <c r="AA187" s="194" t="e">
        <f>'2.ВС'!#REF!</f>
        <v>#REF!</v>
      </c>
    </row>
    <row r="188" spans="1:27" ht="114" x14ac:dyDescent="0.25">
      <c r="A188" s="83" t="s">
        <v>667</v>
      </c>
      <c r="B188" s="10">
        <v>51</v>
      </c>
      <c r="C188" s="10">
        <v>4</v>
      </c>
      <c r="D188" s="30" t="s">
        <v>82</v>
      </c>
      <c r="E188" s="10"/>
      <c r="F188" s="24"/>
      <c r="G188" s="30"/>
      <c r="H188" s="30"/>
      <c r="I188" s="24"/>
      <c r="J188" s="28">
        <f t="shared" ref="J188:Y189" si="193">J189</f>
        <v>843026</v>
      </c>
      <c r="K188" s="28">
        <f t="shared" si="193"/>
        <v>0</v>
      </c>
      <c r="L188" s="28">
        <f t="shared" si="193"/>
        <v>843026</v>
      </c>
      <c r="M188" s="28">
        <f t="shared" si="193"/>
        <v>0</v>
      </c>
      <c r="N188" s="28">
        <f t="shared" si="193"/>
        <v>0</v>
      </c>
      <c r="O188" s="28">
        <f t="shared" si="193"/>
        <v>0</v>
      </c>
      <c r="P188" s="28">
        <f t="shared" si="193"/>
        <v>0</v>
      </c>
      <c r="Q188" s="28">
        <f t="shared" si="193"/>
        <v>0</v>
      </c>
      <c r="R188" s="28">
        <f t="shared" si="193"/>
        <v>843026</v>
      </c>
      <c r="S188" s="28">
        <f t="shared" si="193"/>
        <v>0</v>
      </c>
      <c r="T188" s="28">
        <f t="shared" si="193"/>
        <v>843026</v>
      </c>
      <c r="U188" s="28">
        <f t="shared" si="193"/>
        <v>0</v>
      </c>
      <c r="V188" s="28">
        <f t="shared" si="193"/>
        <v>843026</v>
      </c>
      <c r="W188" s="28">
        <f t="shared" si="193"/>
        <v>319960</v>
      </c>
      <c r="X188" s="174">
        <f t="shared" si="125"/>
        <v>37.953752316061426</v>
      </c>
      <c r="Y188" s="193" t="e">
        <f t="shared" si="193"/>
        <v>#REF!</v>
      </c>
      <c r="Z188" s="193" t="e">
        <f t="shared" ref="Y188:AA191" si="194">Z189</f>
        <v>#REF!</v>
      </c>
      <c r="AA188" s="193" t="e">
        <f t="shared" si="194"/>
        <v>#REF!</v>
      </c>
    </row>
    <row r="189" spans="1:27" ht="57" x14ac:dyDescent="0.25">
      <c r="A189" s="23" t="s">
        <v>6</v>
      </c>
      <c r="B189" s="10">
        <v>51</v>
      </c>
      <c r="C189" s="10">
        <v>4</v>
      </c>
      <c r="D189" s="3" t="s">
        <v>82</v>
      </c>
      <c r="E189" s="10">
        <v>851</v>
      </c>
      <c r="F189" s="24"/>
      <c r="G189" s="30"/>
      <c r="H189" s="30"/>
      <c r="I189" s="24"/>
      <c r="J189" s="28">
        <f>J190</f>
        <v>843026</v>
      </c>
      <c r="K189" s="28">
        <f t="shared" si="193"/>
        <v>0</v>
      </c>
      <c r="L189" s="28">
        <f t="shared" si="193"/>
        <v>843026</v>
      </c>
      <c r="M189" s="28">
        <f t="shared" si="193"/>
        <v>0</v>
      </c>
      <c r="N189" s="28">
        <f>N190</f>
        <v>0</v>
      </c>
      <c r="O189" s="28">
        <f t="shared" si="193"/>
        <v>0</v>
      </c>
      <c r="P189" s="28">
        <f t="shared" si="193"/>
        <v>0</v>
      </c>
      <c r="Q189" s="28">
        <f t="shared" si="193"/>
        <v>0</v>
      </c>
      <c r="R189" s="28">
        <f>R190</f>
        <v>843026</v>
      </c>
      <c r="S189" s="28">
        <f t="shared" si="193"/>
        <v>0</v>
      </c>
      <c r="T189" s="28">
        <f t="shared" si="193"/>
        <v>843026</v>
      </c>
      <c r="U189" s="28">
        <f t="shared" si="193"/>
        <v>0</v>
      </c>
      <c r="V189" s="28">
        <f t="shared" si="193"/>
        <v>843026</v>
      </c>
      <c r="W189" s="28">
        <f t="shared" si="193"/>
        <v>319960</v>
      </c>
      <c r="X189" s="174">
        <f t="shared" si="125"/>
        <v>37.953752316061426</v>
      </c>
      <c r="Y189" s="193" t="e">
        <f t="shared" si="194"/>
        <v>#REF!</v>
      </c>
      <c r="Z189" s="193" t="e">
        <f t="shared" si="194"/>
        <v>#REF!</v>
      </c>
      <c r="AA189" s="193" t="e">
        <f t="shared" si="194"/>
        <v>#REF!</v>
      </c>
    </row>
    <row r="190" spans="1:27" ht="60" x14ac:dyDescent="0.25">
      <c r="A190" s="20" t="s">
        <v>393</v>
      </c>
      <c r="B190" s="76">
        <v>51</v>
      </c>
      <c r="C190" s="76">
        <v>4</v>
      </c>
      <c r="D190" s="3" t="s">
        <v>82</v>
      </c>
      <c r="E190" s="76">
        <v>851</v>
      </c>
      <c r="F190" s="3"/>
      <c r="G190" s="4"/>
      <c r="H190" s="4" t="s">
        <v>275</v>
      </c>
      <c r="I190" s="3"/>
      <c r="J190" s="27">
        <f t="shared" ref="J190:Y191" si="195">J191</f>
        <v>843026</v>
      </c>
      <c r="K190" s="27">
        <f t="shared" si="195"/>
        <v>0</v>
      </c>
      <c r="L190" s="27">
        <f t="shared" si="195"/>
        <v>843026</v>
      </c>
      <c r="M190" s="27">
        <f t="shared" si="195"/>
        <v>0</v>
      </c>
      <c r="N190" s="27">
        <f t="shared" si="195"/>
        <v>0</v>
      </c>
      <c r="O190" s="27">
        <f t="shared" si="195"/>
        <v>0</v>
      </c>
      <c r="P190" s="27">
        <f t="shared" si="195"/>
        <v>0</v>
      </c>
      <c r="Q190" s="27">
        <f t="shared" si="195"/>
        <v>0</v>
      </c>
      <c r="R190" s="27">
        <f t="shared" si="195"/>
        <v>843026</v>
      </c>
      <c r="S190" s="27">
        <f t="shared" si="195"/>
        <v>0</v>
      </c>
      <c r="T190" s="27">
        <f t="shared" si="195"/>
        <v>843026</v>
      </c>
      <c r="U190" s="27">
        <f t="shared" si="195"/>
        <v>0</v>
      </c>
      <c r="V190" s="27">
        <f t="shared" si="195"/>
        <v>843026</v>
      </c>
      <c r="W190" s="27">
        <f t="shared" si="195"/>
        <v>319960</v>
      </c>
      <c r="X190" s="174">
        <f t="shared" si="125"/>
        <v>37.953752316061426</v>
      </c>
      <c r="Y190" s="194" t="e">
        <f t="shared" si="195"/>
        <v>#REF!</v>
      </c>
      <c r="Z190" s="194" t="e">
        <f t="shared" si="194"/>
        <v>#REF!</v>
      </c>
      <c r="AA190" s="194" t="e">
        <f t="shared" si="194"/>
        <v>#REF!</v>
      </c>
    </row>
    <row r="191" spans="1:27" ht="120" x14ac:dyDescent="0.25">
      <c r="A191" s="78" t="s">
        <v>22</v>
      </c>
      <c r="B191" s="76">
        <v>51</v>
      </c>
      <c r="C191" s="76">
        <v>4</v>
      </c>
      <c r="D191" s="3" t="s">
        <v>82</v>
      </c>
      <c r="E191" s="76">
        <v>851</v>
      </c>
      <c r="F191" s="3"/>
      <c r="G191" s="4"/>
      <c r="H191" s="4" t="s">
        <v>275</v>
      </c>
      <c r="I191" s="3" t="s">
        <v>23</v>
      </c>
      <c r="J191" s="27">
        <f t="shared" si="195"/>
        <v>843026</v>
      </c>
      <c r="K191" s="27">
        <f t="shared" si="195"/>
        <v>0</v>
      </c>
      <c r="L191" s="27">
        <f t="shared" si="195"/>
        <v>843026</v>
      </c>
      <c r="M191" s="27">
        <f t="shared" si="195"/>
        <v>0</v>
      </c>
      <c r="N191" s="27">
        <f t="shared" si="195"/>
        <v>0</v>
      </c>
      <c r="O191" s="27">
        <f t="shared" si="195"/>
        <v>0</v>
      </c>
      <c r="P191" s="27">
        <f t="shared" si="195"/>
        <v>0</v>
      </c>
      <c r="Q191" s="27">
        <f t="shared" si="195"/>
        <v>0</v>
      </c>
      <c r="R191" s="27">
        <f t="shared" si="195"/>
        <v>843026</v>
      </c>
      <c r="S191" s="27">
        <f t="shared" si="195"/>
        <v>0</v>
      </c>
      <c r="T191" s="27">
        <f t="shared" si="195"/>
        <v>843026</v>
      </c>
      <c r="U191" s="27">
        <f t="shared" si="195"/>
        <v>0</v>
      </c>
      <c r="V191" s="27">
        <f t="shared" si="195"/>
        <v>843026</v>
      </c>
      <c r="W191" s="27">
        <f t="shared" si="195"/>
        <v>319960</v>
      </c>
      <c r="X191" s="174">
        <f t="shared" si="125"/>
        <v>37.953752316061426</v>
      </c>
      <c r="Y191" s="194" t="e">
        <f t="shared" si="194"/>
        <v>#REF!</v>
      </c>
      <c r="Z191" s="194" t="e">
        <f t="shared" si="194"/>
        <v>#REF!</v>
      </c>
      <c r="AA191" s="194" t="e">
        <f t="shared" si="194"/>
        <v>#REF!</v>
      </c>
    </row>
    <row r="192" spans="1:27" ht="120" x14ac:dyDescent="0.25">
      <c r="A192" s="78" t="s">
        <v>9</v>
      </c>
      <c r="B192" s="76">
        <v>51</v>
      </c>
      <c r="C192" s="76">
        <v>4</v>
      </c>
      <c r="D192" s="3" t="s">
        <v>82</v>
      </c>
      <c r="E192" s="76">
        <v>851</v>
      </c>
      <c r="F192" s="3"/>
      <c r="G192" s="4"/>
      <c r="H192" s="4" t="s">
        <v>275</v>
      </c>
      <c r="I192" s="3" t="s">
        <v>24</v>
      </c>
      <c r="J192" s="27">
        <f>'2.ВС'!J194</f>
        <v>843026</v>
      </c>
      <c r="K192" s="27">
        <f>'2.ВС'!K194</f>
        <v>0</v>
      </c>
      <c r="L192" s="27">
        <f>'2.ВС'!L194</f>
        <v>843026</v>
      </c>
      <c r="M192" s="27">
        <f>'2.ВС'!M194</f>
        <v>0</v>
      </c>
      <c r="N192" s="27">
        <f>'2.ВС'!N194</f>
        <v>0</v>
      </c>
      <c r="O192" s="27">
        <f>'2.ВС'!O194</f>
        <v>0</v>
      </c>
      <c r="P192" s="27">
        <f>'2.ВС'!P194</f>
        <v>0</v>
      </c>
      <c r="Q192" s="27">
        <f>'2.ВС'!Q194</f>
        <v>0</v>
      </c>
      <c r="R192" s="27">
        <f>'2.ВС'!R194</f>
        <v>843026</v>
      </c>
      <c r="S192" s="27">
        <f>'2.ВС'!S194</f>
        <v>0</v>
      </c>
      <c r="T192" s="27">
        <f>'2.ВС'!T194</f>
        <v>843026</v>
      </c>
      <c r="U192" s="27">
        <f>'2.ВС'!U194</f>
        <v>0</v>
      </c>
      <c r="V192" s="27">
        <f>'2.ВС'!V194</f>
        <v>843026</v>
      </c>
      <c r="W192" s="27">
        <f>'2.ВС'!W194</f>
        <v>319960</v>
      </c>
      <c r="X192" s="174">
        <f t="shared" si="125"/>
        <v>37.953752316061426</v>
      </c>
      <c r="Y192" s="194" t="e">
        <f>'2.ВС'!#REF!</f>
        <v>#REF!</v>
      </c>
      <c r="Z192" s="194" t="e">
        <f>'2.ВС'!#REF!</f>
        <v>#REF!</v>
      </c>
      <c r="AA192" s="194" t="e">
        <f>'2.ВС'!#REF!</f>
        <v>#REF!</v>
      </c>
    </row>
    <row r="193" spans="1:27" s="29" customFormat="1" ht="85.5" x14ac:dyDescent="0.25">
      <c r="A193" s="23" t="s">
        <v>365</v>
      </c>
      <c r="B193" s="10">
        <v>51</v>
      </c>
      <c r="C193" s="10">
        <v>5</v>
      </c>
      <c r="D193" s="3"/>
      <c r="E193" s="10"/>
      <c r="F193" s="24"/>
      <c r="G193" s="30"/>
      <c r="H193" s="30"/>
      <c r="I193" s="24"/>
      <c r="J193" s="28" t="e">
        <f t="shared" ref="J193" si="196">J194+J199</f>
        <v>#REF!</v>
      </c>
      <c r="K193" s="28" t="e">
        <f t="shared" ref="K193:N193" si="197">K194+K199</f>
        <v>#REF!</v>
      </c>
      <c r="L193" s="28" t="e">
        <f t="shared" si="197"/>
        <v>#REF!</v>
      </c>
      <c r="M193" s="28" t="e">
        <f t="shared" si="197"/>
        <v>#REF!</v>
      </c>
      <c r="N193" s="28" t="e">
        <f t="shared" si="197"/>
        <v>#REF!</v>
      </c>
      <c r="O193" s="28" t="e">
        <f t="shared" ref="O193:U193" si="198">O194+O199</f>
        <v>#REF!</v>
      </c>
      <c r="P193" s="28" t="e">
        <f t="shared" si="198"/>
        <v>#REF!</v>
      </c>
      <c r="Q193" s="28" t="e">
        <f t="shared" si="198"/>
        <v>#REF!</v>
      </c>
      <c r="R193" s="28">
        <f t="shared" si="198"/>
        <v>11208807.300000001</v>
      </c>
      <c r="S193" s="28">
        <f t="shared" si="198"/>
        <v>8028768</v>
      </c>
      <c r="T193" s="28">
        <f t="shared" si="198"/>
        <v>3180039.3</v>
      </c>
      <c r="U193" s="28">
        <f t="shared" si="198"/>
        <v>0</v>
      </c>
      <c r="V193" s="28">
        <f t="shared" ref="V193:W193" si="199">V194+V199</f>
        <v>11208807.300000001</v>
      </c>
      <c r="W193" s="28">
        <f t="shared" si="199"/>
        <v>1652010.88</v>
      </c>
      <c r="X193" s="174">
        <f t="shared" si="125"/>
        <v>14.738507280788028</v>
      </c>
      <c r="Y193" s="193" t="e">
        <f t="shared" ref="Y193:AA193" si="200">Y194+Y199</f>
        <v>#REF!</v>
      </c>
      <c r="Z193" s="193" t="e">
        <f t="shared" si="200"/>
        <v>#REF!</v>
      </c>
      <c r="AA193" s="193" t="e">
        <f t="shared" si="200"/>
        <v>#REF!</v>
      </c>
    </row>
    <row r="194" spans="1:27" s="29" customFormat="1" ht="99.75" x14ac:dyDescent="0.25">
      <c r="A194" s="23" t="s">
        <v>234</v>
      </c>
      <c r="B194" s="10">
        <v>51</v>
      </c>
      <c r="C194" s="10">
        <v>5</v>
      </c>
      <c r="D194" s="24" t="s">
        <v>139</v>
      </c>
      <c r="E194" s="10"/>
      <c r="F194" s="24"/>
      <c r="G194" s="30"/>
      <c r="H194" s="30"/>
      <c r="I194" s="24"/>
      <c r="J194" s="28">
        <f t="shared" ref="J194:Y195" si="201">J195</f>
        <v>3059870</v>
      </c>
      <c r="K194" s="28">
        <f t="shared" si="201"/>
        <v>0</v>
      </c>
      <c r="L194" s="28">
        <f t="shared" si="201"/>
        <v>3059870</v>
      </c>
      <c r="M194" s="28">
        <f t="shared" si="201"/>
        <v>0</v>
      </c>
      <c r="N194" s="28">
        <f t="shared" si="201"/>
        <v>120169.3</v>
      </c>
      <c r="O194" s="28">
        <f t="shared" si="201"/>
        <v>0</v>
      </c>
      <c r="P194" s="28">
        <f t="shared" si="201"/>
        <v>120169.3</v>
      </c>
      <c r="Q194" s="28">
        <f t="shared" si="201"/>
        <v>0</v>
      </c>
      <c r="R194" s="28">
        <f t="shared" si="201"/>
        <v>3180039.3</v>
      </c>
      <c r="S194" s="28">
        <f t="shared" si="201"/>
        <v>0</v>
      </c>
      <c r="T194" s="28">
        <f t="shared" si="201"/>
        <v>3180039.3</v>
      </c>
      <c r="U194" s="28">
        <f t="shared" si="201"/>
        <v>0</v>
      </c>
      <c r="V194" s="28">
        <f t="shared" si="201"/>
        <v>3180039.3</v>
      </c>
      <c r="W194" s="28">
        <f t="shared" si="201"/>
        <v>1652010.88</v>
      </c>
      <c r="X194" s="174">
        <f t="shared" si="125"/>
        <v>51.949385656963422</v>
      </c>
      <c r="Y194" s="193" t="e">
        <f t="shared" si="201"/>
        <v>#REF!</v>
      </c>
      <c r="Z194" s="193" t="e">
        <f t="shared" ref="Y194:AA197" si="202">Z195</f>
        <v>#REF!</v>
      </c>
      <c r="AA194" s="193" t="e">
        <f t="shared" si="202"/>
        <v>#REF!</v>
      </c>
    </row>
    <row r="195" spans="1:27" s="29" customFormat="1" ht="57" x14ac:dyDescent="0.25">
      <c r="A195" s="23" t="s">
        <v>6</v>
      </c>
      <c r="B195" s="10">
        <v>51</v>
      </c>
      <c r="C195" s="10">
        <v>5</v>
      </c>
      <c r="D195" s="3" t="s">
        <v>139</v>
      </c>
      <c r="E195" s="10">
        <v>851</v>
      </c>
      <c r="F195" s="24"/>
      <c r="G195" s="30"/>
      <c r="H195" s="30"/>
      <c r="I195" s="24"/>
      <c r="J195" s="28">
        <f t="shared" si="201"/>
        <v>3059870</v>
      </c>
      <c r="K195" s="28">
        <f t="shared" si="201"/>
        <v>0</v>
      </c>
      <c r="L195" s="28">
        <f t="shared" si="201"/>
        <v>3059870</v>
      </c>
      <c r="M195" s="28">
        <f t="shared" si="201"/>
        <v>0</v>
      </c>
      <c r="N195" s="28">
        <f t="shared" si="201"/>
        <v>120169.3</v>
      </c>
      <c r="O195" s="28">
        <f t="shared" si="201"/>
        <v>0</v>
      </c>
      <c r="P195" s="28">
        <f t="shared" si="201"/>
        <v>120169.3</v>
      </c>
      <c r="Q195" s="28">
        <f t="shared" si="201"/>
        <v>0</v>
      </c>
      <c r="R195" s="28">
        <f t="shared" si="201"/>
        <v>3180039.3</v>
      </c>
      <c r="S195" s="28">
        <f t="shared" si="201"/>
        <v>0</v>
      </c>
      <c r="T195" s="28">
        <f t="shared" si="201"/>
        <v>3180039.3</v>
      </c>
      <c r="U195" s="28">
        <f t="shared" si="201"/>
        <v>0</v>
      </c>
      <c r="V195" s="28">
        <f t="shared" si="201"/>
        <v>3180039.3</v>
      </c>
      <c r="W195" s="28">
        <f t="shared" si="201"/>
        <v>1652010.88</v>
      </c>
      <c r="X195" s="174">
        <f t="shared" si="125"/>
        <v>51.949385656963422</v>
      </c>
      <c r="Y195" s="193" t="e">
        <f t="shared" si="202"/>
        <v>#REF!</v>
      </c>
      <c r="Z195" s="193" t="e">
        <f t="shared" si="202"/>
        <v>#REF!</v>
      </c>
      <c r="AA195" s="193" t="e">
        <f t="shared" si="202"/>
        <v>#REF!</v>
      </c>
    </row>
    <row r="196" spans="1:27" s="29" customFormat="1" ht="90" x14ac:dyDescent="0.25">
      <c r="A196" s="20" t="s">
        <v>124</v>
      </c>
      <c r="B196" s="76">
        <v>51</v>
      </c>
      <c r="C196" s="76">
        <v>5</v>
      </c>
      <c r="D196" s="3" t="s">
        <v>139</v>
      </c>
      <c r="E196" s="76">
        <v>851</v>
      </c>
      <c r="F196" s="3" t="s">
        <v>122</v>
      </c>
      <c r="G196" s="3" t="s">
        <v>11</v>
      </c>
      <c r="H196" s="3" t="s">
        <v>282</v>
      </c>
      <c r="I196" s="3"/>
      <c r="J196" s="27">
        <f t="shared" ref="J196:Y197" si="203">J197</f>
        <v>3059870</v>
      </c>
      <c r="K196" s="27">
        <f t="shared" si="203"/>
        <v>0</v>
      </c>
      <c r="L196" s="27">
        <f t="shared" si="203"/>
        <v>3059870</v>
      </c>
      <c r="M196" s="27">
        <f t="shared" si="203"/>
        <v>0</v>
      </c>
      <c r="N196" s="27">
        <f t="shared" si="203"/>
        <v>120169.3</v>
      </c>
      <c r="O196" s="27">
        <f t="shared" si="203"/>
        <v>0</v>
      </c>
      <c r="P196" s="27">
        <f t="shared" si="203"/>
        <v>120169.3</v>
      </c>
      <c r="Q196" s="27">
        <f t="shared" si="203"/>
        <v>0</v>
      </c>
      <c r="R196" s="27">
        <f t="shared" si="203"/>
        <v>3180039.3</v>
      </c>
      <c r="S196" s="27">
        <f t="shared" si="203"/>
        <v>0</v>
      </c>
      <c r="T196" s="27">
        <f t="shared" si="203"/>
        <v>3180039.3</v>
      </c>
      <c r="U196" s="27">
        <f t="shared" si="203"/>
        <v>0</v>
      </c>
      <c r="V196" s="27">
        <f t="shared" si="203"/>
        <v>3180039.3</v>
      </c>
      <c r="W196" s="27">
        <f t="shared" si="203"/>
        <v>1652010.88</v>
      </c>
      <c r="X196" s="174">
        <f t="shared" si="125"/>
        <v>51.949385656963422</v>
      </c>
      <c r="Y196" s="194" t="e">
        <f t="shared" si="203"/>
        <v>#REF!</v>
      </c>
      <c r="Z196" s="194" t="e">
        <f t="shared" si="202"/>
        <v>#REF!</v>
      </c>
      <c r="AA196" s="194" t="e">
        <f t="shared" si="202"/>
        <v>#REF!</v>
      </c>
    </row>
    <row r="197" spans="1:27" ht="60" x14ac:dyDescent="0.25">
      <c r="A197" s="71" t="s">
        <v>126</v>
      </c>
      <c r="B197" s="76">
        <v>51</v>
      </c>
      <c r="C197" s="76">
        <v>5</v>
      </c>
      <c r="D197" s="3" t="s">
        <v>139</v>
      </c>
      <c r="E197" s="76">
        <v>851</v>
      </c>
      <c r="F197" s="3" t="s">
        <v>122</v>
      </c>
      <c r="G197" s="3" t="s">
        <v>11</v>
      </c>
      <c r="H197" s="3" t="s">
        <v>282</v>
      </c>
      <c r="I197" s="3" t="s">
        <v>127</v>
      </c>
      <c r="J197" s="27">
        <f t="shared" si="203"/>
        <v>3059870</v>
      </c>
      <c r="K197" s="27">
        <f t="shared" si="203"/>
        <v>0</v>
      </c>
      <c r="L197" s="27">
        <f t="shared" si="203"/>
        <v>3059870</v>
      </c>
      <c r="M197" s="27">
        <f t="shared" si="203"/>
        <v>0</v>
      </c>
      <c r="N197" s="27">
        <f t="shared" si="203"/>
        <v>120169.3</v>
      </c>
      <c r="O197" s="27">
        <f t="shared" si="203"/>
        <v>0</v>
      </c>
      <c r="P197" s="27">
        <f t="shared" si="203"/>
        <v>120169.3</v>
      </c>
      <c r="Q197" s="27">
        <f t="shared" si="203"/>
        <v>0</v>
      </c>
      <c r="R197" s="27">
        <f t="shared" si="203"/>
        <v>3180039.3</v>
      </c>
      <c r="S197" s="27">
        <f t="shared" si="203"/>
        <v>0</v>
      </c>
      <c r="T197" s="27">
        <f t="shared" si="203"/>
        <v>3180039.3</v>
      </c>
      <c r="U197" s="27">
        <f t="shared" si="203"/>
        <v>0</v>
      </c>
      <c r="V197" s="27">
        <f t="shared" si="203"/>
        <v>3180039.3</v>
      </c>
      <c r="W197" s="27">
        <f t="shared" si="203"/>
        <v>1652010.88</v>
      </c>
      <c r="X197" s="174">
        <f t="shared" si="125"/>
        <v>51.949385656963422</v>
      </c>
      <c r="Y197" s="194" t="e">
        <f t="shared" si="202"/>
        <v>#REF!</v>
      </c>
      <c r="Z197" s="194" t="e">
        <f t="shared" si="202"/>
        <v>#REF!</v>
      </c>
      <c r="AA197" s="194" t="e">
        <f t="shared" si="202"/>
        <v>#REF!</v>
      </c>
    </row>
    <row r="198" spans="1:27" ht="120" x14ac:dyDescent="0.25">
      <c r="A198" s="71" t="s">
        <v>128</v>
      </c>
      <c r="B198" s="76">
        <v>51</v>
      </c>
      <c r="C198" s="76">
        <v>5</v>
      </c>
      <c r="D198" s="3" t="s">
        <v>139</v>
      </c>
      <c r="E198" s="76">
        <v>851</v>
      </c>
      <c r="F198" s="3" t="s">
        <v>122</v>
      </c>
      <c r="G198" s="3" t="s">
        <v>11</v>
      </c>
      <c r="H198" s="3" t="s">
        <v>282</v>
      </c>
      <c r="I198" s="3" t="s">
        <v>129</v>
      </c>
      <c r="J198" s="27">
        <f>'2.ВС'!J169</f>
        <v>3059870</v>
      </c>
      <c r="K198" s="27">
        <f>'2.ВС'!K169</f>
        <v>0</v>
      </c>
      <c r="L198" s="27">
        <f>'2.ВС'!L169</f>
        <v>3059870</v>
      </c>
      <c r="M198" s="27">
        <f>'2.ВС'!M169</f>
        <v>0</v>
      </c>
      <c r="N198" s="27">
        <f>'2.ВС'!N169</f>
        <v>120169.3</v>
      </c>
      <c r="O198" s="27">
        <f>'2.ВС'!O169</f>
        <v>0</v>
      </c>
      <c r="P198" s="27">
        <f>'2.ВС'!P169</f>
        <v>120169.3</v>
      </c>
      <c r="Q198" s="27">
        <f>'2.ВС'!Q169</f>
        <v>0</v>
      </c>
      <c r="R198" s="27">
        <f>'2.ВС'!R169</f>
        <v>3180039.3</v>
      </c>
      <c r="S198" s="27">
        <f>'2.ВС'!S169</f>
        <v>0</v>
      </c>
      <c r="T198" s="27">
        <f>'2.ВС'!T169</f>
        <v>3180039.3</v>
      </c>
      <c r="U198" s="27">
        <f>'2.ВС'!U169</f>
        <v>0</v>
      </c>
      <c r="V198" s="27">
        <f>'2.ВС'!V169</f>
        <v>3180039.3</v>
      </c>
      <c r="W198" s="27">
        <f>'2.ВС'!W169</f>
        <v>1652010.88</v>
      </c>
      <c r="X198" s="174">
        <f t="shared" si="125"/>
        <v>51.949385656963422</v>
      </c>
      <c r="Y198" s="194" t="e">
        <f>'2.ВС'!#REF!</f>
        <v>#REF!</v>
      </c>
      <c r="Z198" s="194" t="e">
        <f>'2.ВС'!#REF!</f>
        <v>#REF!</v>
      </c>
      <c r="AA198" s="194" t="e">
        <f>'2.ВС'!#REF!</f>
        <v>#REF!</v>
      </c>
    </row>
    <row r="199" spans="1:27" ht="171" x14ac:dyDescent="0.25">
      <c r="A199" s="23" t="s">
        <v>235</v>
      </c>
      <c r="B199" s="10">
        <v>51</v>
      </c>
      <c r="C199" s="10">
        <v>5</v>
      </c>
      <c r="D199" s="24" t="s">
        <v>82</v>
      </c>
      <c r="E199" s="10"/>
      <c r="F199" s="24"/>
      <c r="G199" s="24"/>
      <c r="H199" s="24"/>
      <c r="I199" s="24"/>
      <c r="J199" s="28" t="e">
        <f t="shared" ref="J199:Y200" si="204">J200</f>
        <v>#REF!</v>
      </c>
      <c r="K199" s="28" t="e">
        <f t="shared" si="204"/>
        <v>#REF!</v>
      </c>
      <c r="L199" s="28" t="e">
        <f t="shared" si="204"/>
        <v>#REF!</v>
      </c>
      <c r="M199" s="28" t="e">
        <f t="shared" si="204"/>
        <v>#REF!</v>
      </c>
      <c r="N199" s="28" t="e">
        <f t="shared" si="204"/>
        <v>#REF!</v>
      </c>
      <c r="O199" s="28" t="e">
        <f t="shared" si="204"/>
        <v>#REF!</v>
      </c>
      <c r="P199" s="28" t="e">
        <f t="shared" si="204"/>
        <v>#REF!</v>
      </c>
      <c r="Q199" s="28" t="e">
        <f t="shared" si="204"/>
        <v>#REF!</v>
      </c>
      <c r="R199" s="28">
        <f t="shared" si="204"/>
        <v>8028768</v>
      </c>
      <c r="S199" s="28">
        <f t="shared" si="204"/>
        <v>8028768</v>
      </c>
      <c r="T199" s="28">
        <f t="shared" si="204"/>
        <v>0</v>
      </c>
      <c r="U199" s="28">
        <f t="shared" si="204"/>
        <v>0</v>
      </c>
      <c r="V199" s="28">
        <f t="shared" si="204"/>
        <v>8028768</v>
      </c>
      <c r="W199" s="28">
        <f t="shared" si="204"/>
        <v>0</v>
      </c>
      <c r="X199" s="174">
        <f t="shared" ref="X199:X262" si="205">W199/V199*100</f>
        <v>0</v>
      </c>
      <c r="Y199" s="193" t="e">
        <f t="shared" si="204"/>
        <v>#REF!</v>
      </c>
      <c r="Z199" s="193" t="e">
        <f t="shared" ref="Y199:AA202" si="206">Z200</f>
        <v>#REF!</v>
      </c>
      <c r="AA199" s="193" t="e">
        <f t="shared" si="206"/>
        <v>#REF!</v>
      </c>
    </row>
    <row r="200" spans="1:27" ht="57" x14ac:dyDescent="0.25">
      <c r="A200" s="23" t="s">
        <v>6</v>
      </c>
      <c r="B200" s="10">
        <v>51</v>
      </c>
      <c r="C200" s="10">
        <v>5</v>
      </c>
      <c r="D200" s="3" t="s">
        <v>82</v>
      </c>
      <c r="E200" s="10">
        <v>851</v>
      </c>
      <c r="F200" s="24"/>
      <c r="G200" s="30"/>
      <c r="H200" s="30"/>
      <c r="I200" s="24"/>
      <c r="J200" s="28" t="e">
        <f>#REF!+J201</f>
        <v>#REF!</v>
      </c>
      <c r="K200" s="28" t="e">
        <f>#REF!+K201</f>
        <v>#REF!</v>
      </c>
      <c r="L200" s="28" t="e">
        <f>#REF!+L201</f>
        <v>#REF!</v>
      </c>
      <c r="M200" s="28" t="e">
        <f>#REF!+M201</f>
        <v>#REF!</v>
      </c>
      <c r="N200" s="28" t="e">
        <f>#REF!+N201</f>
        <v>#REF!</v>
      </c>
      <c r="O200" s="28" t="e">
        <f>#REF!+O201</f>
        <v>#REF!</v>
      </c>
      <c r="P200" s="28" t="e">
        <f>#REF!+P201</f>
        <v>#REF!</v>
      </c>
      <c r="Q200" s="28" t="e">
        <f>#REF!+Q201</f>
        <v>#REF!</v>
      </c>
      <c r="R200" s="28">
        <f>R201</f>
        <v>8028768</v>
      </c>
      <c r="S200" s="28">
        <f t="shared" si="204"/>
        <v>8028768</v>
      </c>
      <c r="T200" s="28">
        <f t="shared" si="204"/>
        <v>0</v>
      </c>
      <c r="U200" s="28">
        <f t="shared" si="204"/>
        <v>0</v>
      </c>
      <c r="V200" s="28">
        <f t="shared" si="204"/>
        <v>8028768</v>
      </c>
      <c r="W200" s="28">
        <f t="shared" si="204"/>
        <v>0</v>
      </c>
      <c r="X200" s="174">
        <f t="shared" si="205"/>
        <v>0</v>
      </c>
      <c r="Y200" s="193" t="e">
        <f t="shared" si="206"/>
        <v>#REF!</v>
      </c>
      <c r="Z200" s="193" t="e">
        <f t="shared" si="206"/>
        <v>#REF!</v>
      </c>
      <c r="AA200" s="193" t="e">
        <f t="shared" si="206"/>
        <v>#REF!</v>
      </c>
    </row>
    <row r="201" spans="1:27" ht="240" x14ac:dyDescent="0.25">
      <c r="A201" s="20" t="s">
        <v>323</v>
      </c>
      <c r="B201" s="76">
        <v>51</v>
      </c>
      <c r="C201" s="76">
        <v>5</v>
      </c>
      <c r="D201" s="3" t="s">
        <v>82</v>
      </c>
      <c r="E201" s="76">
        <v>851</v>
      </c>
      <c r="F201" s="4" t="s">
        <v>122</v>
      </c>
      <c r="G201" s="4" t="s">
        <v>13</v>
      </c>
      <c r="H201" s="4" t="s">
        <v>237</v>
      </c>
      <c r="I201" s="4"/>
      <c r="J201" s="27">
        <f t="shared" ref="J201:Y202" si="207">J202</f>
        <v>8028768</v>
      </c>
      <c r="K201" s="27">
        <f t="shared" si="207"/>
        <v>8028768</v>
      </c>
      <c r="L201" s="27">
        <f t="shared" si="207"/>
        <v>0</v>
      </c>
      <c r="M201" s="27">
        <f t="shared" si="207"/>
        <v>0</v>
      </c>
      <c r="N201" s="27">
        <f t="shared" si="207"/>
        <v>0</v>
      </c>
      <c r="O201" s="27">
        <f t="shared" si="207"/>
        <v>0</v>
      </c>
      <c r="P201" s="27">
        <f t="shared" si="207"/>
        <v>0</v>
      </c>
      <c r="Q201" s="27">
        <f t="shared" si="207"/>
        <v>0</v>
      </c>
      <c r="R201" s="27">
        <f t="shared" si="207"/>
        <v>8028768</v>
      </c>
      <c r="S201" s="27">
        <f t="shared" si="207"/>
        <v>8028768</v>
      </c>
      <c r="T201" s="27">
        <f t="shared" si="207"/>
        <v>0</v>
      </c>
      <c r="U201" s="27">
        <f t="shared" si="207"/>
        <v>0</v>
      </c>
      <c r="V201" s="27">
        <f t="shared" si="207"/>
        <v>8028768</v>
      </c>
      <c r="W201" s="27">
        <f t="shared" si="207"/>
        <v>0</v>
      </c>
      <c r="X201" s="174">
        <f t="shared" si="205"/>
        <v>0</v>
      </c>
      <c r="Y201" s="194" t="e">
        <f t="shared" si="207"/>
        <v>#REF!</v>
      </c>
      <c r="Z201" s="194" t="e">
        <f t="shared" si="206"/>
        <v>#REF!</v>
      </c>
      <c r="AA201" s="194" t="e">
        <f t="shared" si="206"/>
        <v>#REF!</v>
      </c>
    </row>
    <row r="202" spans="1:27" ht="120" x14ac:dyDescent="0.25">
      <c r="A202" s="78" t="s">
        <v>92</v>
      </c>
      <c r="B202" s="76">
        <v>51</v>
      </c>
      <c r="C202" s="76">
        <v>5</v>
      </c>
      <c r="D202" s="4" t="s">
        <v>82</v>
      </c>
      <c r="E202" s="76">
        <v>851</v>
      </c>
      <c r="F202" s="4" t="s">
        <v>122</v>
      </c>
      <c r="G202" s="4" t="s">
        <v>13</v>
      </c>
      <c r="H202" s="4" t="s">
        <v>237</v>
      </c>
      <c r="I202" s="4" t="s">
        <v>93</v>
      </c>
      <c r="J202" s="7">
        <f t="shared" si="207"/>
        <v>8028768</v>
      </c>
      <c r="K202" s="7">
        <f t="shared" si="207"/>
        <v>8028768</v>
      </c>
      <c r="L202" s="7">
        <f t="shared" si="207"/>
        <v>0</v>
      </c>
      <c r="M202" s="7">
        <f t="shared" si="207"/>
        <v>0</v>
      </c>
      <c r="N202" s="7">
        <f t="shared" si="207"/>
        <v>0</v>
      </c>
      <c r="O202" s="7">
        <f t="shared" si="207"/>
        <v>0</v>
      </c>
      <c r="P202" s="7">
        <f t="shared" si="207"/>
        <v>0</v>
      </c>
      <c r="Q202" s="7">
        <f t="shared" si="207"/>
        <v>0</v>
      </c>
      <c r="R202" s="7">
        <f t="shared" si="207"/>
        <v>8028768</v>
      </c>
      <c r="S202" s="7">
        <f t="shared" si="207"/>
        <v>8028768</v>
      </c>
      <c r="T202" s="7">
        <f t="shared" si="207"/>
        <v>0</v>
      </c>
      <c r="U202" s="7">
        <f t="shared" si="207"/>
        <v>0</v>
      </c>
      <c r="V202" s="7">
        <f t="shared" si="207"/>
        <v>8028768</v>
      </c>
      <c r="W202" s="7">
        <f t="shared" si="207"/>
        <v>0</v>
      </c>
      <c r="X202" s="174">
        <f t="shared" si="205"/>
        <v>0</v>
      </c>
      <c r="Y202" s="200" t="e">
        <f t="shared" si="206"/>
        <v>#REF!</v>
      </c>
      <c r="Z202" s="200" t="e">
        <f t="shared" si="206"/>
        <v>#REF!</v>
      </c>
      <c r="AA202" s="200" t="e">
        <f t="shared" si="206"/>
        <v>#REF!</v>
      </c>
    </row>
    <row r="203" spans="1:27" ht="30" x14ac:dyDescent="0.25">
      <c r="A203" s="78" t="s">
        <v>94</v>
      </c>
      <c r="B203" s="76">
        <v>51</v>
      </c>
      <c r="C203" s="76">
        <v>5</v>
      </c>
      <c r="D203" s="4" t="s">
        <v>82</v>
      </c>
      <c r="E203" s="76">
        <v>851</v>
      </c>
      <c r="F203" s="4" t="s">
        <v>122</v>
      </c>
      <c r="G203" s="4" t="s">
        <v>13</v>
      </c>
      <c r="H203" s="4" t="s">
        <v>237</v>
      </c>
      <c r="I203" s="4" t="s">
        <v>95</v>
      </c>
      <c r="J203" s="7">
        <f>'2.ВС'!J177</f>
        <v>8028768</v>
      </c>
      <c r="K203" s="7">
        <f>'2.ВС'!K177</f>
        <v>8028768</v>
      </c>
      <c r="L203" s="7">
        <f>'2.ВС'!L177</f>
        <v>0</v>
      </c>
      <c r="M203" s="7">
        <f>'2.ВС'!M177</f>
        <v>0</v>
      </c>
      <c r="N203" s="7">
        <f>'2.ВС'!N177</f>
        <v>0</v>
      </c>
      <c r="O203" s="7">
        <f>'2.ВС'!O177</f>
        <v>0</v>
      </c>
      <c r="P203" s="7">
        <f>'2.ВС'!P177</f>
        <v>0</v>
      </c>
      <c r="Q203" s="7">
        <f>'2.ВС'!Q177</f>
        <v>0</v>
      </c>
      <c r="R203" s="7">
        <f>'2.ВС'!R177</f>
        <v>8028768</v>
      </c>
      <c r="S203" s="7">
        <f>'2.ВС'!S177</f>
        <v>8028768</v>
      </c>
      <c r="T203" s="7">
        <f>'2.ВС'!T177</f>
        <v>0</v>
      </c>
      <c r="U203" s="7">
        <f>'2.ВС'!U177</f>
        <v>0</v>
      </c>
      <c r="V203" s="7">
        <f>'2.ВС'!V177</f>
        <v>8028768</v>
      </c>
      <c r="W203" s="7">
        <f>'2.ВС'!W177</f>
        <v>0</v>
      </c>
      <c r="X203" s="174">
        <f t="shared" si="205"/>
        <v>0</v>
      </c>
      <c r="Y203" s="200" t="e">
        <f>'2.ВС'!#REF!</f>
        <v>#REF!</v>
      </c>
      <c r="Z203" s="200" t="e">
        <f>'2.ВС'!#REF!</f>
        <v>#REF!</v>
      </c>
      <c r="AA203" s="200" t="e">
        <f>'2.ВС'!#REF!</f>
        <v>#REF!</v>
      </c>
    </row>
    <row r="204" spans="1:27" s="29" customFormat="1" ht="114" x14ac:dyDescent="0.25">
      <c r="A204" s="23" t="s">
        <v>364</v>
      </c>
      <c r="B204" s="10">
        <v>51</v>
      </c>
      <c r="C204" s="10">
        <v>6</v>
      </c>
      <c r="D204" s="30"/>
      <c r="E204" s="10"/>
      <c r="F204" s="24"/>
      <c r="G204" s="30"/>
      <c r="H204" s="30"/>
      <c r="I204" s="24"/>
      <c r="J204" s="28">
        <f t="shared" ref="J204" si="208">J206</f>
        <v>2682338.4</v>
      </c>
      <c r="K204" s="28">
        <f t="shared" ref="K204:N204" si="209">K206</f>
        <v>1915956</v>
      </c>
      <c r="L204" s="28">
        <f t="shared" si="209"/>
        <v>766382.4</v>
      </c>
      <c r="M204" s="28">
        <f t="shared" si="209"/>
        <v>0</v>
      </c>
      <c r="N204" s="28">
        <f t="shared" si="209"/>
        <v>0</v>
      </c>
      <c r="O204" s="28">
        <f t="shared" ref="O204:U204" si="210">O206</f>
        <v>0</v>
      </c>
      <c r="P204" s="28">
        <f t="shared" si="210"/>
        <v>0</v>
      </c>
      <c r="Q204" s="28">
        <f t="shared" si="210"/>
        <v>0</v>
      </c>
      <c r="R204" s="28">
        <f t="shared" si="210"/>
        <v>2682338.4</v>
      </c>
      <c r="S204" s="28">
        <f t="shared" si="210"/>
        <v>1915956</v>
      </c>
      <c r="T204" s="28">
        <f t="shared" si="210"/>
        <v>766382.4</v>
      </c>
      <c r="U204" s="28">
        <f t="shared" si="210"/>
        <v>0</v>
      </c>
      <c r="V204" s="28">
        <f t="shared" ref="V204:W204" si="211">V206</f>
        <v>2682338.4</v>
      </c>
      <c r="W204" s="28">
        <f t="shared" si="211"/>
        <v>2682338.4</v>
      </c>
      <c r="X204" s="174">
        <f t="shared" si="205"/>
        <v>100</v>
      </c>
      <c r="Y204" s="193" t="e">
        <f t="shared" ref="Y204:AA204" si="212">Y206</f>
        <v>#REF!</v>
      </c>
      <c r="Z204" s="193" t="e">
        <f t="shared" si="212"/>
        <v>#REF!</v>
      </c>
      <c r="AA204" s="193" t="e">
        <f t="shared" si="212"/>
        <v>#REF!</v>
      </c>
    </row>
    <row r="205" spans="1:27" ht="142.5" x14ac:dyDescent="0.25">
      <c r="A205" s="23" t="s">
        <v>238</v>
      </c>
      <c r="B205" s="10">
        <v>51</v>
      </c>
      <c r="C205" s="10">
        <v>6</v>
      </c>
      <c r="D205" s="30" t="s">
        <v>139</v>
      </c>
      <c r="E205" s="10"/>
      <c r="F205" s="24"/>
      <c r="G205" s="30"/>
      <c r="H205" s="30"/>
      <c r="I205" s="24"/>
      <c r="J205" s="28">
        <f t="shared" ref="J205:Y206" si="213">J206</f>
        <v>2682338.4</v>
      </c>
      <c r="K205" s="28">
        <f t="shared" si="213"/>
        <v>1915956</v>
      </c>
      <c r="L205" s="28">
        <f t="shared" si="213"/>
        <v>766382.4</v>
      </c>
      <c r="M205" s="28">
        <f t="shared" si="213"/>
        <v>0</v>
      </c>
      <c r="N205" s="28">
        <f t="shared" si="213"/>
        <v>0</v>
      </c>
      <c r="O205" s="28">
        <f t="shared" si="213"/>
        <v>0</v>
      </c>
      <c r="P205" s="28">
        <f t="shared" si="213"/>
        <v>0</v>
      </c>
      <c r="Q205" s="28">
        <f t="shared" si="213"/>
        <v>0</v>
      </c>
      <c r="R205" s="28">
        <f t="shared" si="213"/>
        <v>2682338.4</v>
      </c>
      <c r="S205" s="28">
        <f t="shared" si="213"/>
        <v>1915956</v>
      </c>
      <c r="T205" s="28">
        <f t="shared" si="213"/>
        <v>766382.4</v>
      </c>
      <c r="U205" s="28">
        <f t="shared" si="213"/>
        <v>0</v>
      </c>
      <c r="V205" s="28">
        <f t="shared" si="213"/>
        <v>2682338.4</v>
      </c>
      <c r="W205" s="28">
        <f t="shared" si="213"/>
        <v>2682338.4</v>
      </c>
      <c r="X205" s="174">
        <f t="shared" si="205"/>
        <v>100</v>
      </c>
      <c r="Y205" s="193" t="e">
        <f t="shared" si="213"/>
        <v>#REF!</v>
      </c>
      <c r="Z205" s="193" t="e">
        <f t="shared" ref="Y205:AA208" si="214">Z206</f>
        <v>#REF!</v>
      </c>
      <c r="AA205" s="193" t="e">
        <f t="shared" si="214"/>
        <v>#REF!</v>
      </c>
    </row>
    <row r="206" spans="1:27" s="2" customFormat="1" ht="57" x14ac:dyDescent="0.25">
      <c r="A206" s="23" t="s">
        <v>6</v>
      </c>
      <c r="B206" s="10">
        <v>51</v>
      </c>
      <c r="C206" s="10">
        <v>6</v>
      </c>
      <c r="D206" s="30" t="s">
        <v>139</v>
      </c>
      <c r="E206" s="10">
        <v>851</v>
      </c>
      <c r="F206" s="24"/>
      <c r="G206" s="30"/>
      <c r="H206" s="30"/>
      <c r="I206" s="24"/>
      <c r="J206" s="28">
        <f t="shared" si="213"/>
        <v>2682338.4</v>
      </c>
      <c r="K206" s="28">
        <f t="shared" si="213"/>
        <v>1915956</v>
      </c>
      <c r="L206" s="28">
        <f t="shared" si="213"/>
        <v>766382.4</v>
      </c>
      <c r="M206" s="28">
        <f t="shared" si="213"/>
        <v>0</v>
      </c>
      <c r="N206" s="28">
        <f t="shared" si="213"/>
        <v>0</v>
      </c>
      <c r="O206" s="28">
        <f t="shared" si="213"/>
        <v>0</v>
      </c>
      <c r="P206" s="28">
        <f t="shared" si="213"/>
        <v>0</v>
      </c>
      <c r="Q206" s="28">
        <f t="shared" si="213"/>
        <v>0</v>
      </c>
      <c r="R206" s="28">
        <f t="shared" si="213"/>
        <v>2682338.4</v>
      </c>
      <c r="S206" s="28">
        <f t="shared" si="213"/>
        <v>1915956</v>
      </c>
      <c r="T206" s="28">
        <f t="shared" si="213"/>
        <v>766382.4</v>
      </c>
      <c r="U206" s="28">
        <f t="shared" si="213"/>
        <v>0</v>
      </c>
      <c r="V206" s="28">
        <f t="shared" si="213"/>
        <v>2682338.4</v>
      </c>
      <c r="W206" s="28">
        <f t="shared" si="213"/>
        <v>2682338.4</v>
      </c>
      <c r="X206" s="174">
        <f t="shared" si="205"/>
        <v>100</v>
      </c>
      <c r="Y206" s="193" t="e">
        <f t="shared" si="214"/>
        <v>#REF!</v>
      </c>
      <c r="Z206" s="193" t="e">
        <f t="shared" si="214"/>
        <v>#REF!</v>
      </c>
      <c r="AA206" s="193" t="e">
        <f t="shared" si="214"/>
        <v>#REF!</v>
      </c>
    </row>
    <row r="207" spans="1:27" s="2" customFormat="1" ht="105" x14ac:dyDescent="0.25">
      <c r="A207" s="20" t="s">
        <v>352</v>
      </c>
      <c r="B207" s="76">
        <v>51</v>
      </c>
      <c r="C207" s="76">
        <v>6</v>
      </c>
      <c r="D207" s="4" t="s">
        <v>139</v>
      </c>
      <c r="E207" s="76">
        <v>851</v>
      </c>
      <c r="F207" s="3" t="s">
        <v>122</v>
      </c>
      <c r="G207" s="3" t="s">
        <v>58</v>
      </c>
      <c r="H207" s="3" t="s">
        <v>319</v>
      </c>
      <c r="I207" s="3"/>
      <c r="J207" s="27">
        <f t="shared" ref="J207:Y208" si="215">J208</f>
        <v>2682338.4</v>
      </c>
      <c r="K207" s="27">
        <f t="shared" si="215"/>
        <v>1915956</v>
      </c>
      <c r="L207" s="27">
        <f t="shared" si="215"/>
        <v>766382.4</v>
      </c>
      <c r="M207" s="27">
        <f t="shared" si="215"/>
        <v>0</v>
      </c>
      <c r="N207" s="27">
        <f t="shared" si="215"/>
        <v>0</v>
      </c>
      <c r="O207" s="27">
        <f t="shared" si="215"/>
        <v>0</v>
      </c>
      <c r="P207" s="27">
        <f t="shared" si="215"/>
        <v>0</v>
      </c>
      <c r="Q207" s="27">
        <f t="shared" si="215"/>
        <v>0</v>
      </c>
      <c r="R207" s="27">
        <f t="shared" si="215"/>
        <v>2682338.4</v>
      </c>
      <c r="S207" s="27">
        <f t="shared" si="215"/>
        <v>1915956</v>
      </c>
      <c r="T207" s="27">
        <f t="shared" si="215"/>
        <v>766382.4</v>
      </c>
      <c r="U207" s="27">
        <f t="shared" si="215"/>
        <v>0</v>
      </c>
      <c r="V207" s="27">
        <f t="shared" si="215"/>
        <v>2682338.4</v>
      </c>
      <c r="W207" s="27">
        <f t="shared" si="215"/>
        <v>2682338.4</v>
      </c>
      <c r="X207" s="174">
        <f t="shared" si="205"/>
        <v>100</v>
      </c>
      <c r="Y207" s="194" t="e">
        <f t="shared" si="215"/>
        <v>#REF!</v>
      </c>
      <c r="Z207" s="194" t="e">
        <f t="shared" si="214"/>
        <v>#REF!</v>
      </c>
      <c r="AA207" s="194" t="e">
        <f t="shared" si="214"/>
        <v>#REF!</v>
      </c>
    </row>
    <row r="208" spans="1:27" s="2" customFormat="1" ht="60" x14ac:dyDescent="0.25">
      <c r="A208" s="71" t="s">
        <v>126</v>
      </c>
      <c r="B208" s="76">
        <v>51</v>
      </c>
      <c r="C208" s="76">
        <v>6</v>
      </c>
      <c r="D208" s="4" t="s">
        <v>139</v>
      </c>
      <c r="E208" s="76">
        <v>851</v>
      </c>
      <c r="F208" s="3" t="s">
        <v>122</v>
      </c>
      <c r="G208" s="3" t="s">
        <v>58</v>
      </c>
      <c r="H208" s="3" t="s">
        <v>319</v>
      </c>
      <c r="I208" s="3" t="s">
        <v>127</v>
      </c>
      <c r="J208" s="27">
        <f t="shared" si="215"/>
        <v>2682338.4</v>
      </c>
      <c r="K208" s="27">
        <f t="shared" si="215"/>
        <v>1915956</v>
      </c>
      <c r="L208" s="27">
        <f t="shared" si="215"/>
        <v>766382.4</v>
      </c>
      <c r="M208" s="27">
        <f t="shared" si="215"/>
        <v>0</v>
      </c>
      <c r="N208" s="27">
        <f t="shared" si="215"/>
        <v>0</v>
      </c>
      <c r="O208" s="27">
        <f t="shared" si="215"/>
        <v>0</v>
      </c>
      <c r="P208" s="27">
        <f t="shared" si="215"/>
        <v>0</v>
      </c>
      <c r="Q208" s="27">
        <f t="shared" si="215"/>
        <v>0</v>
      </c>
      <c r="R208" s="27">
        <f t="shared" si="215"/>
        <v>2682338.4</v>
      </c>
      <c r="S208" s="27">
        <f t="shared" si="215"/>
        <v>1915956</v>
      </c>
      <c r="T208" s="27">
        <f t="shared" si="215"/>
        <v>766382.4</v>
      </c>
      <c r="U208" s="27">
        <f t="shared" si="215"/>
        <v>0</v>
      </c>
      <c r="V208" s="27">
        <f t="shared" si="215"/>
        <v>2682338.4</v>
      </c>
      <c r="W208" s="27">
        <f t="shared" si="215"/>
        <v>2682338.4</v>
      </c>
      <c r="X208" s="174">
        <f t="shared" si="205"/>
        <v>100</v>
      </c>
      <c r="Y208" s="194" t="e">
        <f t="shared" si="214"/>
        <v>#REF!</v>
      </c>
      <c r="Z208" s="194" t="e">
        <f t="shared" si="214"/>
        <v>#REF!</v>
      </c>
      <c r="AA208" s="194" t="e">
        <f t="shared" si="214"/>
        <v>#REF!</v>
      </c>
    </row>
    <row r="209" spans="1:27" ht="120" x14ac:dyDescent="0.25">
      <c r="A209" s="71" t="s">
        <v>128</v>
      </c>
      <c r="B209" s="76">
        <v>51</v>
      </c>
      <c r="C209" s="76">
        <v>6</v>
      </c>
      <c r="D209" s="4" t="s">
        <v>139</v>
      </c>
      <c r="E209" s="76">
        <v>851</v>
      </c>
      <c r="F209" s="3" t="s">
        <v>122</v>
      </c>
      <c r="G209" s="3" t="s">
        <v>58</v>
      </c>
      <c r="H209" s="3" t="s">
        <v>319</v>
      </c>
      <c r="I209" s="3" t="s">
        <v>129</v>
      </c>
      <c r="J209" s="27">
        <f>'2.ВС'!J180</f>
        <v>2682338.4</v>
      </c>
      <c r="K209" s="27">
        <f>'2.ВС'!K180</f>
        <v>1915956</v>
      </c>
      <c r="L209" s="27">
        <f>'2.ВС'!L180</f>
        <v>766382.4</v>
      </c>
      <c r="M209" s="27">
        <f>'2.ВС'!M180</f>
        <v>0</v>
      </c>
      <c r="N209" s="27">
        <f>'2.ВС'!N180</f>
        <v>0</v>
      </c>
      <c r="O209" s="27">
        <f>'2.ВС'!O180</f>
        <v>0</v>
      </c>
      <c r="P209" s="27">
        <f>'2.ВС'!P180</f>
        <v>0</v>
      </c>
      <c r="Q209" s="27">
        <f>'2.ВС'!Q180</f>
        <v>0</v>
      </c>
      <c r="R209" s="27">
        <f>'2.ВС'!R180</f>
        <v>2682338.4</v>
      </c>
      <c r="S209" s="27">
        <f>'2.ВС'!S180</f>
        <v>1915956</v>
      </c>
      <c r="T209" s="27">
        <f>'2.ВС'!T180</f>
        <v>766382.4</v>
      </c>
      <c r="U209" s="27">
        <f>'2.ВС'!U180</f>
        <v>0</v>
      </c>
      <c r="V209" s="27">
        <f>'2.ВС'!V180</f>
        <v>2682338.4</v>
      </c>
      <c r="W209" s="27">
        <f>'2.ВС'!W180</f>
        <v>2682338.4</v>
      </c>
      <c r="X209" s="174">
        <f t="shared" si="205"/>
        <v>100</v>
      </c>
      <c r="Y209" s="194" t="e">
        <f>'2.ВС'!#REF!</f>
        <v>#REF!</v>
      </c>
      <c r="Z209" s="194" t="e">
        <f>'2.ВС'!#REF!</f>
        <v>#REF!</v>
      </c>
      <c r="AA209" s="194" t="e">
        <f>'2.ВС'!#REF!</f>
        <v>#REF!</v>
      </c>
    </row>
    <row r="210" spans="1:27" ht="27" customHeight="1" x14ac:dyDescent="0.25">
      <c r="A210" s="23" t="s">
        <v>362</v>
      </c>
      <c r="B210" s="82">
        <v>52</v>
      </c>
      <c r="C210" s="5"/>
      <c r="D210" s="5"/>
      <c r="E210" s="31"/>
      <c r="F210" s="31"/>
      <c r="G210" s="31"/>
      <c r="H210" s="5"/>
      <c r="I210" s="3"/>
      <c r="J210" s="28" t="e">
        <f t="shared" ref="J210:W210" si="216">J211+J216+J270+J277+J294+J299+J306</f>
        <v>#REF!</v>
      </c>
      <c r="K210" s="28" t="e">
        <f t="shared" si="216"/>
        <v>#REF!</v>
      </c>
      <c r="L210" s="28" t="e">
        <f t="shared" si="216"/>
        <v>#REF!</v>
      </c>
      <c r="M210" s="28" t="e">
        <f t="shared" si="216"/>
        <v>#REF!</v>
      </c>
      <c r="N210" s="28" t="e">
        <f t="shared" si="216"/>
        <v>#REF!</v>
      </c>
      <c r="O210" s="28" t="e">
        <f t="shared" si="216"/>
        <v>#REF!</v>
      </c>
      <c r="P210" s="28" t="e">
        <f t="shared" si="216"/>
        <v>#REF!</v>
      </c>
      <c r="Q210" s="28" t="e">
        <f t="shared" si="216"/>
        <v>#REF!</v>
      </c>
      <c r="R210" s="28">
        <f t="shared" si="216"/>
        <v>182244898.70999998</v>
      </c>
      <c r="S210" s="28">
        <f t="shared" si="216"/>
        <v>116789731.45</v>
      </c>
      <c r="T210" s="28">
        <f t="shared" si="216"/>
        <v>65455167.259999998</v>
      </c>
      <c r="U210" s="28">
        <f t="shared" si="216"/>
        <v>0</v>
      </c>
      <c r="V210" s="28">
        <f t="shared" si="216"/>
        <v>182244898.70999998</v>
      </c>
      <c r="W210" s="28">
        <f t="shared" si="216"/>
        <v>85978886.559999973</v>
      </c>
      <c r="X210" s="174">
        <f t="shared" si="205"/>
        <v>47.177664323441618</v>
      </c>
      <c r="Y210" s="193" t="e">
        <f t="shared" ref="Y210:AA210" si="217">Y211+Y216+Y270+Y277+Y294+Y299+Y306</f>
        <v>#REF!</v>
      </c>
      <c r="Z210" s="193" t="e">
        <f t="shared" si="217"/>
        <v>#REF!</v>
      </c>
      <c r="AA210" s="193" t="e">
        <f t="shared" si="217"/>
        <v>#REF!</v>
      </c>
    </row>
    <row r="211" spans="1:27" ht="45" customHeight="1" x14ac:dyDescent="0.25">
      <c r="A211" s="23" t="s">
        <v>239</v>
      </c>
      <c r="B211" s="82">
        <v>52</v>
      </c>
      <c r="C211" s="82">
        <v>0</v>
      </c>
      <c r="D211" s="82">
        <v>11</v>
      </c>
      <c r="E211" s="33"/>
      <c r="F211" s="33"/>
      <c r="G211" s="33"/>
      <c r="H211" s="82"/>
      <c r="I211" s="24"/>
      <c r="J211" s="28">
        <f t="shared" ref="J211:Y214" si="218">J212</f>
        <v>1178200</v>
      </c>
      <c r="K211" s="28">
        <f t="shared" si="218"/>
        <v>0</v>
      </c>
      <c r="L211" s="28">
        <f t="shared" si="218"/>
        <v>1178200</v>
      </c>
      <c r="M211" s="28">
        <f t="shared" si="218"/>
        <v>0</v>
      </c>
      <c r="N211" s="28">
        <f t="shared" si="218"/>
        <v>0</v>
      </c>
      <c r="O211" s="28">
        <f t="shared" si="218"/>
        <v>0</v>
      </c>
      <c r="P211" s="28">
        <f t="shared" si="218"/>
        <v>0</v>
      </c>
      <c r="Q211" s="28">
        <f t="shared" si="218"/>
        <v>0</v>
      </c>
      <c r="R211" s="28">
        <f t="shared" si="218"/>
        <v>1178200</v>
      </c>
      <c r="S211" s="28">
        <f t="shared" si="218"/>
        <v>0</v>
      </c>
      <c r="T211" s="28">
        <f t="shared" si="218"/>
        <v>1178200</v>
      </c>
      <c r="U211" s="28">
        <f t="shared" si="218"/>
        <v>0</v>
      </c>
      <c r="V211" s="28">
        <f t="shared" si="218"/>
        <v>1178200</v>
      </c>
      <c r="W211" s="28">
        <f t="shared" si="218"/>
        <v>511889.81999999995</v>
      </c>
      <c r="X211" s="174">
        <f t="shared" si="205"/>
        <v>43.446767951111859</v>
      </c>
      <c r="Y211" s="193" t="e">
        <f t="shared" si="218"/>
        <v>#REF!</v>
      </c>
      <c r="Z211" s="193" t="e">
        <f t="shared" ref="Y211:AA214" si="219">Z212</f>
        <v>#REF!</v>
      </c>
      <c r="AA211" s="193" t="e">
        <f t="shared" si="219"/>
        <v>#REF!</v>
      </c>
    </row>
    <row r="212" spans="1:27" ht="85.5" x14ac:dyDescent="0.25">
      <c r="A212" s="23" t="s">
        <v>149</v>
      </c>
      <c r="B212" s="10">
        <v>52</v>
      </c>
      <c r="C212" s="10">
        <v>0</v>
      </c>
      <c r="D212" s="4" t="s">
        <v>139</v>
      </c>
      <c r="E212" s="10">
        <v>852</v>
      </c>
      <c r="F212" s="4"/>
      <c r="G212" s="4"/>
      <c r="H212" s="4"/>
      <c r="I212" s="3"/>
      <c r="J212" s="28">
        <f t="shared" si="218"/>
        <v>1178200</v>
      </c>
      <c r="K212" s="28">
        <f t="shared" si="218"/>
        <v>0</v>
      </c>
      <c r="L212" s="28">
        <f t="shared" si="218"/>
        <v>1178200</v>
      </c>
      <c r="M212" s="28">
        <f t="shared" si="218"/>
        <v>0</v>
      </c>
      <c r="N212" s="28">
        <f t="shared" si="218"/>
        <v>0</v>
      </c>
      <c r="O212" s="28">
        <f t="shared" si="218"/>
        <v>0</v>
      </c>
      <c r="P212" s="28">
        <f t="shared" si="218"/>
        <v>0</v>
      </c>
      <c r="Q212" s="28">
        <f t="shared" si="218"/>
        <v>0</v>
      </c>
      <c r="R212" s="28">
        <f t="shared" si="218"/>
        <v>1178200</v>
      </c>
      <c r="S212" s="28">
        <f t="shared" si="218"/>
        <v>0</v>
      </c>
      <c r="T212" s="28">
        <f t="shared" si="218"/>
        <v>1178200</v>
      </c>
      <c r="U212" s="28">
        <f t="shared" si="218"/>
        <v>0</v>
      </c>
      <c r="V212" s="28">
        <f t="shared" si="218"/>
        <v>1178200</v>
      </c>
      <c r="W212" s="28">
        <f t="shared" si="218"/>
        <v>511889.81999999995</v>
      </c>
      <c r="X212" s="174">
        <f t="shared" si="205"/>
        <v>43.446767951111859</v>
      </c>
      <c r="Y212" s="193" t="e">
        <f t="shared" si="219"/>
        <v>#REF!</v>
      </c>
      <c r="Z212" s="193" t="e">
        <f t="shared" si="219"/>
        <v>#REF!</v>
      </c>
      <c r="AA212" s="193" t="e">
        <f t="shared" si="219"/>
        <v>#REF!</v>
      </c>
    </row>
    <row r="213" spans="1:27" ht="135" x14ac:dyDescent="0.25">
      <c r="A213" s="20" t="s">
        <v>20</v>
      </c>
      <c r="B213" s="76">
        <v>52</v>
      </c>
      <c r="C213" s="76">
        <v>0</v>
      </c>
      <c r="D213" s="3" t="s">
        <v>139</v>
      </c>
      <c r="E213" s="76">
        <v>852</v>
      </c>
      <c r="F213" s="3" t="s">
        <v>101</v>
      </c>
      <c r="G213" s="3" t="s">
        <v>64</v>
      </c>
      <c r="H213" s="3" t="s">
        <v>258</v>
      </c>
      <c r="I213" s="3"/>
      <c r="J213" s="27">
        <f t="shared" si="218"/>
        <v>1178200</v>
      </c>
      <c r="K213" s="27">
        <f t="shared" si="218"/>
        <v>0</v>
      </c>
      <c r="L213" s="27">
        <f t="shared" si="218"/>
        <v>1178200</v>
      </c>
      <c r="M213" s="27">
        <f t="shared" si="218"/>
        <v>0</v>
      </c>
      <c r="N213" s="27">
        <f t="shared" si="218"/>
        <v>0</v>
      </c>
      <c r="O213" s="27">
        <f t="shared" si="218"/>
        <v>0</v>
      </c>
      <c r="P213" s="27">
        <f t="shared" si="218"/>
        <v>0</v>
      </c>
      <c r="Q213" s="27">
        <f t="shared" si="218"/>
        <v>0</v>
      </c>
      <c r="R213" s="27">
        <f t="shared" si="218"/>
        <v>1178200</v>
      </c>
      <c r="S213" s="27">
        <f t="shared" si="218"/>
        <v>0</v>
      </c>
      <c r="T213" s="27">
        <f t="shared" si="218"/>
        <v>1178200</v>
      </c>
      <c r="U213" s="27">
        <f t="shared" si="218"/>
        <v>0</v>
      </c>
      <c r="V213" s="27">
        <f t="shared" si="218"/>
        <v>1178200</v>
      </c>
      <c r="W213" s="27">
        <f t="shared" si="218"/>
        <v>511889.81999999995</v>
      </c>
      <c r="X213" s="174">
        <f t="shared" si="205"/>
        <v>43.446767951111859</v>
      </c>
      <c r="Y213" s="194" t="e">
        <f t="shared" si="219"/>
        <v>#REF!</v>
      </c>
      <c r="Z213" s="194" t="e">
        <f t="shared" si="219"/>
        <v>#REF!</v>
      </c>
      <c r="AA213" s="194" t="e">
        <f t="shared" si="219"/>
        <v>#REF!</v>
      </c>
    </row>
    <row r="214" spans="1:27" ht="42" customHeight="1" x14ac:dyDescent="0.25">
      <c r="A214" s="71" t="s">
        <v>16</v>
      </c>
      <c r="B214" s="76">
        <v>52</v>
      </c>
      <c r="C214" s="76">
        <v>0</v>
      </c>
      <c r="D214" s="3" t="s">
        <v>139</v>
      </c>
      <c r="E214" s="76">
        <v>852</v>
      </c>
      <c r="F214" s="3" t="s">
        <v>101</v>
      </c>
      <c r="G214" s="3" t="s">
        <v>64</v>
      </c>
      <c r="H214" s="3" t="s">
        <v>258</v>
      </c>
      <c r="I214" s="3" t="s">
        <v>18</v>
      </c>
      <c r="J214" s="27">
        <f t="shared" si="218"/>
        <v>1178200</v>
      </c>
      <c r="K214" s="27">
        <f t="shared" si="218"/>
        <v>0</v>
      </c>
      <c r="L214" s="27">
        <f t="shared" si="218"/>
        <v>1178200</v>
      </c>
      <c r="M214" s="27">
        <f t="shared" si="218"/>
        <v>0</v>
      </c>
      <c r="N214" s="27">
        <f t="shared" si="218"/>
        <v>0</v>
      </c>
      <c r="O214" s="27">
        <f t="shared" si="218"/>
        <v>0</v>
      </c>
      <c r="P214" s="27">
        <f t="shared" si="218"/>
        <v>0</v>
      </c>
      <c r="Q214" s="27">
        <f t="shared" si="218"/>
        <v>0</v>
      </c>
      <c r="R214" s="27">
        <f t="shared" si="218"/>
        <v>1178200</v>
      </c>
      <c r="S214" s="27">
        <f t="shared" si="218"/>
        <v>0</v>
      </c>
      <c r="T214" s="27">
        <f t="shared" si="218"/>
        <v>1178200</v>
      </c>
      <c r="U214" s="27">
        <f t="shared" si="218"/>
        <v>0</v>
      </c>
      <c r="V214" s="27">
        <f t="shared" si="218"/>
        <v>1178200</v>
      </c>
      <c r="W214" s="27">
        <f t="shared" si="218"/>
        <v>511889.81999999995</v>
      </c>
      <c r="X214" s="174">
        <f t="shared" si="205"/>
        <v>43.446767951111859</v>
      </c>
      <c r="Y214" s="194" t="e">
        <f t="shared" si="219"/>
        <v>#REF!</v>
      </c>
      <c r="Z214" s="194" t="e">
        <f t="shared" si="219"/>
        <v>#REF!</v>
      </c>
      <c r="AA214" s="194" t="e">
        <f t="shared" si="219"/>
        <v>#REF!</v>
      </c>
    </row>
    <row r="215" spans="1:27" ht="105" x14ac:dyDescent="0.25">
      <c r="A215" s="71" t="s">
        <v>8</v>
      </c>
      <c r="B215" s="76">
        <v>52</v>
      </c>
      <c r="C215" s="76">
        <v>0</v>
      </c>
      <c r="D215" s="3" t="s">
        <v>139</v>
      </c>
      <c r="E215" s="76">
        <v>852</v>
      </c>
      <c r="F215" s="3" t="s">
        <v>101</v>
      </c>
      <c r="G215" s="3" t="s">
        <v>64</v>
      </c>
      <c r="H215" s="3" t="s">
        <v>258</v>
      </c>
      <c r="I215" s="3" t="s">
        <v>19</v>
      </c>
      <c r="J215" s="27">
        <f>'2.ВС'!J297</f>
        <v>1178200</v>
      </c>
      <c r="K215" s="27">
        <f>'2.ВС'!K297</f>
        <v>0</v>
      </c>
      <c r="L215" s="27">
        <f>'2.ВС'!L297</f>
        <v>1178200</v>
      </c>
      <c r="M215" s="27">
        <f>'2.ВС'!M297</f>
        <v>0</v>
      </c>
      <c r="N215" s="27">
        <f>'2.ВС'!N297</f>
        <v>0</v>
      </c>
      <c r="O215" s="27">
        <f>'2.ВС'!O297</f>
        <v>0</v>
      </c>
      <c r="P215" s="27">
        <f>'2.ВС'!P297</f>
        <v>0</v>
      </c>
      <c r="Q215" s="27">
        <f>'2.ВС'!Q297</f>
        <v>0</v>
      </c>
      <c r="R215" s="27">
        <f>'2.ВС'!R297</f>
        <v>1178200</v>
      </c>
      <c r="S215" s="27">
        <f>'2.ВС'!S297</f>
        <v>0</v>
      </c>
      <c r="T215" s="27">
        <f>'2.ВС'!T297</f>
        <v>1178200</v>
      </c>
      <c r="U215" s="27">
        <f>'2.ВС'!U297</f>
        <v>0</v>
      </c>
      <c r="V215" s="27">
        <f>'2.ВС'!V297</f>
        <v>1178200</v>
      </c>
      <c r="W215" s="27">
        <f>'2.ВС'!W297</f>
        <v>511889.81999999995</v>
      </c>
      <c r="X215" s="174">
        <f t="shared" si="205"/>
        <v>43.446767951111859</v>
      </c>
      <c r="Y215" s="194" t="e">
        <f>'2.ВС'!#REF!</f>
        <v>#REF!</v>
      </c>
      <c r="Z215" s="194" t="e">
        <f>'2.ВС'!#REF!</f>
        <v>#REF!</v>
      </c>
      <c r="AA215" s="194" t="e">
        <f>'2.ВС'!#REF!</f>
        <v>#REF!</v>
      </c>
    </row>
    <row r="216" spans="1:27" ht="171" x14ac:dyDescent="0.25">
      <c r="A216" s="23" t="s">
        <v>306</v>
      </c>
      <c r="B216" s="10">
        <v>52</v>
      </c>
      <c r="C216" s="10">
        <v>0</v>
      </c>
      <c r="D216" s="24" t="s">
        <v>82</v>
      </c>
      <c r="E216" s="10"/>
      <c r="F216" s="24"/>
      <c r="G216" s="24"/>
      <c r="H216" s="24"/>
      <c r="I216" s="24"/>
      <c r="J216" s="28" t="e">
        <f>J217</f>
        <v>#REF!</v>
      </c>
      <c r="K216" s="28" t="e">
        <f t="shared" ref="K216:AA216" si="220">K217</f>
        <v>#REF!</v>
      </c>
      <c r="L216" s="28" t="e">
        <f t="shared" si="220"/>
        <v>#REF!</v>
      </c>
      <c r="M216" s="28" t="e">
        <f t="shared" si="220"/>
        <v>#REF!</v>
      </c>
      <c r="N216" s="28" t="e">
        <f t="shared" si="220"/>
        <v>#REF!</v>
      </c>
      <c r="O216" s="28" t="e">
        <f t="shared" si="220"/>
        <v>#REF!</v>
      </c>
      <c r="P216" s="28" t="e">
        <f t="shared" si="220"/>
        <v>#REF!</v>
      </c>
      <c r="Q216" s="28" t="e">
        <f t="shared" si="220"/>
        <v>#REF!</v>
      </c>
      <c r="R216" s="28">
        <f t="shared" si="220"/>
        <v>166478693.92999998</v>
      </c>
      <c r="S216" s="28">
        <f t="shared" si="220"/>
        <v>102516826.67</v>
      </c>
      <c r="T216" s="28">
        <f t="shared" si="220"/>
        <v>63961867.259999998</v>
      </c>
      <c r="U216" s="28">
        <f t="shared" si="220"/>
        <v>0</v>
      </c>
      <c r="V216" s="28">
        <f t="shared" si="220"/>
        <v>166478693.92999998</v>
      </c>
      <c r="W216" s="28">
        <f t="shared" si="220"/>
        <v>79547526.779999986</v>
      </c>
      <c r="X216" s="174">
        <f t="shared" si="205"/>
        <v>47.782406806631769</v>
      </c>
      <c r="Y216" s="193" t="e">
        <f t="shared" si="220"/>
        <v>#REF!</v>
      </c>
      <c r="Z216" s="193" t="e">
        <f t="shared" si="220"/>
        <v>#REF!</v>
      </c>
      <c r="AA216" s="193" t="e">
        <f t="shared" si="220"/>
        <v>#REF!</v>
      </c>
    </row>
    <row r="217" spans="1:27" ht="85.5" x14ac:dyDescent="0.25">
      <c r="A217" s="23" t="s">
        <v>149</v>
      </c>
      <c r="B217" s="10">
        <v>52</v>
      </c>
      <c r="C217" s="10">
        <v>0</v>
      </c>
      <c r="D217" s="30" t="s">
        <v>82</v>
      </c>
      <c r="E217" s="10">
        <v>852</v>
      </c>
      <c r="F217" s="4"/>
      <c r="G217" s="4"/>
      <c r="H217" s="4"/>
      <c r="I217" s="3"/>
      <c r="J217" s="28" t="e">
        <f t="shared" ref="J217:Q217" si="221">J218+J224+J221+J227+J230+J233+J236+J246+J249+J252+J255+J258+J261+J264+J267</f>
        <v>#REF!</v>
      </c>
      <c r="K217" s="28" t="e">
        <f t="shared" si="221"/>
        <v>#REF!</v>
      </c>
      <c r="L217" s="28" t="e">
        <f t="shared" si="221"/>
        <v>#REF!</v>
      </c>
      <c r="M217" s="28" t="e">
        <f t="shared" si="221"/>
        <v>#REF!</v>
      </c>
      <c r="N217" s="28" t="e">
        <f t="shared" si="221"/>
        <v>#REF!</v>
      </c>
      <c r="O217" s="28" t="e">
        <f t="shared" si="221"/>
        <v>#REF!</v>
      </c>
      <c r="P217" s="28" t="e">
        <f t="shared" si="221"/>
        <v>#REF!</v>
      </c>
      <c r="Q217" s="28" t="e">
        <f t="shared" si="221"/>
        <v>#REF!</v>
      </c>
      <c r="R217" s="28">
        <f>R218+R224+R221+R227+R230+R233+R236+R243+R246+R249+R252+R255+R258+R261+R264+R267</f>
        <v>166478693.92999998</v>
      </c>
      <c r="S217" s="28">
        <f t="shared" ref="S217:W217" si="222">S218+S224+S221+S227+S230+S233+S236+S243+S246+S249+S252+S255+S258+S261+S264+S267</f>
        <v>102516826.67</v>
      </c>
      <c r="T217" s="28">
        <f t="shared" si="222"/>
        <v>63961867.259999998</v>
      </c>
      <c r="U217" s="28">
        <f t="shared" si="222"/>
        <v>0</v>
      </c>
      <c r="V217" s="28">
        <f t="shared" si="222"/>
        <v>166478693.92999998</v>
      </c>
      <c r="W217" s="28">
        <f t="shared" si="222"/>
        <v>79547526.779999986</v>
      </c>
      <c r="X217" s="174">
        <f t="shared" si="205"/>
        <v>47.782406806631769</v>
      </c>
      <c r="Y217" s="193" t="e">
        <f t="shared" ref="Y217" si="223">Y218+Y224+Y221+Y227+Y230+Y233+Y236+Y243+Y246+Y249+Y252+Y255+Y258+Y261+Y264+Y267</f>
        <v>#REF!</v>
      </c>
      <c r="Z217" s="193" t="e">
        <f t="shared" ref="Z217" si="224">Z218+Z224+Z221+Z227+Z230+Z233+Z236+Z243+Z246+Z249+Z252+Z255+Z258+Z261+Z264+Z267</f>
        <v>#REF!</v>
      </c>
      <c r="AA217" s="193" t="e">
        <f t="shared" ref="AA217" si="225">AA218+AA224+AA221+AA227+AA230+AA233+AA236+AA243+AA246+AA249+AA252+AA255+AA258+AA261+AA264+AA267</f>
        <v>#REF!</v>
      </c>
    </row>
    <row r="218" spans="1:27" ht="240" x14ac:dyDescent="0.25">
      <c r="A218" s="124" t="s">
        <v>664</v>
      </c>
      <c r="B218" s="126">
        <v>52</v>
      </c>
      <c r="C218" s="126">
        <v>0</v>
      </c>
      <c r="D218" s="127" t="s">
        <v>82</v>
      </c>
      <c r="E218" s="126">
        <v>852</v>
      </c>
      <c r="F218" s="128" t="s">
        <v>101</v>
      </c>
      <c r="G218" s="128" t="s">
        <v>56</v>
      </c>
      <c r="H218" s="128" t="s">
        <v>665</v>
      </c>
      <c r="I218" s="3"/>
      <c r="J218" s="27">
        <f t="shared" ref="J218:Y222" si="226">J219</f>
        <v>61094155</v>
      </c>
      <c r="K218" s="27">
        <f t="shared" si="226"/>
        <v>61094155</v>
      </c>
      <c r="L218" s="27">
        <f t="shared" si="226"/>
        <v>0</v>
      </c>
      <c r="M218" s="27">
        <f t="shared" si="226"/>
        <v>0</v>
      </c>
      <c r="N218" s="27">
        <f t="shared" si="226"/>
        <v>0</v>
      </c>
      <c r="O218" s="27">
        <f t="shared" si="226"/>
        <v>0</v>
      </c>
      <c r="P218" s="27">
        <f t="shared" si="226"/>
        <v>0</v>
      </c>
      <c r="Q218" s="27">
        <f t="shared" si="226"/>
        <v>0</v>
      </c>
      <c r="R218" s="27">
        <f t="shared" si="226"/>
        <v>61094155</v>
      </c>
      <c r="S218" s="27">
        <f t="shared" si="226"/>
        <v>61094155</v>
      </c>
      <c r="T218" s="27">
        <f t="shared" si="226"/>
        <v>0</v>
      </c>
      <c r="U218" s="27">
        <f t="shared" si="226"/>
        <v>0</v>
      </c>
      <c r="V218" s="27">
        <f t="shared" si="226"/>
        <v>61094155</v>
      </c>
      <c r="W218" s="27">
        <f t="shared" si="226"/>
        <v>38254209.299999997</v>
      </c>
      <c r="X218" s="174">
        <f t="shared" si="205"/>
        <v>62.615170469253556</v>
      </c>
      <c r="Y218" s="194" t="e">
        <f t="shared" si="226"/>
        <v>#REF!</v>
      </c>
      <c r="Z218" s="194" t="e">
        <f t="shared" ref="Y218:AA222" si="227">Z219</f>
        <v>#REF!</v>
      </c>
      <c r="AA218" s="194" t="e">
        <f t="shared" si="227"/>
        <v>#REF!</v>
      </c>
    </row>
    <row r="219" spans="1:27" ht="135" x14ac:dyDescent="0.25">
      <c r="A219" s="78" t="s">
        <v>53</v>
      </c>
      <c r="B219" s="76">
        <v>52</v>
      </c>
      <c r="C219" s="76">
        <v>0</v>
      </c>
      <c r="D219" s="3" t="s">
        <v>82</v>
      </c>
      <c r="E219" s="76">
        <v>852</v>
      </c>
      <c r="F219" s="3" t="s">
        <v>101</v>
      </c>
      <c r="G219" s="3" t="s">
        <v>56</v>
      </c>
      <c r="H219" s="3" t="s">
        <v>665</v>
      </c>
      <c r="I219" s="3" t="s">
        <v>107</v>
      </c>
      <c r="J219" s="27">
        <f t="shared" si="226"/>
        <v>61094155</v>
      </c>
      <c r="K219" s="27">
        <f t="shared" si="226"/>
        <v>61094155</v>
      </c>
      <c r="L219" s="27">
        <f t="shared" si="226"/>
        <v>0</v>
      </c>
      <c r="M219" s="27">
        <f t="shared" si="226"/>
        <v>0</v>
      </c>
      <c r="N219" s="27">
        <f t="shared" si="226"/>
        <v>0</v>
      </c>
      <c r="O219" s="27">
        <f t="shared" si="226"/>
        <v>0</v>
      </c>
      <c r="P219" s="27">
        <f t="shared" si="226"/>
        <v>0</v>
      </c>
      <c r="Q219" s="27">
        <f t="shared" si="226"/>
        <v>0</v>
      </c>
      <c r="R219" s="27">
        <f t="shared" si="226"/>
        <v>61094155</v>
      </c>
      <c r="S219" s="27">
        <f t="shared" si="226"/>
        <v>61094155</v>
      </c>
      <c r="T219" s="27">
        <f t="shared" si="226"/>
        <v>0</v>
      </c>
      <c r="U219" s="27">
        <f t="shared" si="226"/>
        <v>0</v>
      </c>
      <c r="V219" s="27">
        <f t="shared" si="226"/>
        <v>61094155</v>
      </c>
      <c r="W219" s="27">
        <f t="shared" si="226"/>
        <v>38254209.299999997</v>
      </c>
      <c r="X219" s="174">
        <f t="shared" si="205"/>
        <v>62.615170469253556</v>
      </c>
      <c r="Y219" s="194" t="e">
        <f t="shared" si="227"/>
        <v>#REF!</v>
      </c>
      <c r="Z219" s="194" t="e">
        <f t="shared" si="227"/>
        <v>#REF!</v>
      </c>
      <c r="AA219" s="194" t="e">
        <f t="shared" si="227"/>
        <v>#REF!</v>
      </c>
    </row>
    <row r="220" spans="1:27" ht="45" x14ac:dyDescent="0.25">
      <c r="A220" s="78" t="s">
        <v>108</v>
      </c>
      <c r="B220" s="76">
        <v>52</v>
      </c>
      <c r="C220" s="76">
        <v>0</v>
      </c>
      <c r="D220" s="3" t="s">
        <v>82</v>
      </c>
      <c r="E220" s="76">
        <v>852</v>
      </c>
      <c r="F220" s="3" t="s">
        <v>101</v>
      </c>
      <c r="G220" s="3" t="s">
        <v>11</v>
      </c>
      <c r="H220" s="3" t="s">
        <v>665</v>
      </c>
      <c r="I220" s="3" t="s">
        <v>109</v>
      </c>
      <c r="J220" s="27">
        <f>'2.ВС'!J241</f>
        <v>61094155</v>
      </c>
      <c r="K220" s="27">
        <f>'2.ВС'!K241</f>
        <v>61094155</v>
      </c>
      <c r="L220" s="27">
        <f>'2.ВС'!L241</f>
        <v>0</v>
      </c>
      <c r="M220" s="27">
        <f>'2.ВС'!M241</f>
        <v>0</v>
      </c>
      <c r="N220" s="27">
        <f>'2.ВС'!N241</f>
        <v>0</v>
      </c>
      <c r="O220" s="27">
        <f>'2.ВС'!O241</f>
        <v>0</v>
      </c>
      <c r="P220" s="27">
        <f>'2.ВС'!P241</f>
        <v>0</v>
      </c>
      <c r="Q220" s="27">
        <f>'2.ВС'!Q241</f>
        <v>0</v>
      </c>
      <c r="R220" s="27">
        <f>'2.ВС'!R241</f>
        <v>61094155</v>
      </c>
      <c r="S220" s="27">
        <f>'2.ВС'!S241</f>
        <v>61094155</v>
      </c>
      <c r="T220" s="27">
        <f>'2.ВС'!T241</f>
        <v>0</v>
      </c>
      <c r="U220" s="27">
        <f>'2.ВС'!U241</f>
        <v>0</v>
      </c>
      <c r="V220" s="27">
        <f>'2.ВС'!V241</f>
        <v>61094155</v>
      </c>
      <c r="W220" s="27">
        <f>'2.ВС'!W241</f>
        <v>38254209.299999997</v>
      </c>
      <c r="X220" s="174">
        <f t="shared" si="205"/>
        <v>62.615170469253556</v>
      </c>
      <c r="Y220" s="194" t="e">
        <f>'2.ВС'!#REF!</f>
        <v>#REF!</v>
      </c>
      <c r="Z220" s="194" t="e">
        <f>'2.ВС'!#REF!</f>
        <v>#REF!</v>
      </c>
      <c r="AA220" s="194" t="e">
        <f>'2.ВС'!#REF!</f>
        <v>#REF!</v>
      </c>
    </row>
    <row r="221" spans="1:27" ht="409.5" x14ac:dyDescent="0.25">
      <c r="A221" s="9" t="s">
        <v>659</v>
      </c>
      <c r="B221" s="163">
        <v>52</v>
      </c>
      <c r="C221" s="163">
        <v>0</v>
      </c>
      <c r="D221" s="3" t="s">
        <v>82</v>
      </c>
      <c r="E221" s="163">
        <v>852</v>
      </c>
      <c r="F221" s="3"/>
      <c r="G221" s="3"/>
      <c r="H221" s="3" t="s">
        <v>666</v>
      </c>
      <c r="I221" s="3"/>
      <c r="J221" s="27">
        <f t="shared" si="226"/>
        <v>30165128</v>
      </c>
      <c r="K221" s="27">
        <f t="shared" si="226"/>
        <v>30165128</v>
      </c>
      <c r="L221" s="27">
        <f t="shared" si="226"/>
        <v>0</v>
      </c>
      <c r="M221" s="27">
        <f t="shared" si="226"/>
        <v>0</v>
      </c>
      <c r="N221" s="27">
        <f t="shared" si="226"/>
        <v>0</v>
      </c>
      <c r="O221" s="27">
        <f t="shared" si="226"/>
        <v>0</v>
      </c>
      <c r="P221" s="27">
        <f t="shared" si="226"/>
        <v>0</v>
      </c>
      <c r="Q221" s="27">
        <f t="shared" si="226"/>
        <v>0</v>
      </c>
      <c r="R221" s="27">
        <f t="shared" si="226"/>
        <v>30165128</v>
      </c>
      <c r="S221" s="27">
        <f t="shared" si="226"/>
        <v>30165128</v>
      </c>
      <c r="T221" s="27">
        <f t="shared" si="226"/>
        <v>0</v>
      </c>
      <c r="U221" s="27">
        <f t="shared" si="226"/>
        <v>0</v>
      </c>
      <c r="V221" s="27">
        <f t="shared" si="226"/>
        <v>30165128</v>
      </c>
      <c r="W221" s="27">
        <f t="shared" si="226"/>
        <v>12843088.35</v>
      </c>
      <c r="X221" s="174">
        <f t="shared" si="205"/>
        <v>42.575945144340174</v>
      </c>
      <c r="Y221" s="194" t="e">
        <f t="shared" si="227"/>
        <v>#REF!</v>
      </c>
      <c r="Z221" s="194" t="e">
        <f t="shared" si="227"/>
        <v>#REF!</v>
      </c>
      <c r="AA221" s="194" t="e">
        <f t="shared" si="227"/>
        <v>#REF!</v>
      </c>
    </row>
    <row r="222" spans="1:27" ht="135" x14ac:dyDescent="0.25">
      <c r="A222" s="118" t="s">
        <v>53</v>
      </c>
      <c r="B222" s="117">
        <v>52</v>
      </c>
      <c r="C222" s="117">
        <v>0</v>
      </c>
      <c r="D222" s="3" t="s">
        <v>82</v>
      </c>
      <c r="E222" s="117">
        <v>852</v>
      </c>
      <c r="F222" s="3"/>
      <c r="G222" s="3"/>
      <c r="H222" s="3" t="s">
        <v>666</v>
      </c>
      <c r="I222" s="3" t="s">
        <v>107</v>
      </c>
      <c r="J222" s="27">
        <f t="shared" si="226"/>
        <v>30165128</v>
      </c>
      <c r="K222" s="27">
        <f t="shared" si="226"/>
        <v>30165128</v>
      </c>
      <c r="L222" s="27">
        <f t="shared" si="226"/>
        <v>0</v>
      </c>
      <c r="M222" s="27">
        <f t="shared" si="226"/>
        <v>0</v>
      </c>
      <c r="N222" s="27">
        <f t="shared" si="226"/>
        <v>0</v>
      </c>
      <c r="O222" s="27">
        <f t="shared" si="226"/>
        <v>0</v>
      </c>
      <c r="P222" s="27">
        <f t="shared" si="226"/>
        <v>0</v>
      </c>
      <c r="Q222" s="27">
        <f t="shared" si="226"/>
        <v>0</v>
      </c>
      <c r="R222" s="27">
        <f t="shared" si="226"/>
        <v>30165128</v>
      </c>
      <c r="S222" s="27">
        <f t="shared" si="226"/>
        <v>30165128</v>
      </c>
      <c r="T222" s="27">
        <f t="shared" si="226"/>
        <v>0</v>
      </c>
      <c r="U222" s="27">
        <f t="shared" si="226"/>
        <v>0</v>
      </c>
      <c r="V222" s="27">
        <f t="shared" si="226"/>
        <v>30165128</v>
      </c>
      <c r="W222" s="27">
        <f t="shared" si="226"/>
        <v>12843088.35</v>
      </c>
      <c r="X222" s="174">
        <f t="shared" si="205"/>
        <v>42.575945144340174</v>
      </c>
      <c r="Y222" s="194" t="e">
        <f t="shared" si="227"/>
        <v>#REF!</v>
      </c>
      <c r="Z222" s="194" t="e">
        <f t="shared" si="227"/>
        <v>#REF!</v>
      </c>
      <c r="AA222" s="194" t="e">
        <f t="shared" si="227"/>
        <v>#REF!</v>
      </c>
    </row>
    <row r="223" spans="1:27" ht="45" x14ac:dyDescent="0.25">
      <c r="A223" s="118" t="s">
        <v>108</v>
      </c>
      <c r="B223" s="117">
        <v>52</v>
      </c>
      <c r="C223" s="117">
        <v>0</v>
      </c>
      <c r="D223" s="3" t="s">
        <v>82</v>
      </c>
      <c r="E223" s="117">
        <v>852</v>
      </c>
      <c r="F223" s="3"/>
      <c r="G223" s="3"/>
      <c r="H223" s="3" t="s">
        <v>666</v>
      </c>
      <c r="I223" s="3" t="s">
        <v>109</v>
      </c>
      <c r="J223" s="27">
        <f>'2.ВС'!J219</f>
        <v>30165128</v>
      </c>
      <c r="K223" s="27">
        <f>'2.ВС'!K219</f>
        <v>30165128</v>
      </c>
      <c r="L223" s="27">
        <f>'2.ВС'!L219</f>
        <v>0</v>
      </c>
      <c r="M223" s="27">
        <f>'2.ВС'!M219</f>
        <v>0</v>
      </c>
      <c r="N223" s="27">
        <f>'2.ВС'!N219</f>
        <v>0</v>
      </c>
      <c r="O223" s="27">
        <f>'2.ВС'!O219</f>
        <v>0</v>
      </c>
      <c r="P223" s="27">
        <f>'2.ВС'!P219</f>
        <v>0</v>
      </c>
      <c r="Q223" s="27">
        <f>'2.ВС'!Q219</f>
        <v>0</v>
      </c>
      <c r="R223" s="27">
        <f>'2.ВС'!R219</f>
        <v>30165128</v>
      </c>
      <c r="S223" s="27">
        <f>'2.ВС'!S219</f>
        <v>30165128</v>
      </c>
      <c r="T223" s="27">
        <f>'2.ВС'!T219</f>
        <v>0</v>
      </c>
      <c r="U223" s="27">
        <f>'2.ВС'!U219</f>
        <v>0</v>
      </c>
      <c r="V223" s="27">
        <f>'2.ВС'!V219</f>
        <v>30165128</v>
      </c>
      <c r="W223" s="27">
        <f>'2.ВС'!W219</f>
        <v>12843088.35</v>
      </c>
      <c r="X223" s="174">
        <f t="shared" si="205"/>
        <v>42.575945144340174</v>
      </c>
      <c r="Y223" s="194" t="e">
        <f>'2.ВС'!#REF!</f>
        <v>#REF!</v>
      </c>
      <c r="Z223" s="194" t="e">
        <f>'2.ВС'!#REF!</f>
        <v>#REF!</v>
      </c>
      <c r="AA223" s="194" t="e">
        <f>'2.ВС'!#REF!</f>
        <v>#REF!</v>
      </c>
    </row>
    <row r="224" spans="1:27" ht="225" x14ac:dyDescent="0.25">
      <c r="A224" s="20" t="s">
        <v>175</v>
      </c>
      <c r="B224" s="76">
        <v>52</v>
      </c>
      <c r="C224" s="76">
        <v>0</v>
      </c>
      <c r="D224" s="3" t="s">
        <v>82</v>
      </c>
      <c r="E224" s="76">
        <v>852</v>
      </c>
      <c r="F224" s="3" t="s">
        <v>122</v>
      </c>
      <c r="G224" s="3" t="s">
        <v>13</v>
      </c>
      <c r="H224" s="3" t="s">
        <v>240</v>
      </c>
      <c r="I224" s="24"/>
      <c r="J224" s="27">
        <f t="shared" ref="J224:Y225" si="228">J225</f>
        <v>1026413</v>
      </c>
      <c r="K224" s="27">
        <f t="shared" si="228"/>
        <v>1026413</v>
      </c>
      <c r="L224" s="27">
        <f t="shared" si="228"/>
        <v>0</v>
      </c>
      <c r="M224" s="27">
        <f t="shared" si="228"/>
        <v>0</v>
      </c>
      <c r="N224" s="27">
        <f t="shared" si="228"/>
        <v>0</v>
      </c>
      <c r="O224" s="27">
        <f t="shared" si="228"/>
        <v>0</v>
      </c>
      <c r="P224" s="27">
        <f t="shared" si="228"/>
        <v>0</v>
      </c>
      <c r="Q224" s="27">
        <f t="shared" si="228"/>
        <v>0</v>
      </c>
      <c r="R224" s="27">
        <f t="shared" si="228"/>
        <v>1026413</v>
      </c>
      <c r="S224" s="27">
        <f t="shared" si="228"/>
        <v>1026413</v>
      </c>
      <c r="T224" s="27">
        <f t="shared" si="228"/>
        <v>0</v>
      </c>
      <c r="U224" s="27">
        <f t="shared" si="228"/>
        <v>0</v>
      </c>
      <c r="V224" s="27">
        <f t="shared" si="228"/>
        <v>1026413</v>
      </c>
      <c r="W224" s="27">
        <f t="shared" si="228"/>
        <v>224694.24</v>
      </c>
      <c r="X224" s="174">
        <f t="shared" si="205"/>
        <v>21.891211432435089</v>
      </c>
      <c r="Y224" s="194" t="e">
        <f t="shared" si="228"/>
        <v>#REF!</v>
      </c>
      <c r="Z224" s="194" t="e">
        <f t="shared" ref="Y224:AA225" si="229">Z225</f>
        <v>#REF!</v>
      </c>
      <c r="AA224" s="194" t="e">
        <f t="shared" si="229"/>
        <v>#REF!</v>
      </c>
    </row>
    <row r="225" spans="1:27" ht="60" x14ac:dyDescent="0.25">
      <c r="A225" s="71" t="s">
        <v>126</v>
      </c>
      <c r="B225" s="76">
        <v>52</v>
      </c>
      <c r="C225" s="76">
        <v>0</v>
      </c>
      <c r="D225" s="3" t="s">
        <v>82</v>
      </c>
      <c r="E225" s="76">
        <v>852</v>
      </c>
      <c r="F225" s="3" t="s">
        <v>122</v>
      </c>
      <c r="G225" s="3" t="s">
        <v>13</v>
      </c>
      <c r="H225" s="3" t="s">
        <v>240</v>
      </c>
      <c r="I225" s="3" t="s">
        <v>127</v>
      </c>
      <c r="J225" s="27">
        <f t="shared" si="228"/>
        <v>1026413</v>
      </c>
      <c r="K225" s="27">
        <f t="shared" si="228"/>
        <v>1026413</v>
      </c>
      <c r="L225" s="27">
        <f t="shared" si="228"/>
        <v>0</v>
      </c>
      <c r="M225" s="27">
        <f t="shared" si="228"/>
        <v>0</v>
      </c>
      <c r="N225" s="27">
        <f t="shared" si="228"/>
        <v>0</v>
      </c>
      <c r="O225" s="27">
        <f t="shared" si="228"/>
        <v>0</v>
      </c>
      <c r="P225" s="27">
        <f t="shared" si="228"/>
        <v>0</v>
      </c>
      <c r="Q225" s="27">
        <f t="shared" si="228"/>
        <v>0</v>
      </c>
      <c r="R225" s="27">
        <f t="shared" si="228"/>
        <v>1026413</v>
      </c>
      <c r="S225" s="27">
        <f t="shared" si="228"/>
        <v>1026413</v>
      </c>
      <c r="T225" s="27">
        <f t="shared" si="228"/>
        <v>0</v>
      </c>
      <c r="U225" s="27">
        <f t="shared" si="228"/>
        <v>0</v>
      </c>
      <c r="V225" s="27">
        <f t="shared" si="228"/>
        <v>1026413</v>
      </c>
      <c r="W225" s="27">
        <f t="shared" si="228"/>
        <v>224694.24</v>
      </c>
      <c r="X225" s="174">
        <f t="shared" si="205"/>
        <v>21.891211432435089</v>
      </c>
      <c r="Y225" s="194" t="e">
        <f t="shared" si="229"/>
        <v>#REF!</v>
      </c>
      <c r="Z225" s="194" t="e">
        <f t="shared" si="229"/>
        <v>#REF!</v>
      </c>
      <c r="AA225" s="194" t="e">
        <f t="shared" si="229"/>
        <v>#REF!</v>
      </c>
    </row>
    <row r="226" spans="1:27" ht="120" x14ac:dyDescent="0.25">
      <c r="A226" s="71" t="s">
        <v>128</v>
      </c>
      <c r="B226" s="76">
        <v>52</v>
      </c>
      <c r="C226" s="76">
        <v>0</v>
      </c>
      <c r="D226" s="3" t="s">
        <v>82</v>
      </c>
      <c r="E226" s="76">
        <v>852</v>
      </c>
      <c r="F226" s="3" t="s">
        <v>122</v>
      </c>
      <c r="G226" s="3" t="s">
        <v>13</v>
      </c>
      <c r="H226" s="3" t="s">
        <v>240</v>
      </c>
      <c r="I226" s="3" t="s">
        <v>129</v>
      </c>
      <c r="J226" s="27">
        <f>'2.ВС'!J316</f>
        <v>1026413</v>
      </c>
      <c r="K226" s="27">
        <f>'2.ВС'!K316</f>
        <v>1026413</v>
      </c>
      <c r="L226" s="27">
        <f>'2.ВС'!L316</f>
        <v>0</v>
      </c>
      <c r="M226" s="27">
        <f>'2.ВС'!M316</f>
        <v>0</v>
      </c>
      <c r="N226" s="27">
        <f>'2.ВС'!N316</f>
        <v>0</v>
      </c>
      <c r="O226" s="27">
        <f>'2.ВС'!O316</f>
        <v>0</v>
      </c>
      <c r="P226" s="27">
        <f>'2.ВС'!P316</f>
        <v>0</v>
      </c>
      <c r="Q226" s="27">
        <f>'2.ВС'!Q316</f>
        <v>0</v>
      </c>
      <c r="R226" s="27">
        <f>'2.ВС'!R316</f>
        <v>1026413</v>
      </c>
      <c r="S226" s="27">
        <f>'2.ВС'!S316</f>
        <v>1026413</v>
      </c>
      <c r="T226" s="27">
        <f>'2.ВС'!T316</f>
        <v>0</v>
      </c>
      <c r="U226" s="27">
        <f>'2.ВС'!U316</f>
        <v>0</v>
      </c>
      <c r="V226" s="27">
        <f>'2.ВС'!V316</f>
        <v>1026413</v>
      </c>
      <c r="W226" s="27">
        <f>'2.ВС'!W316</f>
        <v>224694.24</v>
      </c>
      <c r="X226" s="174">
        <f t="shared" si="205"/>
        <v>21.891211432435089</v>
      </c>
      <c r="Y226" s="194" t="e">
        <f>'2.ВС'!#REF!</f>
        <v>#REF!</v>
      </c>
      <c r="Z226" s="194" t="e">
        <f>'2.ВС'!#REF!</f>
        <v>#REF!</v>
      </c>
      <c r="AA226" s="194" t="e">
        <f>'2.ВС'!#REF!</f>
        <v>#REF!</v>
      </c>
    </row>
    <row r="227" spans="1:27" s="29" customFormat="1" ht="60" x14ac:dyDescent="0.25">
      <c r="A227" s="20" t="s">
        <v>151</v>
      </c>
      <c r="B227" s="76">
        <v>52</v>
      </c>
      <c r="C227" s="76">
        <v>0</v>
      </c>
      <c r="D227" s="4" t="s">
        <v>82</v>
      </c>
      <c r="E227" s="76">
        <v>852</v>
      </c>
      <c r="F227" s="4" t="s">
        <v>101</v>
      </c>
      <c r="G227" s="4" t="s">
        <v>11</v>
      </c>
      <c r="H227" s="4" t="s">
        <v>290</v>
      </c>
      <c r="I227" s="4"/>
      <c r="J227" s="7">
        <f t="shared" ref="J227:Y228" si="230">J228</f>
        <v>7868000</v>
      </c>
      <c r="K227" s="7">
        <f t="shared" si="230"/>
        <v>0</v>
      </c>
      <c r="L227" s="7">
        <f t="shared" si="230"/>
        <v>7868000</v>
      </c>
      <c r="M227" s="7">
        <f t="shared" si="230"/>
        <v>0</v>
      </c>
      <c r="N227" s="7">
        <f t="shared" si="230"/>
        <v>180921</v>
      </c>
      <c r="O227" s="7">
        <f t="shared" si="230"/>
        <v>0</v>
      </c>
      <c r="P227" s="7">
        <f t="shared" si="230"/>
        <v>180921</v>
      </c>
      <c r="Q227" s="7">
        <f t="shared" si="230"/>
        <v>0</v>
      </c>
      <c r="R227" s="7">
        <f t="shared" si="230"/>
        <v>8048921</v>
      </c>
      <c r="S227" s="7">
        <f t="shared" si="230"/>
        <v>0</v>
      </c>
      <c r="T227" s="7">
        <f t="shared" si="230"/>
        <v>8048921</v>
      </c>
      <c r="U227" s="7">
        <f t="shared" si="230"/>
        <v>0</v>
      </c>
      <c r="V227" s="7">
        <f t="shared" si="230"/>
        <v>8048921</v>
      </c>
      <c r="W227" s="7">
        <f t="shared" si="230"/>
        <v>4250097.5</v>
      </c>
      <c r="X227" s="174">
        <f t="shared" si="205"/>
        <v>52.80331984871016</v>
      </c>
      <c r="Y227" s="200" t="e">
        <f t="shared" si="230"/>
        <v>#REF!</v>
      </c>
      <c r="Z227" s="200" t="e">
        <f t="shared" ref="Y227:AA228" si="231">Z228</f>
        <v>#REF!</v>
      </c>
      <c r="AA227" s="200" t="e">
        <f t="shared" si="231"/>
        <v>#REF!</v>
      </c>
    </row>
    <row r="228" spans="1:27" s="29" customFormat="1" ht="34.5" customHeight="1" x14ac:dyDescent="0.25">
      <c r="A228" s="78" t="s">
        <v>53</v>
      </c>
      <c r="B228" s="76">
        <v>52</v>
      </c>
      <c r="C228" s="76">
        <v>0</v>
      </c>
      <c r="D228" s="4" t="s">
        <v>82</v>
      </c>
      <c r="E228" s="76">
        <v>852</v>
      </c>
      <c r="F228" s="4" t="s">
        <v>101</v>
      </c>
      <c r="G228" s="4" t="s">
        <v>11</v>
      </c>
      <c r="H228" s="4" t="s">
        <v>290</v>
      </c>
      <c r="I228" s="4" t="s">
        <v>107</v>
      </c>
      <c r="J228" s="27">
        <f t="shared" si="230"/>
        <v>7868000</v>
      </c>
      <c r="K228" s="27">
        <f t="shared" si="230"/>
        <v>0</v>
      </c>
      <c r="L228" s="27">
        <f t="shared" si="230"/>
        <v>7868000</v>
      </c>
      <c r="M228" s="27">
        <f t="shared" si="230"/>
        <v>0</v>
      </c>
      <c r="N228" s="27">
        <f t="shared" si="230"/>
        <v>180921</v>
      </c>
      <c r="O228" s="27">
        <f t="shared" si="230"/>
        <v>0</v>
      </c>
      <c r="P228" s="27">
        <f t="shared" si="230"/>
        <v>180921</v>
      </c>
      <c r="Q228" s="27">
        <f t="shared" si="230"/>
        <v>0</v>
      </c>
      <c r="R228" s="27">
        <f t="shared" si="230"/>
        <v>8048921</v>
      </c>
      <c r="S228" s="27">
        <f t="shared" si="230"/>
        <v>0</v>
      </c>
      <c r="T228" s="27">
        <f t="shared" si="230"/>
        <v>8048921</v>
      </c>
      <c r="U228" s="27">
        <f t="shared" si="230"/>
        <v>0</v>
      </c>
      <c r="V228" s="27">
        <f t="shared" si="230"/>
        <v>8048921</v>
      </c>
      <c r="W228" s="27">
        <f t="shared" si="230"/>
        <v>4250097.5</v>
      </c>
      <c r="X228" s="174">
        <f t="shared" si="205"/>
        <v>52.80331984871016</v>
      </c>
      <c r="Y228" s="194" t="e">
        <f t="shared" si="231"/>
        <v>#REF!</v>
      </c>
      <c r="Z228" s="194" t="e">
        <f t="shared" si="231"/>
        <v>#REF!</v>
      </c>
      <c r="AA228" s="194" t="e">
        <f t="shared" si="231"/>
        <v>#REF!</v>
      </c>
    </row>
    <row r="229" spans="1:27" s="29" customFormat="1" ht="45" x14ac:dyDescent="0.25">
      <c r="A229" s="78" t="s">
        <v>108</v>
      </c>
      <c r="B229" s="76">
        <v>52</v>
      </c>
      <c r="C229" s="76">
        <v>0</v>
      </c>
      <c r="D229" s="3" t="s">
        <v>82</v>
      </c>
      <c r="E229" s="76">
        <v>852</v>
      </c>
      <c r="F229" s="3" t="s">
        <v>101</v>
      </c>
      <c r="G229" s="3" t="s">
        <v>11</v>
      </c>
      <c r="H229" s="3" t="s">
        <v>290</v>
      </c>
      <c r="I229" s="3" t="s">
        <v>109</v>
      </c>
      <c r="J229" s="27">
        <f>'2.ВС'!J222</f>
        <v>7868000</v>
      </c>
      <c r="K229" s="27">
        <f>'2.ВС'!K222</f>
        <v>0</v>
      </c>
      <c r="L229" s="27">
        <f>'2.ВС'!L222</f>
        <v>7868000</v>
      </c>
      <c r="M229" s="27">
        <f>'2.ВС'!M222</f>
        <v>0</v>
      </c>
      <c r="N229" s="27">
        <f>'2.ВС'!N222</f>
        <v>180921</v>
      </c>
      <c r="O229" s="27">
        <f>'2.ВС'!O222</f>
        <v>0</v>
      </c>
      <c r="P229" s="27">
        <f>'2.ВС'!P222</f>
        <v>180921</v>
      </c>
      <c r="Q229" s="27">
        <f>'2.ВС'!Q222</f>
        <v>0</v>
      </c>
      <c r="R229" s="27">
        <f>'2.ВС'!R222</f>
        <v>8048921</v>
      </c>
      <c r="S229" s="27">
        <f>'2.ВС'!S222</f>
        <v>0</v>
      </c>
      <c r="T229" s="27">
        <f>'2.ВС'!T222</f>
        <v>8048921</v>
      </c>
      <c r="U229" s="27">
        <f>'2.ВС'!U222</f>
        <v>0</v>
      </c>
      <c r="V229" s="27">
        <f>'2.ВС'!V222</f>
        <v>8048921</v>
      </c>
      <c r="W229" s="27">
        <f>'2.ВС'!W222</f>
        <v>4250097.5</v>
      </c>
      <c r="X229" s="174">
        <f t="shared" si="205"/>
        <v>52.80331984871016</v>
      </c>
      <c r="Y229" s="194" t="e">
        <f>'2.ВС'!#REF!</f>
        <v>#REF!</v>
      </c>
      <c r="Z229" s="194" t="e">
        <f>'2.ВС'!#REF!</f>
        <v>#REF!</v>
      </c>
      <c r="AA229" s="194" t="e">
        <f>'2.ВС'!#REF!</f>
        <v>#REF!</v>
      </c>
    </row>
    <row r="230" spans="1:27" s="29" customFormat="1" ht="45" x14ac:dyDescent="0.25">
      <c r="A230" s="20" t="s">
        <v>159</v>
      </c>
      <c r="B230" s="76">
        <v>52</v>
      </c>
      <c r="C230" s="76">
        <v>0</v>
      </c>
      <c r="D230" s="3" t="s">
        <v>82</v>
      </c>
      <c r="E230" s="76">
        <v>852</v>
      </c>
      <c r="F230" s="3" t="s">
        <v>101</v>
      </c>
      <c r="G230" s="3" t="s">
        <v>56</v>
      </c>
      <c r="H230" s="3" t="s">
        <v>294</v>
      </c>
      <c r="I230" s="3"/>
      <c r="J230" s="27">
        <f t="shared" ref="J230:Y231" si="232">J231</f>
        <v>19435300</v>
      </c>
      <c r="K230" s="27">
        <f t="shared" si="232"/>
        <v>0</v>
      </c>
      <c r="L230" s="27">
        <f t="shared" si="232"/>
        <v>19435300</v>
      </c>
      <c r="M230" s="27">
        <f t="shared" si="232"/>
        <v>0</v>
      </c>
      <c r="N230" s="27">
        <f t="shared" si="232"/>
        <v>1107781</v>
      </c>
      <c r="O230" s="27">
        <f t="shared" si="232"/>
        <v>0</v>
      </c>
      <c r="P230" s="27">
        <f t="shared" si="232"/>
        <v>1107781</v>
      </c>
      <c r="Q230" s="27">
        <f t="shared" si="232"/>
        <v>0</v>
      </c>
      <c r="R230" s="27">
        <f t="shared" si="232"/>
        <v>20543081</v>
      </c>
      <c r="S230" s="27">
        <f t="shared" si="232"/>
        <v>0</v>
      </c>
      <c r="T230" s="27">
        <f t="shared" si="232"/>
        <v>20543081</v>
      </c>
      <c r="U230" s="27">
        <f t="shared" si="232"/>
        <v>0</v>
      </c>
      <c r="V230" s="27">
        <f t="shared" si="232"/>
        <v>20543081</v>
      </c>
      <c r="W230" s="27">
        <f t="shared" si="232"/>
        <v>9632512.5199999996</v>
      </c>
      <c r="X230" s="174">
        <f t="shared" si="205"/>
        <v>46.889327457745992</v>
      </c>
      <c r="Y230" s="194" t="e">
        <f t="shared" si="232"/>
        <v>#REF!</v>
      </c>
      <c r="Z230" s="194" t="e">
        <f t="shared" ref="Y230:AA231" si="233">Z231</f>
        <v>#REF!</v>
      </c>
      <c r="AA230" s="194" t="e">
        <f t="shared" si="233"/>
        <v>#REF!</v>
      </c>
    </row>
    <row r="231" spans="1:27" s="29" customFormat="1" ht="135" x14ac:dyDescent="0.25">
      <c r="A231" s="78" t="s">
        <v>53</v>
      </c>
      <c r="B231" s="76">
        <v>52</v>
      </c>
      <c r="C231" s="76">
        <v>0</v>
      </c>
      <c r="D231" s="4" t="s">
        <v>82</v>
      </c>
      <c r="E231" s="76">
        <v>852</v>
      </c>
      <c r="F231" s="3" t="s">
        <v>101</v>
      </c>
      <c r="G231" s="4" t="s">
        <v>56</v>
      </c>
      <c r="H231" s="3" t="s">
        <v>294</v>
      </c>
      <c r="I231" s="3" t="s">
        <v>107</v>
      </c>
      <c r="J231" s="27">
        <f t="shared" si="232"/>
        <v>19435300</v>
      </c>
      <c r="K231" s="27">
        <f t="shared" si="232"/>
        <v>0</v>
      </c>
      <c r="L231" s="27">
        <f t="shared" si="232"/>
        <v>19435300</v>
      </c>
      <c r="M231" s="27">
        <f t="shared" si="232"/>
        <v>0</v>
      </c>
      <c r="N231" s="27">
        <f t="shared" si="232"/>
        <v>1107781</v>
      </c>
      <c r="O231" s="27">
        <f t="shared" si="232"/>
        <v>0</v>
      </c>
      <c r="P231" s="27">
        <f t="shared" si="232"/>
        <v>1107781</v>
      </c>
      <c r="Q231" s="27">
        <f t="shared" si="232"/>
        <v>0</v>
      </c>
      <c r="R231" s="27">
        <f t="shared" si="232"/>
        <v>20543081</v>
      </c>
      <c r="S231" s="27">
        <f t="shared" si="232"/>
        <v>0</v>
      </c>
      <c r="T231" s="27">
        <f t="shared" si="232"/>
        <v>20543081</v>
      </c>
      <c r="U231" s="27">
        <f t="shared" si="232"/>
        <v>0</v>
      </c>
      <c r="V231" s="27">
        <f t="shared" si="232"/>
        <v>20543081</v>
      </c>
      <c r="W231" s="27">
        <f t="shared" si="232"/>
        <v>9632512.5199999996</v>
      </c>
      <c r="X231" s="174">
        <f t="shared" si="205"/>
        <v>46.889327457745992</v>
      </c>
      <c r="Y231" s="194" t="e">
        <f t="shared" si="233"/>
        <v>#REF!</v>
      </c>
      <c r="Z231" s="194" t="e">
        <f t="shared" si="233"/>
        <v>#REF!</v>
      </c>
      <c r="AA231" s="194" t="e">
        <f t="shared" si="233"/>
        <v>#REF!</v>
      </c>
    </row>
    <row r="232" spans="1:27" s="29" customFormat="1" ht="45" x14ac:dyDescent="0.25">
      <c r="A232" s="78" t="s">
        <v>108</v>
      </c>
      <c r="B232" s="76">
        <v>52</v>
      </c>
      <c r="C232" s="76">
        <v>0</v>
      </c>
      <c r="D232" s="4" t="s">
        <v>82</v>
      </c>
      <c r="E232" s="76">
        <v>852</v>
      </c>
      <c r="F232" s="3" t="s">
        <v>101</v>
      </c>
      <c r="G232" s="4" t="s">
        <v>56</v>
      </c>
      <c r="H232" s="3" t="s">
        <v>294</v>
      </c>
      <c r="I232" s="3" t="s">
        <v>109</v>
      </c>
      <c r="J232" s="27">
        <f>'2.ВС'!J244</f>
        <v>19435300</v>
      </c>
      <c r="K232" s="27">
        <f>'2.ВС'!K244</f>
        <v>0</v>
      </c>
      <c r="L232" s="27">
        <f>'2.ВС'!L244</f>
        <v>19435300</v>
      </c>
      <c r="M232" s="27">
        <f>'2.ВС'!M244</f>
        <v>0</v>
      </c>
      <c r="N232" s="27">
        <f>'2.ВС'!N244</f>
        <v>1107781</v>
      </c>
      <c r="O232" s="27">
        <f>'2.ВС'!O244</f>
        <v>0</v>
      </c>
      <c r="P232" s="27">
        <f>'2.ВС'!P244</f>
        <v>1107781</v>
      </c>
      <c r="Q232" s="27">
        <f>'2.ВС'!Q244</f>
        <v>0</v>
      </c>
      <c r="R232" s="27">
        <f>'2.ВС'!R244</f>
        <v>20543081</v>
      </c>
      <c r="S232" s="27">
        <f>'2.ВС'!S244</f>
        <v>0</v>
      </c>
      <c r="T232" s="27">
        <f>'2.ВС'!T244</f>
        <v>20543081</v>
      </c>
      <c r="U232" s="27">
        <f>'2.ВС'!U244</f>
        <v>0</v>
      </c>
      <c r="V232" s="27">
        <f>'2.ВС'!V244</f>
        <v>20543081</v>
      </c>
      <c r="W232" s="27">
        <f>'2.ВС'!W244</f>
        <v>9632512.5199999996</v>
      </c>
      <c r="X232" s="174">
        <f t="shared" si="205"/>
        <v>46.889327457745992</v>
      </c>
      <c r="Y232" s="194" t="e">
        <f>'2.ВС'!#REF!</f>
        <v>#REF!</v>
      </c>
      <c r="Z232" s="194" t="e">
        <f>'2.ВС'!#REF!</f>
        <v>#REF!</v>
      </c>
      <c r="AA232" s="194" t="e">
        <f>'2.ВС'!#REF!</f>
        <v>#REF!</v>
      </c>
    </row>
    <row r="233" spans="1:27" s="29" customFormat="1" ht="45" x14ac:dyDescent="0.25">
      <c r="A233" s="20" t="s">
        <v>164</v>
      </c>
      <c r="B233" s="76">
        <v>52</v>
      </c>
      <c r="C233" s="76">
        <v>0</v>
      </c>
      <c r="D233" s="4" t="s">
        <v>82</v>
      </c>
      <c r="E233" s="76">
        <v>852</v>
      </c>
      <c r="F233" s="4" t="s">
        <v>101</v>
      </c>
      <c r="G233" s="4" t="s">
        <v>56</v>
      </c>
      <c r="H233" s="4" t="s">
        <v>295</v>
      </c>
      <c r="I233" s="3"/>
      <c r="J233" s="27">
        <f t="shared" ref="J233:Y234" si="234">J234</f>
        <v>10986700</v>
      </c>
      <c r="K233" s="27">
        <f t="shared" si="234"/>
        <v>0</v>
      </c>
      <c r="L233" s="27">
        <f t="shared" si="234"/>
        <v>10986700</v>
      </c>
      <c r="M233" s="27">
        <f t="shared" si="234"/>
        <v>0</v>
      </c>
      <c r="N233" s="27">
        <f t="shared" si="234"/>
        <v>56592</v>
      </c>
      <c r="O233" s="27">
        <f t="shared" si="234"/>
        <v>0</v>
      </c>
      <c r="P233" s="27">
        <f t="shared" si="234"/>
        <v>56592</v>
      </c>
      <c r="Q233" s="27">
        <f t="shared" si="234"/>
        <v>0</v>
      </c>
      <c r="R233" s="27">
        <f t="shared" si="234"/>
        <v>11043292</v>
      </c>
      <c r="S233" s="27">
        <f t="shared" si="234"/>
        <v>0</v>
      </c>
      <c r="T233" s="27">
        <f t="shared" si="234"/>
        <v>11043292</v>
      </c>
      <c r="U233" s="27">
        <f t="shared" si="234"/>
        <v>0</v>
      </c>
      <c r="V233" s="27">
        <f t="shared" si="234"/>
        <v>11043292</v>
      </c>
      <c r="W233" s="27">
        <f t="shared" si="234"/>
        <v>5633997.1299999999</v>
      </c>
      <c r="X233" s="174">
        <f t="shared" si="205"/>
        <v>51.017369911073615</v>
      </c>
      <c r="Y233" s="194" t="e">
        <f t="shared" si="234"/>
        <v>#REF!</v>
      </c>
      <c r="Z233" s="194" t="e">
        <f t="shared" ref="Y233:AA234" si="235">Z234</f>
        <v>#REF!</v>
      </c>
      <c r="AA233" s="194" t="e">
        <f t="shared" si="235"/>
        <v>#REF!</v>
      </c>
    </row>
    <row r="234" spans="1:27" s="29" customFormat="1" ht="135" x14ac:dyDescent="0.25">
      <c r="A234" s="78" t="s">
        <v>53</v>
      </c>
      <c r="B234" s="76">
        <v>52</v>
      </c>
      <c r="C234" s="76">
        <v>0</v>
      </c>
      <c r="D234" s="4" t="s">
        <v>82</v>
      </c>
      <c r="E234" s="76">
        <v>852</v>
      </c>
      <c r="F234" s="3" t="s">
        <v>101</v>
      </c>
      <c r="G234" s="4" t="s">
        <v>56</v>
      </c>
      <c r="H234" s="4" t="s">
        <v>295</v>
      </c>
      <c r="I234" s="3" t="s">
        <v>107</v>
      </c>
      <c r="J234" s="27">
        <f t="shared" si="234"/>
        <v>10986700</v>
      </c>
      <c r="K234" s="27">
        <f t="shared" si="234"/>
        <v>0</v>
      </c>
      <c r="L234" s="27">
        <f t="shared" si="234"/>
        <v>10986700</v>
      </c>
      <c r="M234" s="27">
        <f t="shared" si="234"/>
        <v>0</v>
      </c>
      <c r="N234" s="27">
        <f t="shared" si="234"/>
        <v>56592</v>
      </c>
      <c r="O234" s="27">
        <f t="shared" si="234"/>
        <v>0</v>
      </c>
      <c r="P234" s="27">
        <f t="shared" si="234"/>
        <v>56592</v>
      </c>
      <c r="Q234" s="27">
        <f t="shared" si="234"/>
        <v>0</v>
      </c>
      <c r="R234" s="27">
        <f t="shared" si="234"/>
        <v>11043292</v>
      </c>
      <c r="S234" s="27">
        <f t="shared" si="234"/>
        <v>0</v>
      </c>
      <c r="T234" s="27">
        <f t="shared" si="234"/>
        <v>11043292</v>
      </c>
      <c r="U234" s="27">
        <f t="shared" si="234"/>
        <v>0</v>
      </c>
      <c r="V234" s="27">
        <f t="shared" si="234"/>
        <v>11043292</v>
      </c>
      <c r="W234" s="27">
        <f t="shared" si="234"/>
        <v>5633997.1299999999</v>
      </c>
      <c r="X234" s="174">
        <f t="shared" si="205"/>
        <v>51.017369911073615</v>
      </c>
      <c r="Y234" s="194" t="e">
        <f t="shared" si="235"/>
        <v>#REF!</v>
      </c>
      <c r="Z234" s="194" t="e">
        <f t="shared" si="235"/>
        <v>#REF!</v>
      </c>
      <c r="AA234" s="194" t="e">
        <f t="shared" si="235"/>
        <v>#REF!</v>
      </c>
    </row>
    <row r="235" spans="1:27" s="29" customFormat="1" ht="45" x14ac:dyDescent="0.25">
      <c r="A235" s="78" t="s">
        <v>108</v>
      </c>
      <c r="B235" s="76">
        <v>52</v>
      </c>
      <c r="C235" s="76">
        <v>0</v>
      </c>
      <c r="D235" s="4" t="s">
        <v>82</v>
      </c>
      <c r="E235" s="76">
        <v>852</v>
      </c>
      <c r="F235" s="3" t="s">
        <v>101</v>
      </c>
      <c r="G235" s="4" t="s">
        <v>56</v>
      </c>
      <c r="H235" s="4" t="s">
        <v>295</v>
      </c>
      <c r="I235" s="3" t="s">
        <v>109</v>
      </c>
      <c r="J235" s="27">
        <f>'2.ВС'!J278</f>
        <v>10986700</v>
      </c>
      <c r="K235" s="27">
        <f>'2.ВС'!K278</f>
        <v>0</v>
      </c>
      <c r="L235" s="27">
        <f>'2.ВС'!L278</f>
        <v>10986700</v>
      </c>
      <c r="M235" s="27">
        <f>'2.ВС'!M278</f>
        <v>0</v>
      </c>
      <c r="N235" s="27">
        <f>'2.ВС'!N278</f>
        <v>56592</v>
      </c>
      <c r="O235" s="27">
        <f>'2.ВС'!O278</f>
        <v>0</v>
      </c>
      <c r="P235" s="27">
        <f>'2.ВС'!P278</f>
        <v>56592</v>
      </c>
      <c r="Q235" s="27">
        <f>'2.ВС'!Q278</f>
        <v>0</v>
      </c>
      <c r="R235" s="27">
        <f>'2.ВС'!R278</f>
        <v>11043292</v>
      </c>
      <c r="S235" s="27">
        <f>'2.ВС'!S278</f>
        <v>0</v>
      </c>
      <c r="T235" s="27">
        <f>'2.ВС'!T278</f>
        <v>11043292</v>
      </c>
      <c r="U235" s="27">
        <f>'2.ВС'!U278</f>
        <v>0</v>
      </c>
      <c r="V235" s="27">
        <f>'2.ВС'!V278</f>
        <v>11043292</v>
      </c>
      <c r="W235" s="27">
        <f>'2.ВС'!W278</f>
        <v>5633997.1299999999</v>
      </c>
      <c r="X235" s="174">
        <f t="shared" si="205"/>
        <v>51.017369911073615</v>
      </c>
      <c r="Y235" s="194" t="e">
        <f>'2.ВС'!#REF!</f>
        <v>#REF!</v>
      </c>
      <c r="Z235" s="194" t="e">
        <f>'2.ВС'!#REF!</f>
        <v>#REF!</v>
      </c>
      <c r="AA235" s="194" t="e">
        <f>'2.ВС'!#REF!</f>
        <v>#REF!</v>
      </c>
    </row>
    <row r="236" spans="1:27" ht="150" x14ac:dyDescent="0.25">
      <c r="A236" s="20" t="s">
        <v>171</v>
      </c>
      <c r="B236" s="76">
        <v>52</v>
      </c>
      <c r="C236" s="76">
        <v>0</v>
      </c>
      <c r="D236" s="3" t="s">
        <v>82</v>
      </c>
      <c r="E236" s="76">
        <v>852</v>
      </c>
      <c r="F236" s="3" t="s">
        <v>101</v>
      </c>
      <c r="G236" s="3" t="s">
        <v>64</v>
      </c>
      <c r="H236" s="3" t="s">
        <v>297</v>
      </c>
      <c r="I236" s="3"/>
      <c r="J236" s="27">
        <f>J237+J239+J241</f>
        <v>13872700</v>
      </c>
      <c r="K236" s="27">
        <f t="shared" ref="K236:M236" si="236">K237+K239+K241</f>
        <v>0</v>
      </c>
      <c r="L236" s="27">
        <f t="shared" si="236"/>
        <v>13872700</v>
      </c>
      <c r="M236" s="27">
        <f t="shared" si="236"/>
        <v>0</v>
      </c>
      <c r="N236" s="27">
        <f>N237+N239+N241</f>
        <v>278300</v>
      </c>
      <c r="O236" s="27">
        <f t="shared" ref="O236" si="237">O237+O239+O241</f>
        <v>0</v>
      </c>
      <c r="P236" s="27">
        <f t="shared" ref="P236" si="238">P237+P239+P241</f>
        <v>278300</v>
      </c>
      <c r="Q236" s="27">
        <f t="shared" ref="Q236" si="239">Q237+Q239+Q241</f>
        <v>0</v>
      </c>
      <c r="R236" s="27">
        <f>R237+R239+R241</f>
        <v>14151000</v>
      </c>
      <c r="S236" s="27">
        <f t="shared" ref="S236" si="240">S237+S239+S241</f>
        <v>0</v>
      </c>
      <c r="T236" s="27">
        <f t="shared" ref="T236" si="241">T237+T239+T241</f>
        <v>14151000</v>
      </c>
      <c r="U236" s="27">
        <f t="shared" ref="U236" si="242">U237+U239+U241</f>
        <v>0</v>
      </c>
      <c r="V236" s="27">
        <f t="shared" ref="V236:W236" si="243">V237+V239+V241</f>
        <v>14151000</v>
      </c>
      <c r="W236" s="27">
        <f t="shared" si="243"/>
        <v>6120730.5</v>
      </c>
      <c r="X236" s="174">
        <f t="shared" si="205"/>
        <v>43.252989188043252</v>
      </c>
      <c r="Y236" s="194" t="e">
        <f t="shared" ref="Y236:AA236" si="244">Y237+Y239+Y241</f>
        <v>#REF!</v>
      </c>
      <c r="Z236" s="194" t="e">
        <f t="shared" si="244"/>
        <v>#REF!</v>
      </c>
      <c r="AA236" s="194" t="e">
        <f t="shared" si="244"/>
        <v>#REF!</v>
      </c>
    </row>
    <row r="237" spans="1:27" ht="285" x14ac:dyDescent="0.25">
      <c r="A237" s="71" t="s">
        <v>16</v>
      </c>
      <c r="B237" s="76">
        <v>52</v>
      </c>
      <c r="C237" s="76">
        <v>0</v>
      </c>
      <c r="D237" s="3" t="s">
        <v>82</v>
      </c>
      <c r="E237" s="76">
        <v>852</v>
      </c>
      <c r="F237" s="3" t="s">
        <v>101</v>
      </c>
      <c r="G237" s="3" t="s">
        <v>64</v>
      </c>
      <c r="H237" s="3" t="s">
        <v>297</v>
      </c>
      <c r="I237" s="3" t="s">
        <v>18</v>
      </c>
      <c r="J237" s="27">
        <f t="shared" ref="J237:AA237" si="245">J238</f>
        <v>13012000</v>
      </c>
      <c r="K237" s="27">
        <f t="shared" si="245"/>
        <v>0</v>
      </c>
      <c r="L237" s="27">
        <f t="shared" si="245"/>
        <v>13012000</v>
      </c>
      <c r="M237" s="27">
        <f t="shared" si="245"/>
        <v>0</v>
      </c>
      <c r="N237" s="27">
        <f t="shared" si="245"/>
        <v>61000</v>
      </c>
      <c r="O237" s="27">
        <f t="shared" si="245"/>
        <v>0</v>
      </c>
      <c r="P237" s="27">
        <f t="shared" si="245"/>
        <v>61000</v>
      </c>
      <c r="Q237" s="27">
        <f t="shared" si="245"/>
        <v>0</v>
      </c>
      <c r="R237" s="27">
        <f t="shared" si="245"/>
        <v>13073000</v>
      </c>
      <c r="S237" s="27">
        <f t="shared" si="245"/>
        <v>0</v>
      </c>
      <c r="T237" s="27">
        <f t="shared" si="245"/>
        <v>13073000</v>
      </c>
      <c r="U237" s="27">
        <f t="shared" si="245"/>
        <v>0</v>
      </c>
      <c r="V237" s="27">
        <f t="shared" si="245"/>
        <v>13073000</v>
      </c>
      <c r="W237" s="27">
        <f t="shared" si="245"/>
        <v>5897010.7199999997</v>
      </c>
      <c r="X237" s="174">
        <f t="shared" si="205"/>
        <v>45.108320354930001</v>
      </c>
      <c r="Y237" s="194" t="e">
        <f t="shared" si="245"/>
        <v>#REF!</v>
      </c>
      <c r="Z237" s="194" t="e">
        <f t="shared" si="245"/>
        <v>#REF!</v>
      </c>
      <c r="AA237" s="194" t="e">
        <f t="shared" si="245"/>
        <v>#REF!</v>
      </c>
    </row>
    <row r="238" spans="1:27" ht="105" x14ac:dyDescent="0.25">
      <c r="A238" s="71" t="s">
        <v>8</v>
      </c>
      <c r="B238" s="76">
        <v>52</v>
      </c>
      <c r="C238" s="76">
        <v>0</v>
      </c>
      <c r="D238" s="4" t="s">
        <v>82</v>
      </c>
      <c r="E238" s="76">
        <v>852</v>
      </c>
      <c r="F238" s="3" t="s">
        <v>101</v>
      </c>
      <c r="G238" s="3" t="s">
        <v>64</v>
      </c>
      <c r="H238" s="3" t="s">
        <v>297</v>
      </c>
      <c r="I238" s="3" t="s">
        <v>19</v>
      </c>
      <c r="J238" s="27">
        <f>'2.ВС'!J300</f>
        <v>13012000</v>
      </c>
      <c r="K238" s="27">
        <f>'2.ВС'!K300</f>
        <v>0</v>
      </c>
      <c r="L238" s="27">
        <f>'2.ВС'!L300</f>
        <v>13012000</v>
      </c>
      <c r="M238" s="27">
        <f>'2.ВС'!M300</f>
        <v>0</v>
      </c>
      <c r="N238" s="27">
        <f>'2.ВС'!N300</f>
        <v>61000</v>
      </c>
      <c r="O238" s="27">
        <f>'2.ВС'!O300</f>
        <v>0</v>
      </c>
      <c r="P238" s="27">
        <f>'2.ВС'!P300</f>
        <v>61000</v>
      </c>
      <c r="Q238" s="27">
        <f>'2.ВС'!Q300</f>
        <v>0</v>
      </c>
      <c r="R238" s="27">
        <f>'2.ВС'!R300</f>
        <v>13073000</v>
      </c>
      <c r="S238" s="27">
        <f>'2.ВС'!S300</f>
        <v>0</v>
      </c>
      <c r="T238" s="27">
        <f>'2.ВС'!T300</f>
        <v>13073000</v>
      </c>
      <c r="U238" s="27">
        <f>'2.ВС'!U300</f>
        <v>0</v>
      </c>
      <c r="V238" s="27">
        <f>'2.ВС'!V300</f>
        <v>13073000</v>
      </c>
      <c r="W238" s="27">
        <f>'2.ВС'!W300</f>
        <v>5897010.7199999997</v>
      </c>
      <c r="X238" s="174">
        <f t="shared" si="205"/>
        <v>45.108320354930001</v>
      </c>
      <c r="Y238" s="194" t="e">
        <f>'2.ВС'!#REF!</f>
        <v>#REF!</v>
      </c>
      <c r="Z238" s="194" t="e">
        <f>'2.ВС'!#REF!</f>
        <v>#REF!</v>
      </c>
      <c r="AA238" s="194" t="e">
        <f>'2.ВС'!#REF!</f>
        <v>#REF!</v>
      </c>
    </row>
    <row r="239" spans="1:27" ht="120" x14ac:dyDescent="0.25">
      <c r="A239" s="78" t="s">
        <v>22</v>
      </c>
      <c r="B239" s="76">
        <v>52</v>
      </c>
      <c r="C239" s="76">
        <v>0</v>
      </c>
      <c r="D239" s="4" t="s">
        <v>82</v>
      </c>
      <c r="E239" s="76">
        <v>852</v>
      </c>
      <c r="F239" s="3" t="s">
        <v>101</v>
      </c>
      <c r="G239" s="3" t="s">
        <v>64</v>
      </c>
      <c r="H239" s="3" t="s">
        <v>297</v>
      </c>
      <c r="I239" s="3" t="s">
        <v>23</v>
      </c>
      <c r="J239" s="27">
        <f t="shared" ref="J239:AA239" si="246">J240</f>
        <v>839500</v>
      </c>
      <c r="K239" s="27">
        <f t="shared" si="246"/>
        <v>0</v>
      </c>
      <c r="L239" s="27">
        <f t="shared" si="246"/>
        <v>839500</v>
      </c>
      <c r="M239" s="27">
        <f t="shared" si="246"/>
        <v>0</v>
      </c>
      <c r="N239" s="27">
        <f t="shared" si="246"/>
        <v>217300</v>
      </c>
      <c r="O239" s="27">
        <f t="shared" si="246"/>
        <v>0</v>
      </c>
      <c r="P239" s="27">
        <f t="shared" si="246"/>
        <v>217300</v>
      </c>
      <c r="Q239" s="27">
        <f t="shared" si="246"/>
        <v>0</v>
      </c>
      <c r="R239" s="27">
        <f t="shared" si="246"/>
        <v>1056800</v>
      </c>
      <c r="S239" s="27">
        <f t="shared" si="246"/>
        <v>0</v>
      </c>
      <c r="T239" s="27">
        <f t="shared" si="246"/>
        <v>1056800</v>
      </c>
      <c r="U239" s="27">
        <f t="shared" si="246"/>
        <v>0</v>
      </c>
      <c r="V239" s="27">
        <f t="shared" si="246"/>
        <v>1056800</v>
      </c>
      <c r="W239" s="27">
        <f t="shared" si="246"/>
        <v>220044.78</v>
      </c>
      <c r="X239" s="174">
        <f t="shared" si="205"/>
        <v>20.821799772899318</v>
      </c>
      <c r="Y239" s="194" t="e">
        <f t="shared" si="246"/>
        <v>#REF!</v>
      </c>
      <c r="Z239" s="194" t="e">
        <f t="shared" si="246"/>
        <v>#REF!</v>
      </c>
      <c r="AA239" s="194" t="e">
        <f t="shared" si="246"/>
        <v>#REF!</v>
      </c>
    </row>
    <row r="240" spans="1:27" ht="120" x14ac:dyDescent="0.25">
      <c r="A240" s="78" t="s">
        <v>9</v>
      </c>
      <c r="B240" s="76">
        <v>52</v>
      </c>
      <c r="C240" s="76">
        <v>0</v>
      </c>
      <c r="D240" s="4" t="s">
        <v>82</v>
      </c>
      <c r="E240" s="76">
        <v>852</v>
      </c>
      <c r="F240" s="3" t="s">
        <v>101</v>
      </c>
      <c r="G240" s="3" t="s">
        <v>64</v>
      </c>
      <c r="H240" s="3" t="s">
        <v>297</v>
      </c>
      <c r="I240" s="3" t="s">
        <v>24</v>
      </c>
      <c r="J240" s="27">
        <f>'2.ВС'!J302</f>
        <v>839500</v>
      </c>
      <c r="K240" s="27">
        <f>'2.ВС'!K302</f>
        <v>0</v>
      </c>
      <c r="L240" s="27">
        <f>'2.ВС'!L302</f>
        <v>839500</v>
      </c>
      <c r="M240" s="27">
        <f>'2.ВС'!M302</f>
        <v>0</v>
      </c>
      <c r="N240" s="27">
        <f>'2.ВС'!N302</f>
        <v>217300</v>
      </c>
      <c r="O240" s="27">
        <f>'2.ВС'!O302</f>
        <v>0</v>
      </c>
      <c r="P240" s="27">
        <f>'2.ВС'!P302</f>
        <v>217300</v>
      </c>
      <c r="Q240" s="27">
        <f>'2.ВС'!Q302</f>
        <v>0</v>
      </c>
      <c r="R240" s="27">
        <f>'2.ВС'!R302</f>
        <v>1056800</v>
      </c>
      <c r="S240" s="27">
        <f>'2.ВС'!S302</f>
        <v>0</v>
      </c>
      <c r="T240" s="27">
        <f>'2.ВС'!T302</f>
        <v>1056800</v>
      </c>
      <c r="U240" s="27">
        <f>'2.ВС'!U302</f>
        <v>0</v>
      </c>
      <c r="V240" s="27">
        <f>'2.ВС'!V302</f>
        <v>1056800</v>
      </c>
      <c r="W240" s="27">
        <f>'2.ВС'!W302</f>
        <v>220044.78</v>
      </c>
      <c r="X240" s="174">
        <f t="shared" si="205"/>
        <v>20.821799772899318</v>
      </c>
      <c r="Y240" s="194" t="e">
        <f>'2.ВС'!#REF!</f>
        <v>#REF!</v>
      </c>
      <c r="Z240" s="194" t="e">
        <f>'2.ВС'!#REF!</f>
        <v>#REF!</v>
      </c>
      <c r="AA240" s="194" t="e">
        <f>'2.ВС'!#REF!</f>
        <v>#REF!</v>
      </c>
    </row>
    <row r="241" spans="1:27" ht="45" x14ac:dyDescent="0.25">
      <c r="A241" s="78" t="s">
        <v>25</v>
      </c>
      <c r="B241" s="76">
        <v>52</v>
      </c>
      <c r="C241" s="76">
        <v>0</v>
      </c>
      <c r="D241" s="3" t="s">
        <v>82</v>
      </c>
      <c r="E241" s="76">
        <v>852</v>
      </c>
      <c r="F241" s="3" t="s">
        <v>101</v>
      </c>
      <c r="G241" s="3" t="s">
        <v>64</v>
      </c>
      <c r="H241" s="3" t="s">
        <v>297</v>
      </c>
      <c r="I241" s="3" t="s">
        <v>26</v>
      </c>
      <c r="J241" s="27">
        <f t="shared" ref="J241:AA241" si="247">J242</f>
        <v>21200</v>
      </c>
      <c r="K241" s="27">
        <f t="shared" si="247"/>
        <v>0</v>
      </c>
      <c r="L241" s="27">
        <f t="shared" si="247"/>
        <v>21200</v>
      </c>
      <c r="M241" s="27">
        <f t="shared" si="247"/>
        <v>0</v>
      </c>
      <c r="N241" s="27">
        <f t="shared" si="247"/>
        <v>0</v>
      </c>
      <c r="O241" s="27">
        <f t="shared" si="247"/>
        <v>0</v>
      </c>
      <c r="P241" s="27">
        <f t="shared" si="247"/>
        <v>0</v>
      </c>
      <c r="Q241" s="27">
        <f t="shared" si="247"/>
        <v>0</v>
      </c>
      <c r="R241" s="27">
        <f t="shared" si="247"/>
        <v>21200</v>
      </c>
      <c r="S241" s="27">
        <f t="shared" si="247"/>
        <v>0</v>
      </c>
      <c r="T241" s="27">
        <f t="shared" si="247"/>
        <v>21200</v>
      </c>
      <c r="U241" s="27">
        <f t="shared" si="247"/>
        <v>0</v>
      </c>
      <c r="V241" s="27">
        <f t="shared" si="247"/>
        <v>21200</v>
      </c>
      <c r="W241" s="27">
        <f t="shared" si="247"/>
        <v>3675</v>
      </c>
      <c r="X241" s="174">
        <f t="shared" si="205"/>
        <v>17.334905660377359</v>
      </c>
      <c r="Y241" s="194" t="e">
        <f t="shared" si="247"/>
        <v>#REF!</v>
      </c>
      <c r="Z241" s="194" t="e">
        <f t="shared" si="247"/>
        <v>#REF!</v>
      </c>
      <c r="AA241" s="194" t="e">
        <f t="shared" si="247"/>
        <v>#REF!</v>
      </c>
    </row>
    <row r="242" spans="1:27" ht="60" x14ac:dyDescent="0.25">
      <c r="A242" s="78" t="s">
        <v>27</v>
      </c>
      <c r="B242" s="76">
        <v>52</v>
      </c>
      <c r="C242" s="76">
        <v>0</v>
      </c>
      <c r="D242" s="3" t="s">
        <v>82</v>
      </c>
      <c r="E242" s="76">
        <v>852</v>
      </c>
      <c r="F242" s="3" t="s">
        <v>101</v>
      </c>
      <c r="G242" s="3" t="s">
        <v>64</v>
      </c>
      <c r="H242" s="3" t="s">
        <v>297</v>
      </c>
      <c r="I242" s="3" t="s">
        <v>28</v>
      </c>
      <c r="J242" s="27">
        <f>'2.ВС'!J304</f>
        <v>21200</v>
      </c>
      <c r="K242" s="27">
        <f>'2.ВС'!K304</f>
        <v>0</v>
      </c>
      <c r="L242" s="27">
        <f>'2.ВС'!L304</f>
        <v>21200</v>
      </c>
      <c r="M242" s="27">
        <f>'2.ВС'!M304</f>
        <v>0</v>
      </c>
      <c r="N242" s="27">
        <f>'2.ВС'!N304</f>
        <v>0</v>
      </c>
      <c r="O242" s="27">
        <f>'2.ВС'!O304</f>
        <v>0</v>
      </c>
      <c r="P242" s="27">
        <f>'2.ВС'!P304</f>
        <v>0</v>
      </c>
      <c r="Q242" s="27">
        <f>'2.ВС'!Q304</f>
        <v>0</v>
      </c>
      <c r="R242" s="27">
        <f>'2.ВС'!R304</f>
        <v>21200</v>
      </c>
      <c r="S242" s="27">
        <f>'2.ВС'!S304</f>
        <v>0</v>
      </c>
      <c r="T242" s="27">
        <f>'2.ВС'!T304</f>
        <v>21200</v>
      </c>
      <c r="U242" s="27">
        <f>'2.ВС'!U304</f>
        <v>0</v>
      </c>
      <c r="V242" s="27">
        <f>'2.ВС'!V304</f>
        <v>21200</v>
      </c>
      <c r="W242" s="27">
        <f>'2.ВС'!W304</f>
        <v>3675</v>
      </c>
      <c r="X242" s="174">
        <f t="shared" si="205"/>
        <v>17.334905660377359</v>
      </c>
      <c r="Y242" s="194" t="e">
        <f>'2.ВС'!#REF!</f>
        <v>#REF!</v>
      </c>
      <c r="Z242" s="194" t="e">
        <f>'2.ВС'!#REF!</f>
        <v>#REF!</v>
      </c>
      <c r="AA242" s="194" t="e">
        <f>'2.ВС'!#REF!</f>
        <v>#REF!</v>
      </c>
    </row>
    <row r="243" spans="1:27" ht="150" x14ac:dyDescent="0.25">
      <c r="A243" s="77" t="s">
        <v>768</v>
      </c>
      <c r="B243" s="163">
        <v>52</v>
      </c>
      <c r="C243" s="163">
        <v>0</v>
      </c>
      <c r="D243" s="3" t="s">
        <v>82</v>
      </c>
      <c r="E243" s="163">
        <v>852</v>
      </c>
      <c r="F243" s="3"/>
      <c r="G243" s="3"/>
      <c r="H243" s="3" t="s">
        <v>770</v>
      </c>
      <c r="I243" s="3"/>
      <c r="J243" s="27"/>
      <c r="K243" s="27"/>
      <c r="L243" s="27"/>
      <c r="M243" s="27"/>
      <c r="N243" s="27"/>
      <c r="O243" s="27"/>
      <c r="P243" s="27"/>
      <c r="Q243" s="27"/>
      <c r="R243" s="27">
        <f t="shared" ref="R243:AA244" si="248">R244</f>
        <v>0</v>
      </c>
      <c r="S243" s="27">
        <f t="shared" si="248"/>
        <v>0</v>
      </c>
      <c r="T243" s="27">
        <f t="shared" si="248"/>
        <v>0</v>
      </c>
      <c r="U243" s="27">
        <f t="shared" si="248"/>
        <v>0</v>
      </c>
      <c r="V243" s="27">
        <f t="shared" si="248"/>
        <v>50202</v>
      </c>
      <c r="W243" s="27">
        <f t="shared" si="248"/>
        <v>41534</v>
      </c>
      <c r="X243" s="174">
        <f t="shared" si="205"/>
        <v>82.73375562726585</v>
      </c>
      <c r="Y243" s="194" t="e">
        <f t="shared" si="248"/>
        <v>#REF!</v>
      </c>
      <c r="Z243" s="194" t="e">
        <f t="shared" si="248"/>
        <v>#REF!</v>
      </c>
      <c r="AA243" s="194" t="e">
        <f t="shared" si="248"/>
        <v>#REF!</v>
      </c>
    </row>
    <row r="244" spans="1:27" ht="135" x14ac:dyDescent="0.25">
      <c r="A244" s="77" t="s">
        <v>53</v>
      </c>
      <c r="B244" s="163">
        <v>52</v>
      </c>
      <c r="C244" s="163">
        <v>0</v>
      </c>
      <c r="D244" s="3" t="s">
        <v>82</v>
      </c>
      <c r="E244" s="163">
        <v>852</v>
      </c>
      <c r="F244" s="3"/>
      <c r="G244" s="3"/>
      <c r="H244" s="3" t="s">
        <v>770</v>
      </c>
      <c r="I244" s="3" t="s">
        <v>107</v>
      </c>
      <c r="J244" s="27"/>
      <c r="K244" s="27"/>
      <c r="L244" s="27"/>
      <c r="M244" s="27"/>
      <c r="N244" s="27"/>
      <c r="O244" s="27"/>
      <c r="P244" s="27"/>
      <c r="Q244" s="27"/>
      <c r="R244" s="27">
        <f t="shared" si="248"/>
        <v>0</v>
      </c>
      <c r="S244" s="27">
        <f t="shared" si="248"/>
        <v>0</v>
      </c>
      <c r="T244" s="27">
        <f t="shared" si="248"/>
        <v>0</v>
      </c>
      <c r="U244" s="27">
        <f t="shared" si="248"/>
        <v>0</v>
      </c>
      <c r="V244" s="27">
        <f t="shared" si="248"/>
        <v>50202</v>
      </c>
      <c r="W244" s="27">
        <f t="shared" si="248"/>
        <v>41534</v>
      </c>
      <c r="X244" s="174">
        <f t="shared" si="205"/>
        <v>82.73375562726585</v>
      </c>
      <c r="Y244" s="194" t="e">
        <f t="shared" si="248"/>
        <v>#REF!</v>
      </c>
      <c r="Z244" s="194" t="e">
        <f t="shared" si="248"/>
        <v>#REF!</v>
      </c>
      <c r="AA244" s="194" t="e">
        <f t="shared" si="248"/>
        <v>#REF!</v>
      </c>
    </row>
    <row r="245" spans="1:27" ht="45" x14ac:dyDescent="0.25">
      <c r="A245" s="77" t="s">
        <v>108</v>
      </c>
      <c r="B245" s="163">
        <v>52</v>
      </c>
      <c r="C245" s="163">
        <v>0</v>
      </c>
      <c r="D245" s="3" t="s">
        <v>82</v>
      </c>
      <c r="E245" s="163">
        <v>852</v>
      </c>
      <c r="F245" s="3"/>
      <c r="G245" s="3"/>
      <c r="H245" s="3" t="s">
        <v>770</v>
      </c>
      <c r="I245" s="3" t="s">
        <v>109</v>
      </c>
      <c r="J245" s="27"/>
      <c r="K245" s="27"/>
      <c r="L245" s="27"/>
      <c r="M245" s="27"/>
      <c r="N245" s="27"/>
      <c r="O245" s="27"/>
      <c r="P245" s="27"/>
      <c r="Q245" s="27"/>
      <c r="R245" s="27">
        <f>'2.ВС'!R247</f>
        <v>0</v>
      </c>
      <c r="S245" s="27">
        <f>'2.ВС'!S247</f>
        <v>0</v>
      </c>
      <c r="T245" s="27">
        <f>'2.ВС'!T247</f>
        <v>0</v>
      </c>
      <c r="U245" s="27">
        <f>'2.ВС'!U247</f>
        <v>0</v>
      </c>
      <c r="V245" s="27">
        <f>'2.ВС'!V247</f>
        <v>50202</v>
      </c>
      <c r="W245" s="27">
        <f>'2.ВС'!W247</f>
        <v>41534</v>
      </c>
      <c r="X245" s="174">
        <f t="shared" si="205"/>
        <v>82.73375562726585</v>
      </c>
      <c r="Y245" s="194" t="e">
        <f>'2.ВС'!#REF!</f>
        <v>#REF!</v>
      </c>
      <c r="Z245" s="194" t="e">
        <f>'2.ВС'!#REF!</f>
        <v>#REF!</v>
      </c>
      <c r="AA245" s="194" t="e">
        <f>'2.ВС'!#REF!</f>
        <v>#REF!</v>
      </c>
    </row>
    <row r="246" spans="1:27" s="29" customFormat="1" ht="45" x14ac:dyDescent="0.25">
      <c r="A246" s="20" t="s">
        <v>292</v>
      </c>
      <c r="B246" s="76">
        <v>52</v>
      </c>
      <c r="C246" s="76">
        <v>0</v>
      </c>
      <c r="D246" s="3" t="s">
        <v>82</v>
      </c>
      <c r="E246" s="76">
        <v>852</v>
      </c>
      <c r="F246" s="4" t="s">
        <v>101</v>
      </c>
      <c r="G246" s="3" t="s">
        <v>11</v>
      </c>
      <c r="H246" s="3" t="s">
        <v>293</v>
      </c>
      <c r="I246" s="3"/>
      <c r="J246" s="27">
        <f t="shared" ref="J246:Y247" si="249">J247</f>
        <v>134540</v>
      </c>
      <c r="K246" s="27">
        <f t="shared" si="249"/>
        <v>0</v>
      </c>
      <c r="L246" s="27">
        <f t="shared" si="249"/>
        <v>134540</v>
      </c>
      <c r="M246" s="27">
        <f t="shared" si="249"/>
        <v>0</v>
      </c>
      <c r="N246" s="27">
        <f t="shared" si="249"/>
        <v>3464562</v>
      </c>
      <c r="O246" s="27">
        <f t="shared" si="249"/>
        <v>0</v>
      </c>
      <c r="P246" s="27">
        <f t="shared" si="249"/>
        <v>3464562</v>
      </c>
      <c r="Q246" s="27">
        <f t="shared" si="249"/>
        <v>0</v>
      </c>
      <c r="R246" s="27">
        <f t="shared" si="249"/>
        <v>3599102</v>
      </c>
      <c r="S246" s="27">
        <f t="shared" si="249"/>
        <v>0</v>
      </c>
      <c r="T246" s="27">
        <f t="shared" si="249"/>
        <v>3599102</v>
      </c>
      <c r="U246" s="27">
        <f t="shared" si="249"/>
        <v>0</v>
      </c>
      <c r="V246" s="27">
        <f t="shared" si="249"/>
        <v>3548900</v>
      </c>
      <c r="W246" s="27">
        <f t="shared" si="249"/>
        <v>267104</v>
      </c>
      <c r="X246" s="174">
        <f t="shared" si="205"/>
        <v>7.5263884583955596</v>
      </c>
      <c r="Y246" s="194" t="e">
        <f t="shared" si="249"/>
        <v>#REF!</v>
      </c>
      <c r="Z246" s="194" t="e">
        <f t="shared" ref="Y246:AA247" si="250">Z247</f>
        <v>#REF!</v>
      </c>
      <c r="AA246" s="194" t="e">
        <f t="shared" si="250"/>
        <v>#REF!</v>
      </c>
    </row>
    <row r="247" spans="1:27" ht="40.5" customHeight="1" x14ac:dyDescent="0.25">
      <c r="A247" s="78" t="s">
        <v>53</v>
      </c>
      <c r="B247" s="76">
        <v>52</v>
      </c>
      <c r="C247" s="76">
        <v>0</v>
      </c>
      <c r="D247" s="3" t="s">
        <v>82</v>
      </c>
      <c r="E247" s="76">
        <v>852</v>
      </c>
      <c r="F247" s="3" t="s">
        <v>101</v>
      </c>
      <c r="G247" s="3" t="s">
        <v>11</v>
      </c>
      <c r="H247" s="3" t="s">
        <v>293</v>
      </c>
      <c r="I247" s="3" t="s">
        <v>107</v>
      </c>
      <c r="J247" s="27">
        <f t="shared" si="249"/>
        <v>134540</v>
      </c>
      <c r="K247" s="27">
        <f t="shared" si="249"/>
        <v>0</v>
      </c>
      <c r="L247" s="27">
        <f t="shared" si="249"/>
        <v>134540</v>
      </c>
      <c r="M247" s="27">
        <f t="shared" si="249"/>
        <v>0</v>
      </c>
      <c r="N247" s="27">
        <f t="shared" si="249"/>
        <v>3464562</v>
      </c>
      <c r="O247" s="27">
        <f t="shared" si="249"/>
        <v>0</v>
      </c>
      <c r="P247" s="27">
        <f t="shared" si="249"/>
        <v>3464562</v>
      </c>
      <c r="Q247" s="27">
        <f t="shared" si="249"/>
        <v>0</v>
      </c>
      <c r="R247" s="27">
        <f t="shared" si="249"/>
        <v>3599102</v>
      </c>
      <c r="S247" s="27">
        <f t="shared" si="249"/>
        <v>0</v>
      </c>
      <c r="T247" s="27">
        <f t="shared" si="249"/>
        <v>3599102</v>
      </c>
      <c r="U247" s="27">
        <f t="shared" si="249"/>
        <v>0</v>
      </c>
      <c r="V247" s="27">
        <f t="shared" si="249"/>
        <v>3548900</v>
      </c>
      <c r="W247" s="27">
        <f t="shared" si="249"/>
        <v>267104</v>
      </c>
      <c r="X247" s="174">
        <f t="shared" si="205"/>
        <v>7.5263884583955596</v>
      </c>
      <c r="Y247" s="194" t="e">
        <f t="shared" si="250"/>
        <v>#REF!</v>
      </c>
      <c r="Z247" s="194" t="e">
        <f t="shared" si="250"/>
        <v>#REF!</v>
      </c>
      <c r="AA247" s="194" t="e">
        <f t="shared" si="250"/>
        <v>#REF!</v>
      </c>
    </row>
    <row r="248" spans="1:27" s="29" customFormat="1" ht="45" x14ac:dyDescent="0.25">
      <c r="A248" s="78" t="s">
        <v>108</v>
      </c>
      <c r="B248" s="76">
        <v>52</v>
      </c>
      <c r="C248" s="76">
        <v>0</v>
      </c>
      <c r="D248" s="3" t="s">
        <v>82</v>
      </c>
      <c r="E248" s="76">
        <v>852</v>
      </c>
      <c r="F248" s="3" t="s">
        <v>101</v>
      </c>
      <c r="G248" s="3" t="s">
        <v>11</v>
      </c>
      <c r="H248" s="3" t="s">
        <v>293</v>
      </c>
      <c r="I248" s="3" t="s">
        <v>109</v>
      </c>
      <c r="J248" s="27">
        <f>'2.ВС'!J225+'2.ВС'!J250+'2.ВС'!J281</f>
        <v>134540</v>
      </c>
      <c r="K248" s="27">
        <f>'2.ВС'!K225+'2.ВС'!K250+'2.ВС'!K281</f>
        <v>0</v>
      </c>
      <c r="L248" s="27">
        <f>'2.ВС'!L225+'2.ВС'!L250+'2.ВС'!L281</f>
        <v>134540</v>
      </c>
      <c r="M248" s="27">
        <f>'2.ВС'!M225+'2.ВС'!M250+'2.ВС'!M281</f>
        <v>0</v>
      </c>
      <c r="N248" s="27">
        <f>'2.ВС'!N225+'2.ВС'!N250+'2.ВС'!N281</f>
        <v>3464562</v>
      </c>
      <c r="O248" s="27">
        <f>'2.ВС'!O225+'2.ВС'!O250+'2.ВС'!O281</f>
        <v>0</v>
      </c>
      <c r="P248" s="27">
        <f>'2.ВС'!P225+'2.ВС'!P250+'2.ВС'!P281</f>
        <v>3464562</v>
      </c>
      <c r="Q248" s="27">
        <f>'2.ВС'!Q225+'2.ВС'!Q250+'2.ВС'!Q281</f>
        <v>0</v>
      </c>
      <c r="R248" s="27">
        <f>'2.ВС'!R225+'2.ВС'!R250+'2.ВС'!R281</f>
        <v>3599102</v>
      </c>
      <c r="S248" s="27">
        <f>'2.ВС'!S225+'2.ВС'!S250+'2.ВС'!S281</f>
        <v>0</v>
      </c>
      <c r="T248" s="27">
        <f>'2.ВС'!T225+'2.ВС'!T250+'2.ВС'!T281</f>
        <v>3599102</v>
      </c>
      <c r="U248" s="27">
        <f>'2.ВС'!U225+'2.ВС'!U250+'2.ВС'!U281</f>
        <v>0</v>
      </c>
      <c r="V248" s="27">
        <f>'2.ВС'!V225+'2.ВС'!V250+'2.ВС'!V281</f>
        <v>3548900</v>
      </c>
      <c r="W248" s="27">
        <f>'2.ВС'!W225+'2.ВС'!W250+'2.ВС'!W281</f>
        <v>267104</v>
      </c>
      <c r="X248" s="174">
        <f t="shared" si="205"/>
        <v>7.5263884583955596</v>
      </c>
      <c r="Y248" s="194" t="e">
        <f>'2.ВС'!#REF!+'2.ВС'!#REF!+'2.ВС'!#REF!</f>
        <v>#REF!</v>
      </c>
      <c r="Z248" s="194" t="e">
        <f>'2.ВС'!#REF!+'2.ВС'!#REF!+'2.ВС'!#REF!</f>
        <v>#REF!</v>
      </c>
      <c r="AA248" s="194" t="e">
        <f>'2.ВС'!#REF!+'2.ВС'!#REF!+'2.ВС'!#REF!</f>
        <v>#REF!</v>
      </c>
    </row>
    <row r="249" spans="1:27" ht="75" x14ac:dyDescent="0.25">
      <c r="A249" s="20" t="s">
        <v>153</v>
      </c>
      <c r="B249" s="76">
        <v>52</v>
      </c>
      <c r="C249" s="76">
        <v>0</v>
      </c>
      <c r="D249" s="3" t="s">
        <v>82</v>
      </c>
      <c r="E249" s="76">
        <v>852</v>
      </c>
      <c r="F249" s="3" t="s">
        <v>101</v>
      </c>
      <c r="G249" s="3" t="s">
        <v>56</v>
      </c>
      <c r="H249" s="3" t="s">
        <v>291</v>
      </c>
      <c r="I249" s="3"/>
      <c r="J249" s="27">
        <f t="shared" ref="J249:Y253" si="251">J250</f>
        <v>5466300</v>
      </c>
      <c r="K249" s="27">
        <f t="shared" si="251"/>
        <v>0</v>
      </c>
      <c r="L249" s="27">
        <f t="shared" si="251"/>
        <v>5466300</v>
      </c>
      <c r="M249" s="27">
        <f t="shared" si="251"/>
        <v>0</v>
      </c>
      <c r="N249" s="27">
        <f t="shared" si="251"/>
        <v>0</v>
      </c>
      <c r="O249" s="27">
        <f t="shared" si="251"/>
        <v>0</v>
      </c>
      <c r="P249" s="27">
        <f t="shared" si="251"/>
        <v>0</v>
      </c>
      <c r="Q249" s="27">
        <f t="shared" si="251"/>
        <v>0</v>
      </c>
      <c r="R249" s="27">
        <f t="shared" si="251"/>
        <v>5466300</v>
      </c>
      <c r="S249" s="27">
        <f t="shared" si="251"/>
        <v>0</v>
      </c>
      <c r="T249" s="27">
        <f t="shared" si="251"/>
        <v>5466300</v>
      </c>
      <c r="U249" s="27">
        <f t="shared" si="251"/>
        <v>0</v>
      </c>
      <c r="V249" s="27">
        <f t="shared" si="251"/>
        <v>5466300</v>
      </c>
      <c r="W249" s="27">
        <f t="shared" si="251"/>
        <v>1813968.24</v>
      </c>
      <c r="X249" s="174">
        <f t="shared" si="205"/>
        <v>33.184571648098348</v>
      </c>
      <c r="Y249" s="194" t="e">
        <f t="shared" si="251"/>
        <v>#REF!</v>
      </c>
      <c r="Z249" s="194" t="e">
        <f t="shared" ref="Y249:AA253" si="252">Z250</f>
        <v>#REF!</v>
      </c>
      <c r="AA249" s="194" t="e">
        <f t="shared" si="252"/>
        <v>#REF!</v>
      </c>
    </row>
    <row r="250" spans="1:27" ht="34.5" customHeight="1" x14ac:dyDescent="0.25">
      <c r="A250" s="78" t="s">
        <v>53</v>
      </c>
      <c r="B250" s="76">
        <v>52</v>
      </c>
      <c r="C250" s="76">
        <v>0</v>
      </c>
      <c r="D250" s="4" t="s">
        <v>82</v>
      </c>
      <c r="E250" s="76">
        <v>852</v>
      </c>
      <c r="F250" s="3" t="s">
        <v>101</v>
      </c>
      <c r="G250" s="4" t="s">
        <v>56</v>
      </c>
      <c r="H250" s="3" t="s">
        <v>291</v>
      </c>
      <c r="I250" s="3" t="s">
        <v>107</v>
      </c>
      <c r="J250" s="27">
        <f t="shared" si="251"/>
        <v>5466300</v>
      </c>
      <c r="K250" s="27">
        <f t="shared" si="251"/>
        <v>0</v>
      </c>
      <c r="L250" s="27">
        <f t="shared" si="251"/>
        <v>5466300</v>
      </c>
      <c r="M250" s="27">
        <f t="shared" si="251"/>
        <v>0</v>
      </c>
      <c r="N250" s="27">
        <f t="shared" si="251"/>
        <v>0</v>
      </c>
      <c r="O250" s="27">
        <f t="shared" si="251"/>
        <v>0</v>
      </c>
      <c r="P250" s="27">
        <f t="shared" si="251"/>
        <v>0</v>
      </c>
      <c r="Q250" s="27">
        <f t="shared" si="251"/>
        <v>0</v>
      </c>
      <c r="R250" s="27">
        <f t="shared" si="251"/>
        <v>5466300</v>
      </c>
      <c r="S250" s="27">
        <f t="shared" si="251"/>
        <v>0</v>
      </c>
      <c r="T250" s="27">
        <f t="shared" si="251"/>
        <v>5466300</v>
      </c>
      <c r="U250" s="27">
        <f t="shared" si="251"/>
        <v>0</v>
      </c>
      <c r="V250" s="27">
        <f t="shared" si="251"/>
        <v>5466300</v>
      </c>
      <c r="W250" s="27">
        <f t="shared" si="251"/>
        <v>1813968.24</v>
      </c>
      <c r="X250" s="174">
        <f t="shared" si="205"/>
        <v>33.184571648098348</v>
      </c>
      <c r="Y250" s="194" t="e">
        <f t="shared" si="252"/>
        <v>#REF!</v>
      </c>
      <c r="Z250" s="194" t="e">
        <f t="shared" si="252"/>
        <v>#REF!</v>
      </c>
      <c r="AA250" s="194" t="e">
        <f t="shared" si="252"/>
        <v>#REF!</v>
      </c>
    </row>
    <row r="251" spans="1:27" ht="45" x14ac:dyDescent="0.25">
      <c r="A251" s="78" t="s">
        <v>108</v>
      </c>
      <c r="B251" s="76">
        <v>52</v>
      </c>
      <c r="C251" s="76">
        <v>0</v>
      </c>
      <c r="D251" s="4" t="s">
        <v>82</v>
      </c>
      <c r="E251" s="76">
        <v>852</v>
      </c>
      <c r="F251" s="3" t="s">
        <v>101</v>
      </c>
      <c r="G251" s="4" t="s">
        <v>56</v>
      </c>
      <c r="H251" s="3" t="s">
        <v>291</v>
      </c>
      <c r="I251" s="3" t="s">
        <v>109</v>
      </c>
      <c r="J251" s="27">
        <f>'2.ВС'!J228+'2.ВС'!J253</f>
        <v>5466300</v>
      </c>
      <c r="K251" s="27">
        <f>'2.ВС'!K228+'2.ВС'!K253</f>
        <v>0</v>
      </c>
      <c r="L251" s="27">
        <f>'2.ВС'!L228+'2.ВС'!L253</f>
        <v>5466300</v>
      </c>
      <c r="M251" s="27">
        <f>'2.ВС'!M228+'2.ВС'!M253</f>
        <v>0</v>
      </c>
      <c r="N251" s="27">
        <f>'2.ВС'!N228+'2.ВС'!N253</f>
        <v>0</v>
      </c>
      <c r="O251" s="27">
        <f>'2.ВС'!O228+'2.ВС'!O253</f>
        <v>0</v>
      </c>
      <c r="P251" s="27">
        <f>'2.ВС'!P228+'2.ВС'!P253</f>
        <v>0</v>
      </c>
      <c r="Q251" s="27">
        <f>'2.ВС'!Q228+'2.ВС'!Q253</f>
        <v>0</v>
      </c>
      <c r="R251" s="27">
        <f>'2.ВС'!R228+'2.ВС'!R253</f>
        <v>5466300</v>
      </c>
      <c r="S251" s="27">
        <f>'2.ВС'!S228+'2.ВС'!S253</f>
        <v>0</v>
      </c>
      <c r="T251" s="27">
        <f>'2.ВС'!T228+'2.ВС'!T253</f>
        <v>5466300</v>
      </c>
      <c r="U251" s="27">
        <f>'2.ВС'!U228+'2.ВС'!U253</f>
        <v>0</v>
      </c>
      <c r="V251" s="27">
        <f>'2.ВС'!V228+'2.ВС'!V253</f>
        <v>5466300</v>
      </c>
      <c r="W251" s="27">
        <f>'2.ВС'!W228+'2.ВС'!W253</f>
        <v>1813968.24</v>
      </c>
      <c r="X251" s="174">
        <f t="shared" si="205"/>
        <v>33.184571648098348</v>
      </c>
      <c r="Y251" s="194" t="e">
        <f>'2.ВС'!#REF!+'2.ВС'!#REF!</f>
        <v>#REF!</v>
      </c>
      <c r="Z251" s="194" t="e">
        <f>'2.ВС'!#REF!+'2.ВС'!#REF!</f>
        <v>#REF!</v>
      </c>
      <c r="AA251" s="194" t="e">
        <f>'2.ВС'!#REF!+'2.ВС'!#REF!</f>
        <v>#REF!</v>
      </c>
    </row>
    <row r="252" spans="1:27" ht="90" x14ac:dyDescent="0.25">
      <c r="A252" s="77" t="s">
        <v>157</v>
      </c>
      <c r="B252" s="129">
        <v>52</v>
      </c>
      <c r="C252" s="129">
        <v>0</v>
      </c>
      <c r="D252" s="3" t="s">
        <v>82</v>
      </c>
      <c r="E252" s="129">
        <v>852</v>
      </c>
      <c r="F252" s="3" t="s">
        <v>101</v>
      </c>
      <c r="G252" s="3" t="s">
        <v>56</v>
      </c>
      <c r="H252" s="3" t="s">
        <v>669</v>
      </c>
      <c r="I252" s="3"/>
      <c r="J252" s="27">
        <f t="shared" si="251"/>
        <v>44598</v>
      </c>
      <c r="K252" s="27">
        <f t="shared" si="251"/>
        <v>0</v>
      </c>
      <c r="L252" s="27">
        <f t="shared" si="251"/>
        <v>44598</v>
      </c>
      <c r="M252" s="27">
        <f t="shared" si="251"/>
        <v>0</v>
      </c>
      <c r="N252" s="27">
        <f t="shared" si="251"/>
        <v>519520</v>
      </c>
      <c r="O252" s="27">
        <f t="shared" si="251"/>
        <v>0</v>
      </c>
      <c r="P252" s="27">
        <f t="shared" si="251"/>
        <v>519520</v>
      </c>
      <c r="Q252" s="27">
        <f t="shared" si="251"/>
        <v>0</v>
      </c>
      <c r="R252" s="27">
        <f t="shared" si="251"/>
        <v>564118</v>
      </c>
      <c r="S252" s="27">
        <f t="shared" si="251"/>
        <v>0</v>
      </c>
      <c r="T252" s="27">
        <f t="shared" si="251"/>
        <v>564118</v>
      </c>
      <c r="U252" s="27">
        <f t="shared" si="251"/>
        <v>0</v>
      </c>
      <c r="V252" s="27">
        <f t="shared" si="251"/>
        <v>564118</v>
      </c>
      <c r="W252" s="27">
        <f t="shared" si="251"/>
        <v>465591</v>
      </c>
      <c r="X252" s="174">
        <f t="shared" si="205"/>
        <v>82.534327924299518</v>
      </c>
      <c r="Y252" s="194" t="e">
        <f t="shared" si="252"/>
        <v>#REF!</v>
      </c>
      <c r="Z252" s="194" t="e">
        <f t="shared" si="252"/>
        <v>#REF!</v>
      </c>
      <c r="AA252" s="194" t="e">
        <f t="shared" si="252"/>
        <v>#REF!</v>
      </c>
    </row>
    <row r="253" spans="1:27" ht="135" x14ac:dyDescent="0.25">
      <c r="A253" s="77" t="s">
        <v>53</v>
      </c>
      <c r="B253" s="129">
        <v>52</v>
      </c>
      <c r="C253" s="129">
        <v>0</v>
      </c>
      <c r="D253" s="4" t="s">
        <v>82</v>
      </c>
      <c r="E253" s="129">
        <v>852</v>
      </c>
      <c r="F253" s="3" t="s">
        <v>101</v>
      </c>
      <c r="G253" s="4" t="s">
        <v>56</v>
      </c>
      <c r="H253" s="3" t="s">
        <v>669</v>
      </c>
      <c r="I253" s="3" t="s">
        <v>107</v>
      </c>
      <c r="J253" s="27">
        <f t="shared" si="251"/>
        <v>44598</v>
      </c>
      <c r="K253" s="27">
        <f t="shared" si="251"/>
        <v>0</v>
      </c>
      <c r="L253" s="27">
        <f t="shared" si="251"/>
        <v>44598</v>
      </c>
      <c r="M253" s="27">
        <f t="shared" si="251"/>
        <v>0</v>
      </c>
      <c r="N253" s="27">
        <f t="shared" si="251"/>
        <v>519520</v>
      </c>
      <c r="O253" s="27">
        <f t="shared" si="251"/>
        <v>0</v>
      </c>
      <c r="P253" s="27">
        <f t="shared" si="251"/>
        <v>519520</v>
      </c>
      <c r="Q253" s="27">
        <f t="shared" si="251"/>
        <v>0</v>
      </c>
      <c r="R253" s="27">
        <f t="shared" si="251"/>
        <v>564118</v>
      </c>
      <c r="S253" s="27">
        <f t="shared" si="251"/>
        <v>0</v>
      </c>
      <c r="T253" s="27">
        <f t="shared" si="251"/>
        <v>564118</v>
      </c>
      <c r="U253" s="27">
        <f t="shared" si="251"/>
        <v>0</v>
      </c>
      <c r="V253" s="27">
        <f t="shared" si="251"/>
        <v>564118</v>
      </c>
      <c r="W253" s="27">
        <f t="shared" si="251"/>
        <v>465591</v>
      </c>
      <c r="X253" s="174">
        <f t="shared" si="205"/>
        <v>82.534327924299518</v>
      </c>
      <c r="Y253" s="194" t="e">
        <f t="shared" si="252"/>
        <v>#REF!</v>
      </c>
      <c r="Z253" s="194" t="e">
        <f t="shared" si="252"/>
        <v>#REF!</v>
      </c>
      <c r="AA253" s="194" t="e">
        <f t="shared" si="252"/>
        <v>#REF!</v>
      </c>
    </row>
    <row r="254" spans="1:27" ht="45" x14ac:dyDescent="0.25">
      <c r="A254" s="77" t="s">
        <v>108</v>
      </c>
      <c r="B254" s="129">
        <v>52</v>
      </c>
      <c r="C254" s="129">
        <v>0</v>
      </c>
      <c r="D254" s="4" t="s">
        <v>82</v>
      </c>
      <c r="E254" s="129">
        <v>852</v>
      </c>
      <c r="F254" s="3" t="s">
        <v>101</v>
      </c>
      <c r="G254" s="4" t="s">
        <v>56</v>
      </c>
      <c r="H254" s="3" t="s">
        <v>669</v>
      </c>
      <c r="I254" s="3" t="s">
        <v>109</v>
      </c>
      <c r="J254" s="27">
        <f>'2.ВС'!J256+'2.ВС'!J231</f>
        <v>44598</v>
      </c>
      <c r="K254" s="27">
        <f>'2.ВС'!K256+'2.ВС'!K231</f>
        <v>0</v>
      </c>
      <c r="L254" s="27">
        <f>'2.ВС'!L256+'2.ВС'!L231</f>
        <v>44598</v>
      </c>
      <c r="M254" s="27">
        <f>'2.ВС'!M256+'2.ВС'!M231</f>
        <v>0</v>
      </c>
      <c r="N254" s="27">
        <f>'2.ВС'!N256+'2.ВС'!N231</f>
        <v>519520</v>
      </c>
      <c r="O254" s="27">
        <f>'2.ВС'!O256+'2.ВС'!O231</f>
        <v>0</v>
      </c>
      <c r="P254" s="27">
        <f>'2.ВС'!P256+'2.ВС'!P231</f>
        <v>519520</v>
      </c>
      <c r="Q254" s="27">
        <f>'2.ВС'!Q256+'2.ВС'!Q231</f>
        <v>0</v>
      </c>
      <c r="R254" s="27">
        <f>'2.ВС'!R256+'2.ВС'!R231</f>
        <v>564118</v>
      </c>
      <c r="S254" s="27">
        <f>'2.ВС'!S256+'2.ВС'!S231</f>
        <v>0</v>
      </c>
      <c r="T254" s="27">
        <f>'2.ВС'!T256+'2.ВС'!T231</f>
        <v>564118</v>
      </c>
      <c r="U254" s="27">
        <f>'2.ВС'!U256+'2.ВС'!U231</f>
        <v>0</v>
      </c>
      <c r="V254" s="27">
        <f>'2.ВС'!V256+'2.ВС'!V231</f>
        <v>564118</v>
      </c>
      <c r="W254" s="27">
        <f>'2.ВС'!W256+'2.ВС'!W231</f>
        <v>465591</v>
      </c>
      <c r="X254" s="174">
        <f t="shared" si="205"/>
        <v>82.534327924299518</v>
      </c>
      <c r="Y254" s="194" t="e">
        <f>'2.ВС'!#REF!+'2.ВС'!#REF!</f>
        <v>#REF!</v>
      </c>
      <c r="Z254" s="194" t="e">
        <f>'2.ВС'!#REF!+'2.ВС'!#REF!</f>
        <v>#REF!</v>
      </c>
      <c r="AA254" s="194" t="e">
        <f>'2.ВС'!#REF!+'2.ВС'!#REF!</f>
        <v>#REF!</v>
      </c>
    </row>
    <row r="255" spans="1:27" ht="150" x14ac:dyDescent="0.25">
      <c r="A255" s="9" t="s">
        <v>373</v>
      </c>
      <c r="B255" s="76">
        <v>52</v>
      </c>
      <c r="C255" s="76">
        <v>0</v>
      </c>
      <c r="D255" s="4" t="s">
        <v>82</v>
      </c>
      <c r="E255" s="76">
        <v>852</v>
      </c>
      <c r="F255" s="3"/>
      <c r="G255" s="3"/>
      <c r="H255" s="3" t="s">
        <v>374</v>
      </c>
      <c r="I255" s="3"/>
      <c r="J255" s="27">
        <f t="shared" ref="J255:Y259" si="253">J256</f>
        <v>9000000</v>
      </c>
      <c r="K255" s="27">
        <f t="shared" si="253"/>
        <v>8550000</v>
      </c>
      <c r="L255" s="27">
        <f t="shared" si="253"/>
        <v>450000</v>
      </c>
      <c r="M255" s="27">
        <f t="shared" si="253"/>
        <v>0</v>
      </c>
      <c r="N255" s="27">
        <f t="shared" si="253"/>
        <v>0</v>
      </c>
      <c r="O255" s="27">
        <f t="shared" si="253"/>
        <v>0</v>
      </c>
      <c r="P255" s="27">
        <f t="shared" si="253"/>
        <v>0</v>
      </c>
      <c r="Q255" s="27">
        <f t="shared" si="253"/>
        <v>0</v>
      </c>
      <c r="R255" s="27">
        <f t="shared" si="253"/>
        <v>9000000</v>
      </c>
      <c r="S255" s="27">
        <f t="shared" si="253"/>
        <v>8550000</v>
      </c>
      <c r="T255" s="27">
        <f t="shared" si="253"/>
        <v>450000</v>
      </c>
      <c r="U255" s="27">
        <f t="shared" si="253"/>
        <v>0</v>
      </c>
      <c r="V255" s="27">
        <f t="shared" si="253"/>
        <v>9000000</v>
      </c>
      <c r="W255" s="27">
        <f t="shared" si="253"/>
        <v>0</v>
      </c>
      <c r="X255" s="174">
        <f t="shared" si="205"/>
        <v>0</v>
      </c>
      <c r="Y255" s="194" t="e">
        <f t="shared" si="253"/>
        <v>#REF!</v>
      </c>
      <c r="Z255" s="194" t="e">
        <f t="shared" ref="Y255:AA259" si="254">Z256</f>
        <v>#REF!</v>
      </c>
      <c r="AA255" s="194" t="e">
        <f t="shared" si="254"/>
        <v>#REF!</v>
      </c>
    </row>
    <row r="256" spans="1:27" ht="135" x14ac:dyDescent="0.25">
      <c r="A256" s="78" t="s">
        <v>53</v>
      </c>
      <c r="B256" s="76">
        <v>52</v>
      </c>
      <c r="C256" s="76">
        <v>0</v>
      </c>
      <c r="D256" s="3" t="s">
        <v>82</v>
      </c>
      <c r="E256" s="76">
        <v>852</v>
      </c>
      <c r="F256" s="3"/>
      <c r="G256" s="3"/>
      <c r="H256" s="3" t="s">
        <v>374</v>
      </c>
      <c r="I256" s="3" t="s">
        <v>107</v>
      </c>
      <c r="J256" s="27">
        <f t="shared" si="253"/>
        <v>9000000</v>
      </c>
      <c r="K256" s="27">
        <f t="shared" si="253"/>
        <v>8550000</v>
      </c>
      <c r="L256" s="27">
        <f t="shared" si="253"/>
        <v>450000</v>
      </c>
      <c r="M256" s="27">
        <f t="shared" si="253"/>
        <v>0</v>
      </c>
      <c r="N256" s="27">
        <f t="shared" si="253"/>
        <v>0</v>
      </c>
      <c r="O256" s="27">
        <f t="shared" si="253"/>
        <v>0</v>
      </c>
      <c r="P256" s="27">
        <f t="shared" si="253"/>
        <v>0</v>
      </c>
      <c r="Q256" s="27">
        <f t="shared" si="253"/>
        <v>0</v>
      </c>
      <c r="R256" s="27">
        <f t="shared" si="253"/>
        <v>9000000</v>
      </c>
      <c r="S256" s="27">
        <f t="shared" si="253"/>
        <v>8550000</v>
      </c>
      <c r="T256" s="27">
        <f t="shared" si="253"/>
        <v>450000</v>
      </c>
      <c r="U256" s="27">
        <f t="shared" si="253"/>
        <v>0</v>
      </c>
      <c r="V256" s="27">
        <f t="shared" si="253"/>
        <v>9000000</v>
      </c>
      <c r="W256" s="27">
        <f t="shared" si="253"/>
        <v>0</v>
      </c>
      <c r="X256" s="174">
        <f t="shared" si="205"/>
        <v>0</v>
      </c>
      <c r="Y256" s="194" t="e">
        <f t="shared" si="254"/>
        <v>#REF!</v>
      </c>
      <c r="Z256" s="194" t="e">
        <f t="shared" si="254"/>
        <v>#REF!</v>
      </c>
      <c r="AA256" s="194" t="e">
        <f t="shared" si="254"/>
        <v>#REF!</v>
      </c>
    </row>
    <row r="257" spans="1:27" ht="45" x14ac:dyDescent="0.25">
      <c r="A257" s="78" t="s">
        <v>54</v>
      </c>
      <c r="B257" s="76">
        <v>52</v>
      </c>
      <c r="C257" s="76">
        <v>0</v>
      </c>
      <c r="D257" s="3" t="s">
        <v>82</v>
      </c>
      <c r="E257" s="76">
        <v>852</v>
      </c>
      <c r="F257" s="3"/>
      <c r="G257" s="3"/>
      <c r="H257" s="3" t="s">
        <v>374</v>
      </c>
      <c r="I257" s="3" t="s">
        <v>109</v>
      </c>
      <c r="J257" s="27">
        <f>'2.ВС'!J259+'2.ВС'!J234</f>
        <v>9000000</v>
      </c>
      <c r="K257" s="27">
        <f>'2.ВС'!K259+'2.ВС'!K234</f>
        <v>8550000</v>
      </c>
      <c r="L257" s="27">
        <f>'2.ВС'!L259+'2.ВС'!L234</f>
        <v>450000</v>
      </c>
      <c r="M257" s="27">
        <f>'2.ВС'!M259+'2.ВС'!M234</f>
        <v>0</v>
      </c>
      <c r="N257" s="27">
        <f>'2.ВС'!N259+'2.ВС'!N234</f>
        <v>0</v>
      </c>
      <c r="O257" s="27">
        <f>'2.ВС'!O259+'2.ВС'!O234</f>
        <v>0</v>
      </c>
      <c r="P257" s="27">
        <f>'2.ВС'!P259+'2.ВС'!P234</f>
        <v>0</v>
      </c>
      <c r="Q257" s="27">
        <f>'2.ВС'!Q259+'2.ВС'!Q234</f>
        <v>0</v>
      </c>
      <c r="R257" s="27">
        <f>'2.ВС'!R259+'2.ВС'!R234</f>
        <v>9000000</v>
      </c>
      <c r="S257" s="27">
        <f>'2.ВС'!S259+'2.ВС'!S234</f>
        <v>8550000</v>
      </c>
      <c r="T257" s="27">
        <f>'2.ВС'!T259+'2.ВС'!T234</f>
        <v>450000</v>
      </c>
      <c r="U257" s="27">
        <f>'2.ВС'!U259+'2.ВС'!U234</f>
        <v>0</v>
      </c>
      <c r="V257" s="27">
        <f>'2.ВС'!V259+'2.ВС'!V234</f>
        <v>9000000</v>
      </c>
      <c r="W257" s="27">
        <f>'2.ВС'!W259+'2.ВС'!W234</f>
        <v>0</v>
      </c>
      <c r="X257" s="174">
        <f t="shared" si="205"/>
        <v>0</v>
      </c>
      <c r="Y257" s="194" t="e">
        <f>'2.ВС'!#REF!+'2.ВС'!#REF!</f>
        <v>#REF!</v>
      </c>
      <c r="Z257" s="194" t="e">
        <f>'2.ВС'!#REF!+'2.ВС'!#REF!</f>
        <v>#REF!</v>
      </c>
      <c r="AA257" s="194" t="e">
        <f>'2.ВС'!#REF!+'2.ВС'!#REF!</f>
        <v>#REF!</v>
      </c>
    </row>
    <row r="258" spans="1:27" ht="150" x14ac:dyDescent="0.25">
      <c r="A258" s="9" t="s">
        <v>646</v>
      </c>
      <c r="B258" s="129">
        <v>52</v>
      </c>
      <c r="C258" s="129">
        <v>0</v>
      </c>
      <c r="D258" s="4" t="s">
        <v>82</v>
      </c>
      <c r="E258" s="129">
        <v>852</v>
      </c>
      <c r="F258" s="3"/>
      <c r="G258" s="3"/>
      <c r="H258" s="3" t="s">
        <v>668</v>
      </c>
      <c r="I258" s="3"/>
      <c r="J258" s="27" t="e">
        <f t="shared" si="253"/>
        <v>#REF!</v>
      </c>
      <c r="K258" s="27" t="e">
        <f t="shared" si="253"/>
        <v>#REF!</v>
      </c>
      <c r="L258" s="27" t="e">
        <f t="shared" si="253"/>
        <v>#REF!</v>
      </c>
      <c r="M258" s="27" t="e">
        <f t="shared" si="253"/>
        <v>#REF!</v>
      </c>
      <c r="N258" s="27" t="e">
        <f t="shared" si="253"/>
        <v>#REF!</v>
      </c>
      <c r="O258" s="27" t="e">
        <f t="shared" si="253"/>
        <v>#REF!</v>
      </c>
      <c r="P258" s="27" t="e">
        <f t="shared" si="253"/>
        <v>#REF!</v>
      </c>
      <c r="Q258" s="27" t="e">
        <f t="shared" si="253"/>
        <v>#REF!</v>
      </c>
      <c r="R258" s="27">
        <f t="shared" si="253"/>
        <v>1535225.26</v>
      </c>
      <c r="S258" s="27">
        <f t="shared" si="253"/>
        <v>1458464</v>
      </c>
      <c r="T258" s="27">
        <f t="shared" si="253"/>
        <v>76761.259999999995</v>
      </c>
      <c r="U258" s="27">
        <f t="shared" si="253"/>
        <v>0</v>
      </c>
      <c r="V258" s="27">
        <f t="shared" si="253"/>
        <v>1535225.26</v>
      </c>
      <c r="W258" s="27">
        <f t="shared" si="253"/>
        <v>0</v>
      </c>
      <c r="X258" s="174">
        <f t="shared" si="205"/>
        <v>0</v>
      </c>
      <c r="Y258" s="194" t="e">
        <f t="shared" si="254"/>
        <v>#REF!</v>
      </c>
      <c r="Z258" s="194" t="e">
        <f t="shared" si="254"/>
        <v>#REF!</v>
      </c>
      <c r="AA258" s="194" t="e">
        <f t="shared" si="254"/>
        <v>#REF!</v>
      </c>
    </row>
    <row r="259" spans="1:27" ht="135" x14ac:dyDescent="0.25">
      <c r="A259" s="130" t="s">
        <v>53</v>
      </c>
      <c r="B259" s="129">
        <v>52</v>
      </c>
      <c r="C259" s="129">
        <v>0</v>
      </c>
      <c r="D259" s="3" t="s">
        <v>82</v>
      </c>
      <c r="E259" s="129">
        <v>852</v>
      </c>
      <c r="F259" s="3"/>
      <c r="G259" s="3"/>
      <c r="H259" s="3" t="s">
        <v>668</v>
      </c>
      <c r="I259" s="3" t="s">
        <v>107</v>
      </c>
      <c r="J259" s="27" t="e">
        <f t="shared" si="253"/>
        <v>#REF!</v>
      </c>
      <c r="K259" s="27" t="e">
        <f t="shared" si="253"/>
        <v>#REF!</v>
      </c>
      <c r="L259" s="27" t="e">
        <f t="shared" si="253"/>
        <v>#REF!</v>
      </c>
      <c r="M259" s="27" t="e">
        <f t="shared" si="253"/>
        <v>#REF!</v>
      </c>
      <c r="N259" s="27" t="e">
        <f t="shared" si="253"/>
        <v>#REF!</v>
      </c>
      <c r="O259" s="27" t="e">
        <f t="shared" si="253"/>
        <v>#REF!</v>
      </c>
      <c r="P259" s="27" t="e">
        <f t="shared" si="253"/>
        <v>#REF!</v>
      </c>
      <c r="Q259" s="27" t="e">
        <f t="shared" si="253"/>
        <v>#REF!</v>
      </c>
      <c r="R259" s="27">
        <f t="shared" si="253"/>
        <v>1535225.26</v>
      </c>
      <c r="S259" s="27">
        <f t="shared" si="253"/>
        <v>1458464</v>
      </c>
      <c r="T259" s="27">
        <f t="shared" si="253"/>
        <v>76761.259999999995</v>
      </c>
      <c r="U259" s="27">
        <f t="shared" si="253"/>
        <v>0</v>
      </c>
      <c r="V259" s="27">
        <f t="shared" si="253"/>
        <v>1535225.26</v>
      </c>
      <c r="W259" s="27">
        <f t="shared" si="253"/>
        <v>0</v>
      </c>
      <c r="X259" s="174">
        <f t="shared" si="205"/>
        <v>0</v>
      </c>
      <c r="Y259" s="194" t="e">
        <f t="shared" si="254"/>
        <v>#REF!</v>
      </c>
      <c r="Z259" s="194" t="e">
        <f t="shared" si="254"/>
        <v>#REF!</v>
      </c>
      <c r="AA259" s="194" t="e">
        <f t="shared" si="254"/>
        <v>#REF!</v>
      </c>
    </row>
    <row r="260" spans="1:27" ht="45" x14ac:dyDescent="0.25">
      <c r="A260" s="130" t="s">
        <v>54</v>
      </c>
      <c r="B260" s="129">
        <v>52</v>
      </c>
      <c r="C260" s="129">
        <v>0</v>
      </c>
      <c r="D260" s="3" t="s">
        <v>82</v>
      </c>
      <c r="E260" s="129">
        <v>852</v>
      </c>
      <c r="F260" s="3"/>
      <c r="G260" s="3"/>
      <c r="H260" s="3" t="s">
        <v>668</v>
      </c>
      <c r="I260" s="3" t="s">
        <v>109</v>
      </c>
      <c r="J260" s="27" t="e">
        <f>'2.ВС'!#REF!+'2.ВС'!J262</f>
        <v>#REF!</v>
      </c>
      <c r="K260" s="27" t="e">
        <f>'2.ВС'!#REF!+'2.ВС'!K262</f>
        <v>#REF!</v>
      </c>
      <c r="L260" s="27" t="e">
        <f>'2.ВС'!#REF!+'2.ВС'!L262</f>
        <v>#REF!</v>
      </c>
      <c r="M260" s="27" t="e">
        <f>'2.ВС'!#REF!+'2.ВС'!M262</f>
        <v>#REF!</v>
      </c>
      <c r="N260" s="27" t="e">
        <f>'2.ВС'!#REF!+'2.ВС'!N262</f>
        <v>#REF!</v>
      </c>
      <c r="O260" s="27" t="e">
        <f>'2.ВС'!#REF!+'2.ВС'!O262</f>
        <v>#REF!</v>
      </c>
      <c r="P260" s="27" t="e">
        <f>'2.ВС'!#REF!+'2.ВС'!P262</f>
        <v>#REF!</v>
      </c>
      <c r="Q260" s="27" t="e">
        <f>'2.ВС'!#REF!+'2.ВС'!Q262</f>
        <v>#REF!</v>
      </c>
      <c r="R260" s="27">
        <f>'2.ВС'!R262</f>
        <v>1535225.26</v>
      </c>
      <c r="S260" s="27">
        <f>'2.ВС'!S262</f>
        <v>1458464</v>
      </c>
      <c r="T260" s="27">
        <f>'2.ВС'!T262</f>
        <v>76761.259999999995</v>
      </c>
      <c r="U260" s="27">
        <f>'2.ВС'!U262</f>
        <v>0</v>
      </c>
      <c r="V260" s="27">
        <f>'2.ВС'!V262</f>
        <v>1535225.26</v>
      </c>
      <c r="W260" s="27">
        <f>'2.ВС'!W262</f>
        <v>0</v>
      </c>
      <c r="X260" s="174">
        <f t="shared" si="205"/>
        <v>0</v>
      </c>
      <c r="Y260" s="194" t="e">
        <f>'2.ВС'!#REF!</f>
        <v>#REF!</v>
      </c>
      <c r="Z260" s="194" t="e">
        <f>'2.ВС'!#REF!</f>
        <v>#REF!</v>
      </c>
      <c r="AA260" s="194" t="e">
        <f>'2.ВС'!#REF!</f>
        <v>#REF!</v>
      </c>
    </row>
    <row r="261" spans="1:27" ht="132" x14ac:dyDescent="0.25">
      <c r="A261" s="123" t="s">
        <v>695</v>
      </c>
      <c r="B261" s="141">
        <v>52</v>
      </c>
      <c r="C261" s="141">
        <v>0</v>
      </c>
      <c r="D261" s="4" t="s">
        <v>82</v>
      </c>
      <c r="E261" s="141">
        <v>852</v>
      </c>
      <c r="F261" s="3"/>
      <c r="G261" s="3"/>
      <c r="H261" s="3" t="s">
        <v>684</v>
      </c>
      <c r="I261" s="3"/>
      <c r="J261" s="27"/>
      <c r="K261" s="27"/>
      <c r="L261" s="27"/>
      <c r="M261" s="27"/>
      <c r="N261" s="27">
        <f>N262</f>
        <v>58948</v>
      </c>
      <c r="O261" s="27">
        <f t="shared" ref="O261:AA262" si="255">O262</f>
        <v>56000</v>
      </c>
      <c r="P261" s="27">
        <f t="shared" si="255"/>
        <v>2948</v>
      </c>
      <c r="Q261" s="27">
        <f t="shared" si="255"/>
        <v>0</v>
      </c>
      <c r="R261" s="27">
        <f t="shared" si="255"/>
        <v>58948</v>
      </c>
      <c r="S261" s="27">
        <f t="shared" si="255"/>
        <v>56000</v>
      </c>
      <c r="T261" s="27">
        <f t="shared" si="255"/>
        <v>2948</v>
      </c>
      <c r="U261" s="27">
        <f t="shared" si="255"/>
        <v>0</v>
      </c>
      <c r="V261" s="27">
        <f t="shared" si="255"/>
        <v>58948</v>
      </c>
      <c r="W261" s="27">
        <f t="shared" si="255"/>
        <v>0</v>
      </c>
      <c r="X261" s="174">
        <f t="shared" si="205"/>
        <v>0</v>
      </c>
      <c r="Y261" s="194" t="e">
        <f t="shared" si="255"/>
        <v>#REF!</v>
      </c>
      <c r="Z261" s="194" t="e">
        <f t="shared" si="255"/>
        <v>#REF!</v>
      </c>
      <c r="AA261" s="194" t="e">
        <f t="shared" si="255"/>
        <v>#REF!</v>
      </c>
    </row>
    <row r="262" spans="1:27" ht="96" x14ac:dyDescent="0.25">
      <c r="A262" s="123" t="s">
        <v>53</v>
      </c>
      <c r="B262" s="141">
        <v>52</v>
      </c>
      <c r="C262" s="141">
        <v>0</v>
      </c>
      <c r="D262" s="4" t="s">
        <v>82</v>
      </c>
      <c r="E262" s="141">
        <v>852</v>
      </c>
      <c r="F262" s="3"/>
      <c r="G262" s="3"/>
      <c r="H262" s="3" t="s">
        <v>684</v>
      </c>
      <c r="I262" s="3" t="s">
        <v>107</v>
      </c>
      <c r="J262" s="27"/>
      <c r="K262" s="27"/>
      <c r="L262" s="27"/>
      <c r="M262" s="27"/>
      <c r="N262" s="27">
        <f>N263</f>
        <v>58948</v>
      </c>
      <c r="O262" s="27">
        <f t="shared" si="255"/>
        <v>56000</v>
      </c>
      <c r="P262" s="27">
        <f t="shared" si="255"/>
        <v>2948</v>
      </c>
      <c r="Q262" s="27">
        <f t="shared" si="255"/>
        <v>0</v>
      </c>
      <c r="R262" s="27">
        <f t="shared" si="255"/>
        <v>58948</v>
      </c>
      <c r="S262" s="27">
        <f t="shared" si="255"/>
        <v>56000</v>
      </c>
      <c r="T262" s="27">
        <f t="shared" si="255"/>
        <v>2948</v>
      </c>
      <c r="U262" s="27">
        <f t="shared" si="255"/>
        <v>0</v>
      </c>
      <c r="V262" s="27">
        <f t="shared" si="255"/>
        <v>58948</v>
      </c>
      <c r="W262" s="27">
        <f t="shared" si="255"/>
        <v>0</v>
      </c>
      <c r="X262" s="174">
        <f t="shared" si="205"/>
        <v>0</v>
      </c>
      <c r="Y262" s="194" t="e">
        <f t="shared" si="255"/>
        <v>#REF!</v>
      </c>
      <c r="Z262" s="194" t="e">
        <f t="shared" si="255"/>
        <v>#REF!</v>
      </c>
      <c r="AA262" s="194" t="e">
        <f t="shared" si="255"/>
        <v>#REF!</v>
      </c>
    </row>
    <row r="263" spans="1:27" ht="36" x14ac:dyDescent="0.25">
      <c r="A263" s="123" t="s">
        <v>108</v>
      </c>
      <c r="B263" s="141">
        <v>52</v>
      </c>
      <c r="C263" s="141">
        <v>0</v>
      </c>
      <c r="D263" s="4" t="s">
        <v>82</v>
      </c>
      <c r="E263" s="141">
        <v>852</v>
      </c>
      <c r="F263" s="3"/>
      <c r="G263" s="3"/>
      <c r="H263" s="3" t="s">
        <v>684</v>
      </c>
      <c r="I263" s="3" t="s">
        <v>109</v>
      </c>
      <c r="J263" s="27"/>
      <c r="K263" s="27"/>
      <c r="L263" s="27"/>
      <c r="M263" s="27"/>
      <c r="N263" s="27">
        <f>'2.ВС'!N265</f>
        <v>58948</v>
      </c>
      <c r="O263" s="27">
        <f>'2.ВС'!O265</f>
        <v>56000</v>
      </c>
      <c r="P263" s="27">
        <f>'2.ВС'!P265</f>
        <v>2948</v>
      </c>
      <c r="Q263" s="27">
        <f>'2.ВС'!Q265</f>
        <v>0</v>
      </c>
      <c r="R263" s="27">
        <f>'2.ВС'!R265</f>
        <v>58948</v>
      </c>
      <c r="S263" s="27">
        <f>'2.ВС'!S265</f>
        <v>56000</v>
      </c>
      <c r="T263" s="27">
        <f>'2.ВС'!T265</f>
        <v>2948</v>
      </c>
      <c r="U263" s="27">
        <f>'2.ВС'!U265</f>
        <v>0</v>
      </c>
      <c r="V263" s="27">
        <f>'2.ВС'!V265</f>
        <v>58948</v>
      </c>
      <c r="W263" s="27">
        <f>'2.ВС'!W265</f>
        <v>0</v>
      </c>
      <c r="X263" s="174">
        <f t="shared" ref="X263:X326" si="256">W263/V263*100</f>
        <v>0</v>
      </c>
      <c r="Y263" s="194" t="e">
        <f>'2.ВС'!#REF!</f>
        <v>#REF!</v>
      </c>
      <c r="Z263" s="194" t="e">
        <f>'2.ВС'!#REF!</f>
        <v>#REF!</v>
      </c>
      <c r="AA263" s="194" t="e">
        <f>'2.ВС'!#REF!</f>
        <v>#REF!</v>
      </c>
    </row>
    <row r="264" spans="1:27" ht="114.75" x14ac:dyDescent="0.25">
      <c r="A264" s="147" t="s">
        <v>680</v>
      </c>
      <c r="B264" s="141">
        <v>52</v>
      </c>
      <c r="C264" s="141">
        <v>0</v>
      </c>
      <c r="D264" s="4" t="s">
        <v>82</v>
      </c>
      <c r="E264" s="141">
        <v>852</v>
      </c>
      <c r="F264" s="3"/>
      <c r="G264" s="3"/>
      <c r="H264" s="3" t="s">
        <v>682</v>
      </c>
      <c r="I264" s="3"/>
      <c r="J264" s="27"/>
      <c r="K264" s="27"/>
      <c r="L264" s="27"/>
      <c r="M264" s="27"/>
      <c r="N264" s="27">
        <f>N265</f>
        <v>175438.67</v>
      </c>
      <c r="O264" s="27">
        <f t="shared" ref="O264:AA265" si="257">O265</f>
        <v>166666.67000000001</v>
      </c>
      <c r="P264" s="27">
        <f t="shared" si="257"/>
        <v>8772</v>
      </c>
      <c r="Q264" s="27">
        <f t="shared" si="257"/>
        <v>0</v>
      </c>
      <c r="R264" s="27">
        <f t="shared" si="257"/>
        <v>175438.67</v>
      </c>
      <c r="S264" s="27">
        <f t="shared" si="257"/>
        <v>166666.67000000001</v>
      </c>
      <c r="T264" s="27">
        <f t="shared" si="257"/>
        <v>8772</v>
      </c>
      <c r="U264" s="27">
        <f t="shared" si="257"/>
        <v>0</v>
      </c>
      <c r="V264" s="27">
        <f t="shared" si="257"/>
        <v>175438.67</v>
      </c>
      <c r="W264" s="27">
        <f t="shared" si="257"/>
        <v>0</v>
      </c>
      <c r="X264" s="174">
        <f t="shared" si="256"/>
        <v>0</v>
      </c>
      <c r="Y264" s="194" t="e">
        <f t="shared" si="257"/>
        <v>#REF!</v>
      </c>
      <c r="Z264" s="194" t="e">
        <f t="shared" si="257"/>
        <v>#REF!</v>
      </c>
      <c r="AA264" s="194" t="e">
        <f t="shared" si="257"/>
        <v>#REF!</v>
      </c>
    </row>
    <row r="265" spans="1:27" ht="102" x14ac:dyDescent="0.25">
      <c r="A265" s="147" t="s">
        <v>53</v>
      </c>
      <c r="B265" s="141">
        <v>52</v>
      </c>
      <c r="C265" s="141">
        <v>0</v>
      </c>
      <c r="D265" s="3" t="s">
        <v>82</v>
      </c>
      <c r="E265" s="141">
        <v>852</v>
      </c>
      <c r="F265" s="3"/>
      <c r="G265" s="3"/>
      <c r="H265" s="3" t="s">
        <v>682</v>
      </c>
      <c r="I265" s="3" t="s">
        <v>107</v>
      </c>
      <c r="J265" s="27"/>
      <c r="K265" s="27"/>
      <c r="L265" s="27"/>
      <c r="M265" s="27"/>
      <c r="N265" s="27">
        <f>N266</f>
        <v>175438.67</v>
      </c>
      <c r="O265" s="27">
        <f t="shared" si="257"/>
        <v>166666.67000000001</v>
      </c>
      <c r="P265" s="27">
        <f t="shared" si="257"/>
        <v>8772</v>
      </c>
      <c r="Q265" s="27">
        <f t="shared" si="257"/>
        <v>0</v>
      </c>
      <c r="R265" s="27">
        <f t="shared" si="257"/>
        <v>175438.67</v>
      </c>
      <c r="S265" s="27">
        <f t="shared" si="257"/>
        <v>166666.67000000001</v>
      </c>
      <c r="T265" s="27">
        <f t="shared" si="257"/>
        <v>8772</v>
      </c>
      <c r="U265" s="27">
        <f t="shared" si="257"/>
        <v>0</v>
      </c>
      <c r="V265" s="27">
        <f t="shared" si="257"/>
        <v>175438.67</v>
      </c>
      <c r="W265" s="27">
        <f t="shared" si="257"/>
        <v>0</v>
      </c>
      <c r="X265" s="174">
        <f t="shared" si="256"/>
        <v>0</v>
      </c>
      <c r="Y265" s="194" t="e">
        <f t="shared" si="257"/>
        <v>#REF!</v>
      </c>
      <c r="Z265" s="194" t="e">
        <f t="shared" si="257"/>
        <v>#REF!</v>
      </c>
      <c r="AA265" s="194" t="e">
        <f t="shared" si="257"/>
        <v>#REF!</v>
      </c>
    </row>
    <row r="266" spans="1:27" ht="38.25" x14ac:dyDescent="0.25">
      <c r="A266" s="147" t="s">
        <v>108</v>
      </c>
      <c r="B266" s="141">
        <v>52</v>
      </c>
      <c r="C266" s="141">
        <v>0</v>
      </c>
      <c r="D266" s="3" t="s">
        <v>82</v>
      </c>
      <c r="E266" s="141">
        <v>852</v>
      </c>
      <c r="F266" s="3"/>
      <c r="G266" s="3"/>
      <c r="H266" s="3" t="s">
        <v>682</v>
      </c>
      <c r="I266" s="3" t="s">
        <v>109</v>
      </c>
      <c r="J266" s="27"/>
      <c r="K266" s="27"/>
      <c r="L266" s="27"/>
      <c r="M266" s="27"/>
      <c r="N266" s="27">
        <f>'2.ВС'!N268</f>
        <v>175438.67</v>
      </c>
      <c r="O266" s="27">
        <f>'2.ВС'!O268</f>
        <v>166666.67000000001</v>
      </c>
      <c r="P266" s="27">
        <f>'2.ВС'!P268</f>
        <v>8772</v>
      </c>
      <c r="Q266" s="27">
        <f>'2.ВС'!Q268</f>
        <v>0</v>
      </c>
      <c r="R266" s="27">
        <f>'2.ВС'!R268</f>
        <v>175438.67</v>
      </c>
      <c r="S266" s="27">
        <f>'2.ВС'!S268</f>
        <v>166666.67000000001</v>
      </c>
      <c r="T266" s="27">
        <f>'2.ВС'!T268</f>
        <v>8772</v>
      </c>
      <c r="U266" s="27">
        <f>'2.ВС'!U268</f>
        <v>0</v>
      </c>
      <c r="V266" s="27">
        <f>'2.ВС'!V268</f>
        <v>175438.67</v>
      </c>
      <c r="W266" s="27">
        <f>'2.ВС'!W268</f>
        <v>0</v>
      </c>
      <c r="X266" s="174">
        <f t="shared" si="256"/>
        <v>0</v>
      </c>
      <c r="Y266" s="194" t="e">
        <f>'2.ВС'!#REF!</f>
        <v>#REF!</v>
      </c>
      <c r="Z266" s="194" t="e">
        <f>'2.ВС'!#REF!</f>
        <v>#REF!</v>
      </c>
      <c r="AA266" s="194" t="e">
        <f>'2.ВС'!#REF!</f>
        <v>#REF!</v>
      </c>
    </row>
    <row r="267" spans="1:27" ht="60" x14ac:dyDescent="0.25">
      <c r="A267" s="9" t="s">
        <v>677</v>
      </c>
      <c r="B267" s="141">
        <v>52</v>
      </c>
      <c r="C267" s="141">
        <v>0</v>
      </c>
      <c r="D267" s="4" t="s">
        <v>82</v>
      </c>
      <c r="E267" s="141">
        <v>852</v>
      </c>
      <c r="F267" s="3"/>
      <c r="G267" s="3"/>
      <c r="H267" s="3" t="s">
        <v>679</v>
      </c>
      <c r="I267" s="3"/>
      <c r="J267" s="27"/>
      <c r="K267" s="27"/>
      <c r="L267" s="27"/>
      <c r="M267" s="27"/>
      <c r="N267" s="27">
        <f>N268</f>
        <v>7572</v>
      </c>
      <c r="O267" s="27">
        <f t="shared" ref="O267:AA268" si="258">O268</f>
        <v>0</v>
      </c>
      <c r="P267" s="27">
        <f t="shared" si="258"/>
        <v>7572</v>
      </c>
      <c r="Q267" s="27">
        <f t="shared" si="258"/>
        <v>0</v>
      </c>
      <c r="R267" s="27">
        <f t="shared" si="258"/>
        <v>7572</v>
      </c>
      <c r="S267" s="27">
        <f t="shared" si="258"/>
        <v>0</v>
      </c>
      <c r="T267" s="27">
        <f t="shared" si="258"/>
        <v>7572</v>
      </c>
      <c r="U267" s="27">
        <f t="shared" si="258"/>
        <v>0</v>
      </c>
      <c r="V267" s="27">
        <f t="shared" si="258"/>
        <v>7572</v>
      </c>
      <c r="W267" s="27">
        <f t="shared" si="258"/>
        <v>0</v>
      </c>
      <c r="X267" s="174">
        <f t="shared" si="256"/>
        <v>0</v>
      </c>
      <c r="Y267" s="194" t="e">
        <f t="shared" si="258"/>
        <v>#REF!</v>
      </c>
      <c r="Z267" s="194" t="e">
        <f t="shared" si="258"/>
        <v>#REF!</v>
      </c>
      <c r="AA267" s="194" t="e">
        <f t="shared" si="258"/>
        <v>#REF!</v>
      </c>
    </row>
    <row r="268" spans="1:27" ht="37.5" customHeight="1" x14ac:dyDescent="0.25">
      <c r="A268" s="143" t="s">
        <v>53</v>
      </c>
      <c r="B268" s="141">
        <v>52</v>
      </c>
      <c r="C268" s="141">
        <v>0</v>
      </c>
      <c r="D268" s="3" t="s">
        <v>82</v>
      </c>
      <c r="E268" s="141">
        <v>852</v>
      </c>
      <c r="F268" s="3"/>
      <c r="G268" s="3"/>
      <c r="H268" s="3" t="s">
        <v>679</v>
      </c>
      <c r="I268" s="3" t="s">
        <v>107</v>
      </c>
      <c r="J268" s="27"/>
      <c r="K268" s="27"/>
      <c r="L268" s="27"/>
      <c r="M268" s="27"/>
      <c r="N268" s="27">
        <f>N269</f>
        <v>7572</v>
      </c>
      <c r="O268" s="27">
        <f t="shared" si="258"/>
        <v>0</v>
      </c>
      <c r="P268" s="27">
        <f t="shared" si="258"/>
        <v>7572</v>
      </c>
      <c r="Q268" s="27">
        <f t="shared" si="258"/>
        <v>0</v>
      </c>
      <c r="R268" s="27">
        <f t="shared" si="258"/>
        <v>7572</v>
      </c>
      <c r="S268" s="27">
        <f t="shared" si="258"/>
        <v>0</v>
      </c>
      <c r="T268" s="27">
        <f t="shared" si="258"/>
        <v>7572</v>
      </c>
      <c r="U268" s="27">
        <f t="shared" si="258"/>
        <v>0</v>
      </c>
      <c r="V268" s="27">
        <f t="shared" si="258"/>
        <v>7572</v>
      </c>
      <c r="W268" s="27">
        <f t="shared" si="258"/>
        <v>0</v>
      </c>
      <c r="X268" s="174">
        <f t="shared" si="256"/>
        <v>0</v>
      </c>
      <c r="Y268" s="194" t="e">
        <f t="shared" si="258"/>
        <v>#REF!</v>
      </c>
      <c r="Z268" s="194" t="e">
        <f t="shared" si="258"/>
        <v>#REF!</v>
      </c>
      <c r="AA268" s="194" t="e">
        <f t="shared" si="258"/>
        <v>#REF!</v>
      </c>
    </row>
    <row r="269" spans="1:27" ht="45" x14ac:dyDescent="0.25">
      <c r="A269" s="143" t="s">
        <v>108</v>
      </c>
      <c r="B269" s="141">
        <v>52</v>
      </c>
      <c r="C269" s="141">
        <v>0</v>
      </c>
      <c r="D269" s="3" t="s">
        <v>82</v>
      </c>
      <c r="E269" s="141">
        <v>852</v>
      </c>
      <c r="F269" s="3"/>
      <c r="G269" s="3"/>
      <c r="H269" s="3" t="s">
        <v>679</v>
      </c>
      <c r="I269" s="3" t="s">
        <v>109</v>
      </c>
      <c r="J269" s="27"/>
      <c r="K269" s="27"/>
      <c r="L269" s="27"/>
      <c r="M269" s="27"/>
      <c r="N269" s="27">
        <f>'2.ВС'!N284</f>
        <v>7572</v>
      </c>
      <c r="O269" s="27">
        <f>'2.ВС'!O284</f>
        <v>0</v>
      </c>
      <c r="P269" s="27">
        <f>'2.ВС'!P284</f>
        <v>7572</v>
      </c>
      <c r="Q269" s="27">
        <f>'2.ВС'!Q284</f>
        <v>0</v>
      </c>
      <c r="R269" s="27">
        <f>'2.ВС'!R284</f>
        <v>7572</v>
      </c>
      <c r="S269" s="27">
        <f>'2.ВС'!S284</f>
        <v>0</v>
      </c>
      <c r="T269" s="27">
        <f>'2.ВС'!T284</f>
        <v>7572</v>
      </c>
      <c r="U269" s="27">
        <f>'2.ВС'!U284</f>
        <v>0</v>
      </c>
      <c r="V269" s="27">
        <f>'2.ВС'!V284</f>
        <v>7572</v>
      </c>
      <c r="W269" s="27">
        <f>'2.ВС'!W284</f>
        <v>0</v>
      </c>
      <c r="X269" s="174">
        <f t="shared" si="256"/>
        <v>0</v>
      </c>
      <c r="Y269" s="194" t="e">
        <f>'2.ВС'!#REF!</f>
        <v>#REF!</v>
      </c>
      <c r="Z269" s="194" t="e">
        <f>'2.ВС'!#REF!</f>
        <v>#REF!</v>
      </c>
      <c r="AA269" s="194" t="e">
        <f>'2.ВС'!#REF!</f>
        <v>#REF!</v>
      </c>
    </row>
    <row r="270" spans="1:27" ht="99.75" x14ac:dyDescent="0.25">
      <c r="A270" s="23" t="s">
        <v>241</v>
      </c>
      <c r="B270" s="10">
        <v>52</v>
      </c>
      <c r="C270" s="10">
        <v>0</v>
      </c>
      <c r="D270" s="24" t="s">
        <v>39</v>
      </c>
      <c r="E270" s="10"/>
      <c r="F270" s="24"/>
      <c r="G270" s="24"/>
      <c r="H270" s="24"/>
      <c r="I270" s="24"/>
      <c r="J270" s="28">
        <f t="shared" ref="J270:Y271" si="259">J271</f>
        <v>4051200</v>
      </c>
      <c r="K270" s="28">
        <f t="shared" si="259"/>
        <v>4051200</v>
      </c>
      <c r="L270" s="28">
        <f t="shared" si="259"/>
        <v>0</v>
      </c>
      <c r="M270" s="28">
        <f t="shared" si="259"/>
        <v>0</v>
      </c>
      <c r="N270" s="28">
        <f t="shared" si="259"/>
        <v>0</v>
      </c>
      <c r="O270" s="28">
        <f t="shared" si="259"/>
        <v>0</v>
      </c>
      <c r="P270" s="28">
        <f t="shared" si="259"/>
        <v>0</v>
      </c>
      <c r="Q270" s="28">
        <f t="shared" si="259"/>
        <v>0</v>
      </c>
      <c r="R270" s="28">
        <f t="shared" si="259"/>
        <v>4051200</v>
      </c>
      <c r="S270" s="28">
        <f t="shared" si="259"/>
        <v>4051200</v>
      </c>
      <c r="T270" s="28">
        <f t="shared" si="259"/>
        <v>0</v>
      </c>
      <c r="U270" s="28">
        <f t="shared" si="259"/>
        <v>0</v>
      </c>
      <c r="V270" s="28">
        <f t="shared" si="259"/>
        <v>4051200</v>
      </c>
      <c r="W270" s="28">
        <f t="shared" si="259"/>
        <v>1967800</v>
      </c>
      <c r="X270" s="174">
        <f t="shared" si="256"/>
        <v>48.573262243285939</v>
      </c>
      <c r="Y270" s="193" t="e">
        <f t="shared" si="259"/>
        <v>#REF!</v>
      </c>
      <c r="Z270" s="193" t="e">
        <f t="shared" ref="Y270:AA271" si="260">Z271</f>
        <v>#REF!</v>
      </c>
      <c r="AA270" s="193" t="e">
        <f t="shared" si="260"/>
        <v>#REF!</v>
      </c>
    </row>
    <row r="271" spans="1:27" s="29" customFormat="1" ht="85.5" x14ac:dyDescent="0.25">
      <c r="A271" s="23" t="s">
        <v>149</v>
      </c>
      <c r="B271" s="10">
        <v>52</v>
      </c>
      <c r="C271" s="10">
        <v>0</v>
      </c>
      <c r="D271" s="30" t="s">
        <v>39</v>
      </c>
      <c r="E271" s="10">
        <v>852</v>
      </c>
      <c r="F271" s="4"/>
      <c r="G271" s="4"/>
      <c r="H271" s="4"/>
      <c r="I271" s="3"/>
      <c r="J271" s="28">
        <f t="shared" si="259"/>
        <v>4051200</v>
      </c>
      <c r="K271" s="28">
        <f t="shared" si="259"/>
        <v>4051200</v>
      </c>
      <c r="L271" s="28">
        <f t="shared" si="259"/>
        <v>0</v>
      </c>
      <c r="M271" s="28">
        <f t="shared" si="259"/>
        <v>0</v>
      </c>
      <c r="N271" s="28">
        <f t="shared" si="259"/>
        <v>0</v>
      </c>
      <c r="O271" s="28">
        <f t="shared" si="259"/>
        <v>0</v>
      </c>
      <c r="P271" s="28">
        <f t="shared" si="259"/>
        <v>0</v>
      </c>
      <c r="Q271" s="28">
        <f t="shared" si="259"/>
        <v>0</v>
      </c>
      <c r="R271" s="28">
        <f t="shared" si="259"/>
        <v>4051200</v>
      </c>
      <c r="S271" s="28">
        <f t="shared" si="259"/>
        <v>4051200</v>
      </c>
      <c r="T271" s="28">
        <f t="shared" si="259"/>
        <v>0</v>
      </c>
      <c r="U271" s="28">
        <f t="shared" si="259"/>
        <v>0</v>
      </c>
      <c r="V271" s="28">
        <f t="shared" si="259"/>
        <v>4051200</v>
      </c>
      <c r="W271" s="28">
        <f t="shared" si="259"/>
        <v>1967800</v>
      </c>
      <c r="X271" s="174">
        <f t="shared" si="256"/>
        <v>48.573262243285939</v>
      </c>
      <c r="Y271" s="193" t="e">
        <f t="shared" si="260"/>
        <v>#REF!</v>
      </c>
      <c r="Z271" s="193" t="e">
        <f t="shared" si="260"/>
        <v>#REF!</v>
      </c>
      <c r="AA271" s="193" t="e">
        <f t="shared" si="260"/>
        <v>#REF!</v>
      </c>
    </row>
    <row r="272" spans="1:27" ht="45" x14ac:dyDescent="0.25">
      <c r="A272" s="20" t="s">
        <v>155</v>
      </c>
      <c r="B272" s="76">
        <v>52</v>
      </c>
      <c r="C272" s="76">
        <v>0</v>
      </c>
      <c r="D272" s="3" t="s">
        <v>39</v>
      </c>
      <c r="E272" s="76">
        <v>852</v>
      </c>
      <c r="F272" s="3" t="s">
        <v>101</v>
      </c>
      <c r="G272" s="3" t="s">
        <v>242</v>
      </c>
      <c r="H272" s="3" t="s">
        <v>595</v>
      </c>
      <c r="I272" s="3"/>
      <c r="J272" s="27">
        <f t="shared" ref="J272" si="261">J273+J275</f>
        <v>4051200</v>
      </c>
      <c r="K272" s="27">
        <f t="shared" ref="K272:N272" si="262">K273+K275</f>
        <v>4051200</v>
      </c>
      <c r="L272" s="27">
        <f t="shared" si="262"/>
        <v>0</v>
      </c>
      <c r="M272" s="27">
        <f t="shared" si="262"/>
        <v>0</v>
      </c>
      <c r="N272" s="27">
        <f t="shared" si="262"/>
        <v>0</v>
      </c>
      <c r="O272" s="27">
        <f t="shared" ref="O272:U272" si="263">O273+O275</f>
        <v>0</v>
      </c>
      <c r="P272" s="27">
        <f t="shared" si="263"/>
        <v>0</v>
      </c>
      <c r="Q272" s="27">
        <f t="shared" si="263"/>
        <v>0</v>
      </c>
      <c r="R272" s="27">
        <f t="shared" si="263"/>
        <v>4051200</v>
      </c>
      <c r="S272" s="27">
        <f t="shared" si="263"/>
        <v>4051200</v>
      </c>
      <c r="T272" s="27">
        <f t="shared" si="263"/>
        <v>0</v>
      </c>
      <c r="U272" s="27">
        <f t="shared" si="263"/>
        <v>0</v>
      </c>
      <c r="V272" s="27">
        <f t="shared" ref="V272:W272" si="264">V273+V275</f>
        <v>4051200</v>
      </c>
      <c r="W272" s="27">
        <f t="shared" si="264"/>
        <v>1967800</v>
      </c>
      <c r="X272" s="174">
        <f t="shared" si="256"/>
        <v>48.573262243285939</v>
      </c>
      <c r="Y272" s="194" t="e">
        <f t="shared" ref="Y272:AA272" si="265">Y273+Y275</f>
        <v>#REF!</v>
      </c>
      <c r="Z272" s="194" t="e">
        <f t="shared" si="265"/>
        <v>#REF!</v>
      </c>
      <c r="AA272" s="194" t="e">
        <f t="shared" si="265"/>
        <v>#REF!</v>
      </c>
    </row>
    <row r="273" spans="1:27" ht="135" x14ac:dyDescent="0.25">
      <c r="A273" s="78" t="s">
        <v>53</v>
      </c>
      <c r="B273" s="76">
        <v>52</v>
      </c>
      <c r="C273" s="76">
        <v>0</v>
      </c>
      <c r="D273" s="4" t="s">
        <v>39</v>
      </c>
      <c r="E273" s="76">
        <v>852</v>
      </c>
      <c r="F273" s="3" t="s">
        <v>101</v>
      </c>
      <c r="G273" s="3" t="s">
        <v>242</v>
      </c>
      <c r="H273" s="3" t="s">
        <v>595</v>
      </c>
      <c r="I273" s="3" t="s">
        <v>107</v>
      </c>
      <c r="J273" s="27">
        <f t="shared" ref="J273:AA273" si="266">J274</f>
        <v>2623200</v>
      </c>
      <c r="K273" s="27">
        <f t="shared" si="266"/>
        <v>2623200</v>
      </c>
      <c r="L273" s="27">
        <f t="shared" si="266"/>
        <v>0</v>
      </c>
      <c r="M273" s="27">
        <f t="shared" si="266"/>
        <v>0</v>
      </c>
      <c r="N273" s="27">
        <f t="shared" si="266"/>
        <v>0</v>
      </c>
      <c r="O273" s="27">
        <f t="shared" si="266"/>
        <v>0</v>
      </c>
      <c r="P273" s="27">
        <f t="shared" si="266"/>
        <v>0</v>
      </c>
      <c r="Q273" s="27">
        <f t="shared" si="266"/>
        <v>0</v>
      </c>
      <c r="R273" s="27">
        <f t="shared" si="266"/>
        <v>2623200</v>
      </c>
      <c r="S273" s="27">
        <f t="shared" si="266"/>
        <v>2623200</v>
      </c>
      <c r="T273" s="27">
        <f t="shared" si="266"/>
        <v>0</v>
      </c>
      <c r="U273" s="27">
        <f t="shared" si="266"/>
        <v>0</v>
      </c>
      <c r="V273" s="27">
        <f t="shared" si="266"/>
        <v>2623200</v>
      </c>
      <c r="W273" s="27">
        <f t="shared" si="266"/>
        <v>1259400</v>
      </c>
      <c r="X273" s="174">
        <f t="shared" si="256"/>
        <v>48.010064043915825</v>
      </c>
      <c r="Y273" s="194" t="e">
        <f t="shared" si="266"/>
        <v>#REF!</v>
      </c>
      <c r="Z273" s="194" t="e">
        <f t="shared" si="266"/>
        <v>#REF!</v>
      </c>
      <c r="AA273" s="194" t="e">
        <f t="shared" si="266"/>
        <v>#REF!</v>
      </c>
    </row>
    <row r="274" spans="1:27" ht="45" x14ac:dyDescent="0.25">
      <c r="A274" s="78" t="s">
        <v>108</v>
      </c>
      <c r="B274" s="76">
        <v>52</v>
      </c>
      <c r="C274" s="76">
        <v>0</v>
      </c>
      <c r="D274" s="3" t="s">
        <v>39</v>
      </c>
      <c r="E274" s="76">
        <v>852</v>
      </c>
      <c r="F274" s="3" t="s">
        <v>101</v>
      </c>
      <c r="G274" s="3" t="s">
        <v>11</v>
      </c>
      <c r="H274" s="3" t="s">
        <v>595</v>
      </c>
      <c r="I274" s="3" t="s">
        <v>109</v>
      </c>
      <c r="J274" s="27">
        <f>'2.ВС'!J287+'2.ВС'!J271+'2.ВС'!J237</f>
        <v>2623200</v>
      </c>
      <c r="K274" s="27">
        <f>'2.ВС'!K287+'2.ВС'!K271+'2.ВС'!K237</f>
        <v>2623200</v>
      </c>
      <c r="L274" s="27">
        <f>'2.ВС'!L287+'2.ВС'!L271+'2.ВС'!L237</f>
        <v>0</v>
      </c>
      <c r="M274" s="27">
        <f>'2.ВС'!M287+'2.ВС'!M271+'2.ВС'!M237</f>
        <v>0</v>
      </c>
      <c r="N274" s="27">
        <f>'2.ВС'!N287+'2.ВС'!N271+'2.ВС'!N237</f>
        <v>0</v>
      </c>
      <c r="O274" s="27">
        <f>'2.ВС'!O287+'2.ВС'!O271+'2.ВС'!O237</f>
        <v>0</v>
      </c>
      <c r="P274" s="27">
        <f>'2.ВС'!P287+'2.ВС'!P271+'2.ВС'!P237</f>
        <v>0</v>
      </c>
      <c r="Q274" s="27">
        <f>'2.ВС'!Q287+'2.ВС'!Q271+'2.ВС'!Q237</f>
        <v>0</v>
      </c>
      <c r="R274" s="27">
        <f>'2.ВС'!R287+'2.ВС'!R271+'2.ВС'!R237</f>
        <v>2623200</v>
      </c>
      <c r="S274" s="27">
        <f>'2.ВС'!S287+'2.ВС'!S271+'2.ВС'!S237</f>
        <v>2623200</v>
      </c>
      <c r="T274" s="27">
        <f>'2.ВС'!T287+'2.ВС'!T271+'2.ВС'!T237</f>
        <v>0</v>
      </c>
      <c r="U274" s="27">
        <f>'2.ВС'!U287+'2.ВС'!U271+'2.ВС'!U237</f>
        <v>0</v>
      </c>
      <c r="V274" s="27">
        <f>'2.ВС'!V287+'2.ВС'!V271+'2.ВС'!V237</f>
        <v>2623200</v>
      </c>
      <c r="W274" s="27">
        <f>'2.ВС'!W287+'2.ВС'!W271+'2.ВС'!W237</f>
        <v>1259400</v>
      </c>
      <c r="X274" s="174">
        <f t="shared" si="256"/>
        <v>48.010064043915825</v>
      </c>
      <c r="Y274" s="194" t="e">
        <f>'2.ВС'!#REF!+'2.ВС'!#REF!+'2.ВС'!#REF!</f>
        <v>#REF!</v>
      </c>
      <c r="Z274" s="194" t="e">
        <f>'2.ВС'!#REF!+'2.ВС'!#REF!+'2.ВС'!#REF!</f>
        <v>#REF!</v>
      </c>
      <c r="AA274" s="194" t="e">
        <f>'2.ВС'!#REF!+'2.ВС'!#REF!+'2.ВС'!#REF!</f>
        <v>#REF!</v>
      </c>
    </row>
    <row r="275" spans="1:27" ht="60" x14ac:dyDescent="0.25">
      <c r="A275" s="71" t="s">
        <v>126</v>
      </c>
      <c r="B275" s="76">
        <v>52</v>
      </c>
      <c r="C275" s="76">
        <v>0</v>
      </c>
      <c r="D275" s="3" t="s">
        <v>39</v>
      </c>
      <c r="E275" s="76">
        <v>852</v>
      </c>
      <c r="F275" s="3" t="s">
        <v>101</v>
      </c>
      <c r="G275" s="3" t="s">
        <v>64</v>
      </c>
      <c r="H275" s="3" t="s">
        <v>595</v>
      </c>
      <c r="I275" s="3" t="s">
        <v>127</v>
      </c>
      <c r="J275" s="27">
        <f t="shared" ref="J275:AA275" si="267">J276</f>
        <v>1428000</v>
      </c>
      <c r="K275" s="27">
        <f t="shared" si="267"/>
        <v>1428000</v>
      </c>
      <c r="L275" s="27">
        <f t="shared" si="267"/>
        <v>0</v>
      </c>
      <c r="M275" s="27">
        <f t="shared" si="267"/>
        <v>0</v>
      </c>
      <c r="N275" s="27">
        <f t="shared" si="267"/>
        <v>0</v>
      </c>
      <c r="O275" s="27">
        <f t="shared" si="267"/>
        <v>0</v>
      </c>
      <c r="P275" s="27">
        <f t="shared" si="267"/>
        <v>0</v>
      </c>
      <c r="Q275" s="27">
        <f t="shared" si="267"/>
        <v>0</v>
      </c>
      <c r="R275" s="27">
        <f t="shared" si="267"/>
        <v>1428000</v>
      </c>
      <c r="S275" s="27">
        <f t="shared" si="267"/>
        <v>1428000</v>
      </c>
      <c r="T275" s="27">
        <f t="shared" si="267"/>
        <v>0</v>
      </c>
      <c r="U275" s="27">
        <f t="shared" si="267"/>
        <v>0</v>
      </c>
      <c r="V275" s="27">
        <f t="shared" si="267"/>
        <v>1428000</v>
      </c>
      <c r="W275" s="27">
        <f t="shared" si="267"/>
        <v>708400</v>
      </c>
      <c r="X275" s="174">
        <f t="shared" si="256"/>
        <v>49.607843137254903</v>
      </c>
      <c r="Y275" s="194" t="e">
        <f t="shared" si="267"/>
        <v>#REF!</v>
      </c>
      <c r="Z275" s="194" t="e">
        <f t="shared" si="267"/>
        <v>#REF!</v>
      </c>
      <c r="AA275" s="194" t="e">
        <f t="shared" si="267"/>
        <v>#REF!</v>
      </c>
    </row>
    <row r="276" spans="1:27" ht="120" x14ac:dyDescent="0.25">
      <c r="A276" s="71" t="s">
        <v>128</v>
      </c>
      <c r="B276" s="76">
        <v>52</v>
      </c>
      <c r="C276" s="76">
        <v>0</v>
      </c>
      <c r="D276" s="3" t="s">
        <v>39</v>
      </c>
      <c r="E276" s="76">
        <v>852</v>
      </c>
      <c r="F276" s="3" t="s">
        <v>122</v>
      </c>
      <c r="G276" s="3" t="s">
        <v>58</v>
      </c>
      <c r="H276" s="3" t="s">
        <v>595</v>
      </c>
      <c r="I276" s="3" t="s">
        <v>129</v>
      </c>
      <c r="J276" s="27">
        <f>'2.ВС'!J307</f>
        <v>1428000</v>
      </c>
      <c r="K276" s="27">
        <f>'2.ВС'!K307</f>
        <v>1428000</v>
      </c>
      <c r="L276" s="27">
        <f>'2.ВС'!L307</f>
        <v>0</v>
      </c>
      <c r="M276" s="27">
        <f>'2.ВС'!M307</f>
        <v>0</v>
      </c>
      <c r="N276" s="27">
        <f>'2.ВС'!N307</f>
        <v>0</v>
      </c>
      <c r="O276" s="27">
        <f>'2.ВС'!O307</f>
        <v>0</v>
      </c>
      <c r="P276" s="27">
        <f>'2.ВС'!P307</f>
        <v>0</v>
      </c>
      <c r="Q276" s="27">
        <f>'2.ВС'!Q307</f>
        <v>0</v>
      </c>
      <c r="R276" s="27">
        <f>'2.ВС'!R307</f>
        <v>1428000</v>
      </c>
      <c r="S276" s="27">
        <f>'2.ВС'!S307</f>
        <v>1428000</v>
      </c>
      <c r="T276" s="27">
        <f>'2.ВС'!T307</f>
        <v>0</v>
      </c>
      <c r="U276" s="27">
        <f>'2.ВС'!U307</f>
        <v>0</v>
      </c>
      <c r="V276" s="27">
        <f>'2.ВС'!V307</f>
        <v>1428000</v>
      </c>
      <c r="W276" s="27">
        <f>'2.ВС'!W307</f>
        <v>708400</v>
      </c>
      <c r="X276" s="174">
        <f t="shared" si="256"/>
        <v>49.607843137254903</v>
      </c>
      <c r="Y276" s="194" t="e">
        <f>'2.ВС'!#REF!</f>
        <v>#REF!</v>
      </c>
      <c r="Z276" s="194" t="e">
        <f>'2.ВС'!#REF!</f>
        <v>#REF!</v>
      </c>
      <c r="AA276" s="194" t="e">
        <f>'2.ВС'!#REF!</f>
        <v>#REF!</v>
      </c>
    </row>
    <row r="277" spans="1:27" ht="171" x14ac:dyDescent="0.25">
      <c r="A277" s="23" t="s">
        <v>235</v>
      </c>
      <c r="B277" s="10">
        <v>52</v>
      </c>
      <c r="C277" s="10">
        <v>0</v>
      </c>
      <c r="D277" s="24" t="s">
        <v>217</v>
      </c>
      <c r="E277" s="10"/>
      <c r="F277" s="24"/>
      <c r="G277" s="24"/>
      <c r="H277" s="24"/>
      <c r="I277" s="24"/>
      <c r="J277" s="28">
        <f t="shared" ref="J277:AA277" si="268">J278</f>
        <v>9781400</v>
      </c>
      <c r="K277" s="28">
        <f t="shared" si="268"/>
        <v>9781400</v>
      </c>
      <c r="L277" s="28">
        <f t="shared" si="268"/>
        <v>0</v>
      </c>
      <c r="M277" s="28">
        <f t="shared" si="268"/>
        <v>0</v>
      </c>
      <c r="N277" s="28">
        <f t="shared" si="268"/>
        <v>0</v>
      </c>
      <c r="O277" s="28">
        <f t="shared" si="268"/>
        <v>0</v>
      </c>
      <c r="P277" s="28">
        <f t="shared" si="268"/>
        <v>0</v>
      </c>
      <c r="Q277" s="28">
        <f t="shared" si="268"/>
        <v>0</v>
      </c>
      <c r="R277" s="28">
        <f t="shared" si="268"/>
        <v>9781400</v>
      </c>
      <c r="S277" s="28">
        <f t="shared" si="268"/>
        <v>9781400</v>
      </c>
      <c r="T277" s="28">
        <f t="shared" si="268"/>
        <v>0</v>
      </c>
      <c r="U277" s="28">
        <f t="shared" si="268"/>
        <v>0</v>
      </c>
      <c r="V277" s="28">
        <f t="shared" si="268"/>
        <v>9781400</v>
      </c>
      <c r="W277" s="28">
        <f t="shared" si="268"/>
        <v>3886862.38</v>
      </c>
      <c r="X277" s="174">
        <f t="shared" si="256"/>
        <v>39.737280757355798</v>
      </c>
      <c r="Y277" s="193" t="e">
        <f t="shared" si="268"/>
        <v>#REF!</v>
      </c>
      <c r="Z277" s="193" t="e">
        <f t="shared" si="268"/>
        <v>#REF!</v>
      </c>
      <c r="AA277" s="193" t="e">
        <f t="shared" si="268"/>
        <v>#REF!</v>
      </c>
    </row>
    <row r="278" spans="1:27" s="29" customFormat="1" ht="85.5" x14ac:dyDescent="0.25">
      <c r="A278" s="23" t="s">
        <v>149</v>
      </c>
      <c r="B278" s="10">
        <v>52</v>
      </c>
      <c r="C278" s="10">
        <v>0</v>
      </c>
      <c r="D278" s="30" t="s">
        <v>217</v>
      </c>
      <c r="E278" s="10">
        <v>852</v>
      </c>
      <c r="F278" s="4"/>
      <c r="G278" s="4"/>
      <c r="H278" s="4"/>
      <c r="I278" s="3"/>
      <c r="J278" s="28">
        <f t="shared" ref="J278" si="269">J279+J282+J287+J290</f>
        <v>9781400</v>
      </c>
      <c r="K278" s="28">
        <f t="shared" ref="K278:N278" si="270">K279+K282+K287+K290</f>
        <v>9781400</v>
      </c>
      <c r="L278" s="28">
        <f t="shared" si="270"/>
        <v>0</v>
      </c>
      <c r="M278" s="28">
        <f t="shared" si="270"/>
        <v>0</v>
      </c>
      <c r="N278" s="28">
        <f t="shared" si="270"/>
        <v>0</v>
      </c>
      <c r="O278" s="28">
        <f t="shared" ref="O278:U278" si="271">O279+O282+O287+O290</f>
        <v>0</v>
      </c>
      <c r="P278" s="28">
        <f t="shared" si="271"/>
        <v>0</v>
      </c>
      <c r="Q278" s="28">
        <f t="shared" si="271"/>
        <v>0</v>
      </c>
      <c r="R278" s="28">
        <f t="shared" si="271"/>
        <v>9781400</v>
      </c>
      <c r="S278" s="28">
        <f t="shared" si="271"/>
        <v>9781400</v>
      </c>
      <c r="T278" s="28">
        <f t="shared" si="271"/>
        <v>0</v>
      </c>
      <c r="U278" s="28">
        <f t="shared" si="271"/>
        <v>0</v>
      </c>
      <c r="V278" s="28">
        <f t="shared" ref="V278:W278" si="272">V279+V282+V287+V290</f>
        <v>9781400</v>
      </c>
      <c r="W278" s="28">
        <f t="shared" si="272"/>
        <v>3886862.38</v>
      </c>
      <c r="X278" s="174">
        <f t="shared" si="256"/>
        <v>39.737280757355798</v>
      </c>
      <c r="Y278" s="193" t="e">
        <f t="shared" ref="Y278:AA278" si="273">Y279+Y282+Y287+Y290</f>
        <v>#REF!</v>
      </c>
      <c r="Z278" s="193" t="e">
        <f t="shared" si="273"/>
        <v>#REF!</v>
      </c>
      <c r="AA278" s="193" t="e">
        <f t="shared" si="273"/>
        <v>#REF!</v>
      </c>
    </row>
    <row r="279" spans="1:27" ht="165" x14ac:dyDescent="0.25">
      <c r="A279" s="20" t="s">
        <v>173</v>
      </c>
      <c r="B279" s="76">
        <v>52</v>
      </c>
      <c r="C279" s="76">
        <v>0</v>
      </c>
      <c r="D279" s="3" t="s">
        <v>217</v>
      </c>
      <c r="E279" s="76">
        <v>852</v>
      </c>
      <c r="F279" s="3" t="s">
        <v>122</v>
      </c>
      <c r="G279" s="3" t="s">
        <v>58</v>
      </c>
      <c r="H279" s="3" t="s">
        <v>243</v>
      </c>
      <c r="I279" s="24"/>
      <c r="J279" s="27">
        <f t="shared" ref="J279:Y280" si="274">J280</f>
        <v>111000</v>
      </c>
      <c r="K279" s="27">
        <f t="shared" si="274"/>
        <v>111000</v>
      </c>
      <c r="L279" s="27">
        <f t="shared" si="274"/>
        <v>0</v>
      </c>
      <c r="M279" s="27">
        <f t="shared" si="274"/>
        <v>0</v>
      </c>
      <c r="N279" s="27">
        <f t="shared" si="274"/>
        <v>0</v>
      </c>
      <c r="O279" s="27">
        <f t="shared" si="274"/>
        <v>0</v>
      </c>
      <c r="P279" s="27">
        <f t="shared" si="274"/>
        <v>0</v>
      </c>
      <c r="Q279" s="27">
        <f t="shared" si="274"/>
        <v>0</v>
      </c>
      <c r="R279" s="27">
        <f t="shared" si="274"/>
        <v>111000</v>
      </c>
      <c r="S279" s="27">
        <f t="shared" si="274"/>
        <v>111000</v>
      </c>
      <c r="T279" s="27">
        <f t="shared" si="274"/>
        <v>0</v>
      </c>
      <c r="U279" s="27">
        <f t="shared" si="274"/>
        <v>0</v>
      </c>
      <c r="V279" s="27">
        <f t="shared" si="274"/>
        <v>111000</v>
      </c>
      <c r="W279" s="27">
        <f t="shared" si="274"/>
        <v>15000</v>
      </c>
      <c r="X279" s="174">
        <f t="shared" si="256"/>
        <v>13.513513513513514</v>
      </c>
      <c r="Y279" s="194" t="e">
        <f t="shared" si="274"/>
        <v>#REF!</v>
      </c>
      <c r="Z279" s="194" t="e">
        <f t="shared" ref="Y279:AA280" si="275">Z280</f>
        <v>#REF!</v>
      </c>
      <c r="AA279" s="194" t="e">
        <f t="shared" si="275"/>
        <v>#REF!</v>
      </c>
    </row>
    <row r="280" spans="1:27" ht="60" x14ac:dyDescent="0.25">
      <c r="A280" s="71" t="s">
        <v>126</v>
      </c>
      <c r="B280" s="76">
        <v>52</v>
      </c>
      <c r="C280" s="76">
        <v>0</v>
      </c>
      <c r="D280" s="3" t="s">
        <v>217</v>
      </c>
      <c r="E280" s="76">
        <v>852</v>
      </c>
      <c r="F280" s="3" t="s">
        <v>122</v>
      </c>
      <c r="G280" s="3" t="s">
        <v>58</v>
      </c>
      <c r="H280" s="3" t="s">
        <v>243</v>
      </c>
      <c r="I280" s="3" t="s">
        <v>127</v>
      </c>
      <c r="J280" s="27">
        <f t="shared" si="274"/>
        <v>111000</v>
      </c>
      <c r="K280" s="27">
        <f t="shared" si="274"/>
        <v>111000</v>
      </c>
      <c r="L280" s="27">
        <f t="shared" si="274"/>
        <v>0</v>
      </c>
      <c r="M280" s="27">
        <f t="shared" si="274"/>
        <v>0</v>
      </c>
      <c r="N280" s="27">
        <f t="shared" si="274"/>
        <v>0</v>
      </c>
      <c r="O280" s="27">
        <f t="shared" si="274"/>
        <v>0</v>
      </c>
      <c r="P280" s="27">
        <f t="shared" si="274"/>
        <v>0</v>
      </c>
      <c r="Q280" s="27">
        <f t="shared" si="274"/>
        <v>0</v>
      </c>
      <c r="R280" s="27">
        <f t="shared" si="274"/>
        <v>111000</v>
      </c>
      <c r="S280" s="27">
        <f t="shared" si="274"/>
        <v>111000</v>
      </c>
      <c r="T280" s="27">
        <f t="shared" si="274"/>
        <v>0</v>
      </c>
      <c r="U280" s="27">
        <f t="shared" si="274"/>
        <v>0</v>
      </c>
      <c r="V280" s="27">
        <f t="shared" si="274"/>
        <v>111000</v>
      </c>
      <c r="W280" s="27">
        <f t="shared" si="274"/>
        <v>15000</v>
      </c>
      <c r="X280" s="174">
        <f t="shared" si="256"/>
        <v>13.513513513513514</v>
      </c>
      <c r="Y280" s="194" t="e">
        <f t="shared" si="275"/>
        <v>#REF!</v>
      </c>
      <c r="Z280" s="194" t="e">
        <f t="shared" si="275"/>
        <v>#REF!</v>
      </c>
      <c r="AA280" s="194" t="e">
        <f t="shared" si="275"/>
        <v>#REF!</v>
      </c>
    </row>
    <row r="281" spans="1:27" ht="120" x14ac:dyDescent="0.25">
      <c r="A281" s="71" t="s">
        <v>128</v>
      </c>
      <c r="B281" s="76">
        <v>52</v>
      </c>
      <c r="C281" s="76">
        <v>0</v>
      </c>
      <c r="D281" s="3" t="s">
        <v>217</v>
      </c>
      <c r="E281" s="76">
        <v>852</v>
      </c>
      <c r="F281" s="3" t="s">
        <v>122</v>
      </c>
      <c r="G281" s="3" t="s">
        <v>58</v>
      </c>
      <c r="H281" s="3" t="s">
        <v>243</v>
      </c>
      <c r="I281" s="3" t="s">
        <v>129</v>
      </c>
      <c r="J281" s="27">
        <f>'2.ВС'!J312</f>
        <v>111000</v>
      </c>
      <c r="K281" s="27">
        <f>'2.ВС'!K312</f>
        <v>111000</v>
      </c>
      <c r="L281" s="27">
        <f>'2.ВС'!L312</f>
        <v>0</v>
      </c>
      <c r="M281" s="27">
        <f>'2.ВС'!M312</f>
        <v>0</v>
      </c>
      <c r="N281" s="27">
        <f>'2.ВС'!N312</f>
        <v>0</v>
      </c>
      <c r="O281" s="27">
        <f>'2.ВС'!O312</f>
        <v>0</v>
      </c>
      <c r="P281" s="27">
        <f>'2.ВС'!P312</f>
        <v>0</v>
      </c>
      <c r="Q281" s="27">
        <f>'2.ВС'!Q312</f>
        <v>0</v>
      </c>
      <c r="R281" s="27">
        <f>'2.ВС'!R312</f>
        <v>111000</v>
      </c>
      <c r="S281" s="27">
        <f>'2.ВС'!S312</f>
        <v>111000</v>
      </c>
      <c r="T281" s="27">
        <f>'2.ВС'!T312</f>
        <v>0</v>
      </c>
      <c r="U281" s="27">
        <f>'2.ВС'!U312</f>
        <v>0</v>
      </c>
      <c r="V281" s="27">
        <f>'2.ВС'!V312</f>
        <v>111000</v>
      </c>
      <c r="W281" s="27">
        <f>'2.ВС'!W312</f>
        <v>15000</v>
      </c>
      <c r="X281" s="174">
        <f t="shared" si="256"/>
        <v>13.513513513513514</v>
      </c>
      <c r="Y281" s="194" t="e">
        <f>'2.ВС'!#REF!</f>
        <v>#REF!</v>
      </c>
      <c r="Z281" s="194" t="e">
        <f>'2.ВС'!#REF!</f>
        <v>#REF!</v>
      </c>
      <c r="AA281" s="194" t="e">
        <f>'2.ВС'!#REF!</f>
        <v>#REF!</v>
      </c>
    </row>
    <row r="282" spans="1:27" ht="409.5" x14ac:dyDescent="0.25">
      <c r="A282" s="20" t="s">
        <v>322</v>
      </c>
      <c r="B282" s="76">
        <v>52</v>
      </c>
      <c r="C282" s="76">
        <v>0</v>
      </c>
      <c r="D282" s="3" t="s">
        <v>217</v>
      </c>
      <c r="E282" s="76">
        <v>852</v>
      </c>
      <c r="F282" s="3"/>
      <c r="G282" s="3"/>
      <c r="H282" s="3" t="s">
        <v>327</v>
      </c>
      <c r="I282" s="3"/>
      <c r="J282" s="27">
        <f t="shared" ref="J282" si="276">J283+J285</f>
        <v>867704</v>
      </c>
      <c r="K282" s="27">
        <f t="shared" ref="K282:N282" si="277">K283+K285</f>
        <v>867704</v>
      </c>
      <c r="L282" s="27">
        <f t="shared" si="277"/>
        <v>0</v>
      </c>
      <c r="M282" s="27">
        <f t="shared" si="277"/>
        <v>0</v>
      </c>
      <c r="N282" s="27">
        <f t="shared" si="277"/>
        <v>0</v>
      </c>
      <c r="O282" s="27">
        <f t="shared" ref="O282:U282" si="278">O283+O285</f>
        <v>0</v>
      </c>
      <c r="P282" s="27">
        <f t="shared" si="278"/>
        <v>0</v>
      </c>
      <c r="Q282" s="27">
        <f t="shared" si="278"/>
        <v>0</v>
      </c>
      <c r="R282" s="27">
        <f t="shared" si="278"/>
        <v>867704</v>
      </c>
      <c r="S282" s="27">
        <f t="shared" si="278"/>
        <v>867704</v>
      </c>
      <c r="T282" s="27">
        <f t="shared" si="278"/>
        <v>0</v>
      </c>
      <c r="U282" s="27">
        <f t="shared" si="278"/>
        <v>0</v>
      </c>
      <c r="V282" s="27">
        <f t="shared" ref="V282:W282" si="279">V283+V285</f>
        <v>867704</v>
      </c>
      <c r="W282" s="27">
        <f t="shared" si="279"/>
        <v>231812.99</v>
      </c>
      <c r="X282" s="174">
        <f t="shared" si="256"/>
        <v>26.71567608308824</v>
      </c>
      <c r="Y282" s="194" t="e">
        <f t="shared" ref="Y282:AA282" si="280">Y283+Y285</f>
        <v>#REF!</v>
      </c>
      <c r="Z282" s="194" t="e">
        <f t="shared" si="280"/>
        <v>#REF!</v>
      </c>
      <c r="AA282" s="194" t="e">
        <f t="shared" si="280"/>
        <v>#REF!</v>
      </c>
    </row>
    <row r="283" spans="1:27" ht="44.25" customHeight="1" x14ac:dyDescent="0.25">
      <c r="A283" s="71" t="s">
        <v>16</v>
      </c>
      <c r="B283" s="76">
        <v>52</v>
      </c>
      <c r="C283" s="76">
        <v>0</v>
      </c>
      <c r="D283" s="3" t="s">
        <v>217</v>
      </c>
      <c r="E283" s="76">
        <v>852</v>
      </c>
      <c r="F283" s="4" t="s">
        <v>122</v>
      </c>
      <c r="G283" s="4" t="s">
        <v>135</v>
      </c>
      <c r="H283" s="3" t="s">
        <v>327</v>
      </c>
      <c r="I283" s="3" t="s">
        <v>18</v>
      </c>
      <c r="J283" s="27">
        <f t="shared" ref="J283:AA283" si="281">J284</f>
        <v>550100</v>
      </c>
      <c r="K283" s="27">
        <f t="shared" si="281"/>
        <v>550100</v>
      </c>
      <c r="L283" s="27">
        <f t="shared" si="281"/>
        <v>0</v>
      </c>
      <c r="M283" s="27">
        <f t="shared" si="281"/>
        <v>0</v>
      </c>
      <c r="N283" s="27">
        <f t="shared" si="281"/>
        <v>0</v>
      </c>
      <c r="O283" s="27">
        <f t="shared" si="281"/>
        <v>0</v>
      </c>
      <c r="P283" s="27">
        <f t="shared" si="281"/>
        <v>0</v>
      </c>
      <c r="Q283" s="27">
        <f t="shared" si="281"/>
        <v>0</v>
      </c>
      <c r="R283" s="27">
        <f t="shared" si="281"/>
        <v>550100</v>
      </c>
      <c r="S283" s="27">
        <f t="shared" si="281"/>
        <v>550100</v>
      </c>
      <c r="T283" s="27">
        <f t="shared" si="281"/>
        <v>0</v>
      </c>
      <c r="U283" s="27">
        <f t="shared" si="281"/>
        <v>0</v>
      </c>
      <c r="V283" s="27">
        <f t="shared" si="281"/>
        <v>550100</v>
      </c>
      <c r="W283" s="27">
        <f t="shared" si="281"/>
        <v>217717.91</v>
      </c>
      <c r="X283" s="174">
        <f t="shared" si="256"/>
        <v>39.577878567533176</v>
      </c>
      <c r="Y283" s="194" t="e">
        <f t="shared" si="281"/>
        <v>#REF!</v>
      </c>
      <c r="Z283" s="194" t="e">
        <f t="shared" si="281"/>
        <v>#REF!</v>
      </c>
      <c r="AA283" s="194" t="e">
        <f t="shared" si="281"/>
        <v>#REF!</v>
      </c>
    </row>
    <row r="284" spans="1:27" ht="105" x14ac:dyDescent="0.25">
      <c r="A284" s="71" t="s">
        <v>8</v>
      </c>
      <c r="B284" s="76">
        <v>52</v>
      </c>
      <c r="C284" s="76">
        <v>0</v>
      </c>
      <c r="D284" s="3" t="s">
        <v>217</v>
      </c>
      <c r="E284" s="76">
        <v>852</v>
      </c>
      <c r="F284" s="4" t="s">
        <v>122</v>
      </c>
      <c r="G284" s="4" t="s">
        <v>135</v>
      </c>
      <c r="H284" s="3" t="s">
        <v>327</v>
      </c>
      <c r="I284" s="3" t="s">
        <v>19</v>
      </c>
      <c r="J284" s="27">
        <f>'2.ВС'!J327</f>
        <v>550100</v>
      </c>
      <c r="K284" s="27">
        <f>'2.ВС'!K327</f>
        <v>550100</v>
      </c>
      <c r="L284" s="27">
        <f>'2.ВС'!L327</f>
        <v>0</v>
      </c>
      <c r="M284" s="27">
        <f>'2.ВС'!M327</f>
        <v>0</v>
      </c>
      <c r="N284" s="27">
        <f>'2.ВС'!N327</f>
        <v>0</v>
      </c>
      <c r="O284" s="27">
        <f>'2.ВС'!O327</f>
        <v>0</v>
      </c>
      <c r="P284" s="27">
        <f>'2.ВС'!P327</f>
        <v>0</v>
      </c>
      <c r="Q284" s="27">
        <f>'2.ВС'!Q327</f>
        <v>0</v>
      </c>
      <c r="R284" s="27">
        <f>'2.ВС'!R327</f>
        <v>550100</v>
      </c>
      <c r="S284" s="27">
        <f>'2.ВС'!S327</f>
        <v>550100</v>
      </c>
      <c r="T284" s="27">
        <f>'2.ВС'!T327</f>
        <v>0</v>
      </c>
      <c r="U284" s="27">
        <f>'2.ВС'!U327</f>
        <v>0</v>
      </c>
      <c r="V284" s="27">
        <f>'2.ВС'!V327</f>
        <v>550100</v>
      </c>
      <c r="W284" s="27">
        <f>'2.ВС'!W327</f>
        <v>217717.91</v>
      </c>
      <c r="X284" s="174">
        <f t="shared" si="256"/>
        <v>39.577878567533176</v>
      </c>
      <c r="Y284" s="194" t="e">
        <f>'2.ВС'!#REF!</f>
        <v>#REF!</v>
      </c>
      <c r="Z284" s="194" t="e">
        <f>'2.ВС'!#REF!</f>
        <v>#REF!</v>
      </c>
      <c r="AA284" s="194" t="e">
        <f>'2.ВС'!#REF!</f>
        <v>#REF!</v>
      </c>
    </row>
    <row r="285" spans="1:27" ht="120" x14ac:dyDescent="0.25">
      <c r="A285" s="78" t="s">
        <v>22</v>
      </c>
      <c r="B285" s="76">
        <v>52</v>
      </c>
      <c r="C285" s="76">
        <v>0</v>
      </c>
      <c r="D285" s="3" t="s">
        <v>217</v>
      </c>
      <c r="E285" s="76">
        <v>852</v>
      </c>
      <c r="F285" s="4" t="s">
        <v>122</v>
      </c>
      <c r="G285" s="4" t="s">
        <v>135</v>
      </c>
      <c r="H285" s="3" t="s">
        <v>327</v>
      </c>
      <c r="I285" s="3" t="s">
        <v>23</v>
      </c>
      <c r="J285" s="27">
        <f t="shared" ref="J285:AA285" si="282">J286</f>
        <v>317604</v>
      </c>
      <c r="K285" s="27">
        <f t="shared" si="282"/>
        <v>317604</v>
      </c>
      <c r="L285" s="27">
        <f t="shared" si="282"/>
        <v>0</v>
      </c>
      <c r="M285" s="27">
        <f t="shared" si="282"/>
        <v>0</v>
      </c>
      <c r="N285" s="27">
        <f t="shared" si="282"/>
        <v>0</v>
      </c>
      <c r="O285" s="27">
        <f t="shared" si="282"/>
        <v>0</v>
      </c>
      <c r="P285" s="27">
        <f t="shared" si="282"/>
        <v>0</v>
      </c>
      <c r="Q285" s="27">
        <f t="shared" si="282"/>
        <v>0</v>
      </c>
      <c r="R285" s="27">
        <f t="shared" si="282"/>
        <v>317604</v>
      </c>
      <c r="S285" s="27">
        <f t="shared" si="282"/>
        <v>317604</v>
      </c>
      <c r="T285" s="27">
        <f t="shared" si="282"/>
        <v>0</v>
      </c>
      <c r="U285" s="27">
        <f t="shared" si="282"/>
        <v>0</v>
      </c>
      <c r="V285" s="27">
        <f t="shared" si="282"/>
        <v>317604</v>
      </c>
      <c r="W285" s="27">
        <f t="shared" si="282"/>
        <v>14095.08</v>
      </c>
      <c r="X285" s="174">
        <f t="shared" si="256"/>
        <v>4.4379415876374351</v>
      </c>
      <c r="Y285" s="194" t="e">
        <f t="shared" si="282"/>
        <v>#REF!</v>
      </c>
      <c r="Z285" s="194" t="e">
        <f t="shared" si="282"/>
        <v>#REF!</v>
      </c>
      <c r="AA285" s="194" t="e">
        <f t="shared" si="282"/>
        <v>#REF!</v>
      </c>
    </row>
    <row r="286" spans="1:27" s="29" customFormat="1" ht="120" x14ac:dyDescent="0.25">
      <c r="A286" s="78" t="s">
        <v>9</v>
      </c>
      <c r="B286" s="76">
        <v>52</v>
      </c>
      <c r="C286" s="76">
        <v>0</v>
      </c>
      <c r="D286" s="3" t="s">
        <v>217</v>
      </c>
      <c r="E286" s="76">
        <v>852</v>
      </c>
      <c r="F286" s="4" t="s">
        <v>122</v>
      </c>
      <c r="G286" s="4" t="s">
        <v>135</v>
      </c>
      <c r="H286" s="3" t="s">
        <v>327</v>
      </c>
      <c r="I286" s="3" t="s">
        <v>24</v>
      </c>
      <c r="J286" s="27">
        <f>'2.ВС'!J329</f>
        <v>317604</v>
      </c>
      <c r="K286" s="27">
        <f>'2.ВС'!K329</f>
        <v>317604</v>
      </c>
      <c r="L286" s="27">
        <f>'2.ВС'!L329</f>
        <v>0</v>
      </c>
      <c r="M286" s="27">
        <f>'2.ВС'!M329</f>
        <v>0</v>
      </c>
      <c r="N286" s="27">
        <f>'2.ВС'!N329</f>
        <v>0</v>
      </c>
      <c r="O286" s="27">
        <f>'2.ВС'!O329</f>
        <v>0</v>
      </c>
      <c r="P286" s="27">
        <f>'2.ВС'!P329</f>
        <v>0</v>
      </c>
      <c r="Q286" s="27">
        <f>'2.ВС'!Q329</f>
        <v>0</v>
      </c>
      <c r="R286" s="27">
        <f>'2.ВС'!R329</f>
        <v>317604</v>
      </c>
      <c r="S286" s="27">
        <f>'2.ВС'!S329</f>
        <v>317604</v>
      </c>
      <c r="T286" s="27">
        <f>'2.ВС'!T329</f>
        <v>0</v>
      </c>
      <c r="U286" s="27">
        <f>'2.ВС'!U329</f>
        <v>0</v>
      </c>
      <c r="V286" s="27">
        <f>'2.ВС'!V329</f>
        <v>317604</v>
      </c>
      <c r="W286" s="27">
        <f>'2.ВС'!W329</f>
        <v>14095.08</v>
      </c>
      <c r="X286" s="174">
        <f t="shared" si="256"/>
        <v>4.4379415876374351</v>
      </c>
      <c r="Y286" s="194" t="e">
        <f>'2.ВС'!#REF!</f>
        <v>#REF!</v>
      </c>
      <c r="Z286" s="194" t="e">
        <f>'2.ВС'!#REF!</f>
        <v>#REF!</v>
      </c>
      <c r="AA286" s="194" t="e">
        <f>'2.ВС'!#REF!</f>
        <v>#REF!</v>
      </c>
    </row>
    <row r="287" spans="1:27" ht="409.5" x14ac:dyDescent="0.25">
      <c r="A287" s="20" t="s">
        <v>332</v>
      </c>
      <c r="B287" s="76">
        <v>52</v>
      </c>
      <c r="C287" s="76">
        <v>0</v>
      </c>
      <c r="D287" s="3" t="s">
        <v>217</v>
      </c>
      <c r="E287" s="76">
        <v>852</v>
      </c>
      <c r="F287" s="3"/>
      <c r="G287" s="3"/>
      <c r="H287" s="3" t="s">
        <v>328</v>
      </c>
      <c r="I287" s="3"/>
      <c r="J287" s="27">
        <f t="shared" ref="J287:AA287" si="283">J288</f>
        <v>14000</v>
      </c>
      <c r="K287" s="27">
        <f t="shared" si="283"/>
        <v>14000</v>
      </c>
      <c r="L287" s="27">
        <f t="shared" si="283"/>
        <v>0</v>
      </c>
      <c r="M287" s="27">
        <f t="shared" si="283"/>
        <v>0</v>
      </c>
      <c r="N287" s="27">
        <f t="shared" si="283"/>
        <v>0</v>
      </c>
      <c r="O287" s="27">
        <f t="shared" si="283"/>
        <v>0</v>
      </c>
      <c r="P287" s="27">
        <f t="shared" si="283"/>
        <v>0</v>
      </c>
      <c r="Q287" s="27">
        <f t="shared" si="283"/>
        <v>0</v>
      </c>
      <c r="R287" s="27">
        <f t="shared" si="283"/>
        <v>14000</v>
      </c>
      <c r="S287" s="27">
        <f t="shared" si="283"/>
        <v>14000</v>
      </c>
      <c r="T287" s="27">
        <f t="shared" si="283"/>
        <v>0</v>
      </c>
      <c r="U287" s="27">
        <f t="shared" si="283"/>
        <v>0</v>
      </c>
      <c r="V287" s="27">
        <f t="shared" si="283"/>
        <v>14000</v>
      </c>
      <c r="W287" s="27">
        <f t="shared" si="283"/>
        <v>0</v>
      </c>
      <c r="X287" s="174">
        <f t="shared" si="256"/>
        <v>0</v>
      </c>
      <c r="Y287" s="194" t="e">
        <f t="shared" si="283"/>
        <v>#REF!</v>
      </c>
      <c r="Z287" s="194" t="e">
        <f t="shared" si="283"/>
        <v>#REF!</v>
      </c>
      <c r="AA287" s="194" t="e">
        <f t="shared" si="283"/>
        <v>#REF!</v>
      </c>
    </row>
    <row r="288" spans="1:27" ht="120" x14ac:dyDescent="0.25">
      <c r="A288" s="78" t="s">
        <v>22</v>
      </c>
      <c r="B288" s="76">
        <v>52</v>
      </c>
      <c r="C288" s="76">
        <v>0</v>
      </c>
      <c r="D288" s="3" t="s">
        <v>217</v>
      </c>
      <c r="E288" s="76">
        <v>852</v>
      </c>
      <c r="F288" s="4" t="s">
        <v>122</v>
      </c>
      <c r="G288" s="4" t="s">
        <v>135</v>
      </c>
      <c r="H288" s="3" t="s">
        <v>328</v>
      </c>
      <c r="I288" s="3" t="s">
        <v>23</v>
      </c>
      <c r="J288" s="27">
        <f t="shared" ref="J288:AA288" si="284">J289</f>
        <v>14000</v>
      </c>
      <c r="K288" s="27">
        <f t="shared" si="284"/>
        <v>14000</v>
      </c>
      <c r="L288" s="27">
        <f t="shared" si="284"/>
        <v>0</v>
      </c>
      <c r="M288" s="27">
        <f t="shared" si="284"/>
        <v>0</v>
      </c>
      <c r="N288" s="27">
        <f t="shared" si="284"/>
        <v>0</v>
      </c>
      <c r="O288" s="27">
        <f t="shared" si="284"/>
        <v>0</v>
      </c>
      <c r="P288" s="27">
        <f t="shared" si="284"/>
        <v>0</v>
      </c>
      <c r="Q288" s="27">
        <f t="shared" si="284"/>
        <v>0</v>
      </c>
      <c r="R288" s="27">
        <f t="shared" si="284"/>
        <v>14000</v>
      </c>
      <c r="S288" s="27">
        <f t="shared" si="284"/>
        <v>14000</v>
      </c>
      <c r="T288" s="27">
        <f t="shared" si="284"/>
        <v>0</v>
      </c>
      <c r="U288" s="27">
        <f t="shared" si="284"/>
        <v>0</v>
      </c>
      <c r="V288" s="27">
        <f t="shared" si="284"/>
        <v>14000</v>
      </c>
      <c r="W288" s="27">
        <f t="shared" si="284"/>
        <v>0</v>
      </c>
      <c r="X288" s="174">
        <f t="shared" si="256"/>
        <v>0</v>
      </c>
      <c r="Y288" s="194" t="e">
        <f t="shared" si="284"/>
        <v>#REF!</v>
      </c>
      <c r="Z288" s="194" t="e">
        <f t="shared" si="284"/>
        <v>#REF!</v>
      </c>
      <c r="AA288" s="194" t="e">
        <f t="shared" si="284"/>
        <v>#REF!</v>
      </c>
    </row>
    <row r="289" spans="1:27" s="29" customFormat="1" ht="120" x14ac:dyDescent="0.25">
      <c r="A289" s="78" t="s">
        <v>9</v>
      </c>
      <c r="B289" s="76">
        <v>52</v>
      </c>
      <c r="C289" s="76">
        <v>0</v>
      </c>
      <c r="D289" s="3" t="s">
        <v>217</v>
      </c>
      <c r="E289" s="76">
        <v>852</v>
      </c>
      <c r="F289" s="4" t="s">
        <v>122</v>
      </c>
      <c r="G289" s="4" t="s">
        <v>135</v>
      </c>
      <c r="H289" s="3" t="s">
        <v>328</v>
      </c>
      <c r="I289" s="3" t="s">
        <v>24</v>
      </c>
      <c r="J289" s="27">
        <f>'2.ВС'!J332</f>
        <v>14000</v>
      </c>
      <c r="K289" s="27">
        <f>'2.ВС'!K332</f>
        <v>14000</v>
      </c>
      <c r="L289" s="27">
        <f>'2.ВС'!L332</f>
        <v>0</v>
      </c>
      <c r="M289" s="27">
        <f>'2.ВС'!M332</f>
        <v>0</v>
      </c>
      <c r="N289" s="27">
        <f>'2.ВС'!N332</f>
        <v>0</v>
      </c>
      <c r="O289" s="27">
        <f>'2.ВС'!O332</f>
        <v>0</v>
      </c>
      <c r="P289" s="27">
        <f>'2.ВС'!P332</f>
        <v>0</v>
      </c>
      <c r="Q289" s="27">
        <f>'2.ВС'!Q332</f>
        <v>0</v>
      </c>
      <c r="R289" s="27">
        <f>'2.ВС'!R332</f>
        <v>14000</v>
      </c>
      <c r="S289" s="27">
        <f>'2.ВС'!S332</f>
        <v>14000</v>
      </c>
      <c r="T289" s="27">
        <f>'2.ВС'!T332</f>
        <v>0</v>
      </c>
      <c r="U289" s="27">
        <f>'2.ВС'!U332</f>
        <v>0</v>
      </c>
      <c r="V289" s="27">
        <f>'2.ВС'!V332</f>
        <v>14000</v>
      </c>
      <c r="W289" s="27">
        <f>'2.ВС'!W332</f>
        <v>0</v>
      </c>
      <c r="X289" s="174">
        <f t="shared" si="256"/>
        <v>0</v>
      </c>
      <c r="Y289" s="194" t="e">
        <f>'2.ВС'!#REF!</f>
        <v>#REF!</v>
      </c>
      <c r="Z289" s="194" t="e">
        <f>'2.ВС'!#REF!</f>
        <v>#REF!</v>
      </c>
      <c r="AA289" s="194" t="e">
        <f>'2.ВС'!#REF!</f>
        <v>#REF!</v>
      </c>
    </row>
    <row r="290" spans="1:27" s="29" customFormat="1" ht="409.5" x14ac:dyDescent="0.25">
      <c r="A290" s="1" t="s">
        <v>331</v>
      </c>
      <c r="B290" s="76">
        <v>52</v>
      </c>
      <c r="C290" s="76">
        <v>0</v>
      </c>
      <c r="D290" s="3" t="s">
        <v>217</v>
      </c>
      <c r="E290" s="76">
        <v>852</v>
      </c>
      <c r="F290" s="3" t="s">
        <v>122</v>
      </c>
      <c r="G290" s="3" t="s">
        <v>13</v>
      </c>
      <c r="H290" s="3" t="s">
        <v>329</v>
      </c>
      <c r="I290" s="3"/>
      <c r="J290" s="27">
        <f t="shared" ref="J290:AA290" si="285">J291</f>
        <v>8788696</v>
      </c>
      <c r="K290" s="27">
        <f t="shared" si="285"/>
        <v>8788696</v>
      </c>
      <c r="L290" s="27">
        <f t="shared" si="285"/>
        <v>0</v>
      </c>
      <c r="M290" s="27">
        <f t="shared" si="285"/>
        <v>0</v>
      </c>
      <c r="N290" s="27">
        <f t="shared" si="285"/>
        <v>0</v>
      </c>
      <c r="O290" s="27">
        <f t="shared" si="285"/>
        <v>0</v>
      </c>
      <c r="P290" s="27">
        <f t="shared" si="285"/>
        <v>0</v>
      </c>
      <c r="Q290" s="27">
        <f t="shared" si="285"/>
        <v>0</v>
      </c>
      <c r="R290" s="27">
        <f t="shared" si="285"/>
        <v>8788696</v>
      </c>
      <c r="S290" s="27">
        <f t="shared" si="285"/>
        <v>8788696</v>
      </c>
      <c r="T290" s="27">
        <f t="shared" si="285"/>
        <v>0</v>
      </c>
      <c r="U290" s="27">
        <f t="shared" si="285"/>
        <v>0</v>
      </c>
      <c r="V290" s="27">
        <f t="shared" si="285"/>
        <v>8788696</v>
      </c>
      <c r="W290" s="27">
        <f t="shared" si="285"/>
        <v>3640049.39</v>
      </c>
      <c r="X290" s="174">
        <f t="shared" si="256"/>
        <v>41.417400146733939</v>
      </c>
      <c r="Y290" s="194" t="e">
        <f t="shared" si="285"/>
        <v>#REF!</v>
      </c>
      <c r="Z290" s="194" t="e">
        <f t="shared" si="285"/>
        <v>#REF!</v>
      </c>
      <c r="AA290" s="194" t="e">
        <f t="shared" si="285"/>
        <v>#REF!</v>
      </c>
    </row>
    <row r="291" spans="1:27" ht="60" x14ac:dyDescent="0.25">
      <c r="A291" s="71" t="s">
        <v>126</v>
      </c>
      <c r="B291" s="76">
        <v>52</v>
      </c>
      <c r="C291" s="76">
        <v>0</v>
      </c>
      <c r="D291" s="3" t="s">
        <v>217</v>
      </c>
      <c r="E291" s="76">
        <v>852</v>
      </c>
      <c r="F291" s="3" t="s">
        <v>122</v>
      </c>
      <c r="G291" s="3" t="s">
        <v>13</v>
      </c>
      <c r="H291" s="3" t="s">
        <v>329</v>
      </c>
      <c r="I291" s="3" t="s">
        <v>127</v>
      </c>
      <c r="J291" s="27">
        <f t="shared" ref="J291" si="286">J292+J293</f>
        <v>8788696</v>
      </c>
      <c r="K291" s="27">
        <f t="shared" ref="K291:N291" si="287">K292+K293</f>
        <v>8788696</v>
      </c>
      <c r="L291" s="27">
        <f t="shared" si="287"/>
        <v>0</v>
      </c>
      <c r="M291" s="27">
        <f t="shared" si="287"/>
        <v>0</v>
      </c>
      <c r="N291" s="27">
        <f t="shared" si="287"/>
        <v>0</v>
      </c>
      <c r="O291" s="27">
        <f t="shared" ref="O291:U291" si="288">O292+O293</f>
        <v>0</v>
      </c>
      <c r="P291" s="27">
        <f t="shared" si="288"/>
        <v>0</v>
      </c>
      <c r="Q291" s="27">
        <f t="shared" si="288"/>
        <v>0</v>
      </c>
      <c r="R291" s="27">
        <f t="shared" si="288"/>
        <v>8788696</v>
      </c>
      <c r="S291" s="27">
        <f t="shared" si="288"/>
        <v>8788696</v>
      </c>
      <c r="T291" s="27">
        <f t="shared" si="288"/>
        <v>0</v>
      </c>
      <c r="U291" s="27">
        <f t="shared" si="288"/>
        <v>0</v>
      </c>
      <c r="V291" s="27">
        <f t="shared" ref="V291:W291" si="289">V292+V293</f>
        <v>8788696</v>
      </c>
      <c r="W291" s="27">
        <f t="shared" si="289"/>
        <v>3640049.39</v>
      </c>
      <c r="X291" s="174">
        <f t="shared" si="256"/>
        <v>41.417400146733939</v>
      </c>
      <c r="Y291" s="194" t="e">
        <f t="shared" ref="Y291:AA291" si="290">Y292+Y293</f>
        <v>#REF!</v>
      </c>
      <c r="Z291" s="194" t="e">
        <f t="shared" si="290"/>
        <v>#REF!</v>
      </c>
      <c r="AA291" s="194" t="e">
        <f t="shared" si="290"/>
        <v>#REF!</v>
      </c>
    </row>
    <row r="292" spans="1:27" ht="75" x14ac:dyDescent="0.25">
      <c r="A292" s="71" t="s">
        <v>136</v>
      </c>
      <c r="B292" s="76">
        <v>52</v>
      </c>
      <c r="C292" s="76">
        <v>0</v>
      </c>
      <c r="D292" s="3" t="s">
        <v>217</v>
      </c>
      <c r="E292" s="76">
        <v>852</v>
      </c>
      <c r="F292" s="3" t="s">
        <v>122</v>
      </c>
      <c r="G292" s="3" t="s">
        <v>13</v>
      </c>
      <c r="H292" s="3" t="s">
        <v>329</v>
      </c>
      <c r="I292" s="3" t="s">
        <v>137</v>
      </c>
      <c r="J292" s="27">
        <f>'2.ВС'!J319</f>
        <v>6421170</v>
      </c>
      <c r="K292" s="27">
        <f>'2.ВС'!K319</f>
        <v>6421170</v>
      </c>
      <c r="L292" s="27">
        <f>'2.ВС'!L319</f>
        <v>0</v>
      </c>
      <c r="M292" s="27">
        <f>'2.ВС'!M319</f>
        <v>0</v>
      </c>
      <c r="N292" s="27">
        <f>'2.ВС'!N319</f>
        <v>0</v>
      </c>
      <c r="O292" s="27">
        <f>'2.ВС'!O319</f>
        <v>0</v>
      </c>
      <c r="P292" s="27">
        <f>'2.ВС'!P319</f>
        <v>0</v>
      </c>
      <c r="Q292" s="27">
        <f>'2.ВС'!Q319</f>
        <v>0</v>
      </c>
      <c r="R292" s="27">
        <f>'2.ВС'!R319</f>
        <v>6421170</v>
      </c>
      <c r="S292" s="27">
        <f>'2.ВС'!S319</f>
        <v>6421170</v>
      </c>
      <c r="T292" s="27">
        <f>'2.ВС'!T319</f>
        <v>0</v>
      </c>
      <c r="U292" s="27">
        <f>'2.ВС'!U319</f>
        <v>0</v>
      </c>
      <c r="V292" s="27">
        <f>'2.ВС'!V319</f>
        <v>6421170</v>
      </c>
      <c r="W292" s="27">
        <f>'2.ВС'!W319</f>
        <v>2698875.83</v>
      </c>
      <c r="X292" s="174">
        <f t="shared" si="256"/>
        <v>42.030904492483458</v>
      </c>
      <c r="Y292" s="194" t="e">
        <f>'2.ВС'!#REF!</f>
        <v>#REF!</v>
      </c>
      <c r="Z292" s="194" t="e">
        <f>'2.ВС'!#REF!</f>
        <v>#REF!</v>
      </c>
      <c r="AA292" s="194" t="e">
        <f>'2.ВС'!#REF!</f>
        <v>#REF!</v>
      </c>
    </row>
    <row r="293" spans="1:27" ht="120" x14ac:dyDescent="0.25">
      <c r="A293" s="71" t="s">
        <v>128</v>
      </c>
      <c r="B293" s="76">
        <v>52</v>
      </c>
      <c r="C293" s="76">
        <v>0</v>
      </c>
      <c r="D293" s="3" t="s">
        <v>217</v>
      </c>
      <c r="E293" s="76">
        <v>852</v>
      </c>
      <c r="F293" s="3" t="s">
        <v>122</v>
      </c>
      <c r="G293" s="3" t="s">
        <v>58</v>
      </c>
      <c r="H293" s="3" t="s">
        <v>329</v>
      </c>
      <c r="I293" s="3" t="s">
        <v>129</v>
      </c>
      <c r="J293" s="27">
        <f>'2.ВС'!J320</f>
        <v>2367526</v>
      </c>
      <c r="K293" s="27">
        <f>'2.ВС'!K320</f>
        <v>2367526</v>
      </c>
      <c r="L293" s="27">
        <f>'2.ВС'!L320</f>
        <v>0</v>
      </c>
      <c r="M293" s="27">
        <f>'2.ВС'!M320</f>
        <v>0</v>
      </c>
      <c r="N293" s="27">
        <f>'2.ВС'!N320</f>
        <v>0</v>
      </c>
      <c r="O293" s="27">
        <f>'2.ВС'!O320</f>
        <v>0</v>
      </c>
      <c r="P293" s="27">
        <f>'2.ВС'!P320</f>
        <v>0</v>
      </c>
      <c r="Q293" s="27">
        <f>'2.ВС'!Q320</f>
        <v>0</v>
      </c>
      <c r="R293" s="27">
        <f>'2.ВС'!R320</f>
        <v>2367526</v>
      </c>
      <c r="S293" s="27">
        <f>'2.ВС'!S320</f>
        <v>2367526</v>
      </c>
      <c r="T293" s="27">
        <f>'2.ВС'!T320</f>
        <v>0</v>
      </c>
      <c r="U293" s="27">
        <f>'2.ВС'!U320</f>
        <v>0</v>
      </c>
      <c r="V293" s="27">
        <f>'2.ВС'!V320</f>
        <v>2367526</v>
      </c>
      <c r="W293" s="27">
        <f>'2.ВС'!W320</f>
        <v>941173.56</v>
      </c>
      <c r="X293" s="174">
        <f t="shared" si="256"/>
        <v>39.753462475174508</v>
      </c>
      <c r="Y293" s="194" t="e">
        <f>'2.ВС'!#REF!</f>
        <v>#REF!</v>
      </c>
      <c r="Z293" s="194" t="e">
        <f>'2.ВС'!#REF!</f>
        <v>#REF!</v>
      </c>
      <c r="AA293" s="194" t="e">
        <f>'2.ВС'!#REF!</f>
        <v>#REF!</v>
      </c>
    </row>
    <row r="294" spans="1:27" ht="171" x14ac:dyDescent="0.25">
      <c r="A294" s="23" t="s">
        <v>244</v>
      </c>
      <c r="B294" s="10">
        <v>52</v>
      </c>
      <c r="C294" s="10">
        <v>0</v>
      </c>
      <c r="D294" s="24" t="s">
        <v>245</v>
      </c>
      <c r="E294" s="10"/>
      <c r="F294" s="24"/>
      <c r="G294" s="24"/>
      <c r="H294" s="24"/>
      <c r="I294" s="24"/>
      <c r="J294" s="28">
        <f t="shared" ref="J294:Y297" si="291">J295</f>
        <v>108024.78</v>
      </c>
      <c r="K294" s="28">
        <f t="shared" si="291"/>
        <v>108024.78</v>
      </c>
      <c r="L294" s="28">
        <f t="shared" si="291"/>
        <v>0</v>
      </c>
      <c r="M294" s="28">
        <f t="shared" si="291"/>
        <v>0</v>
      </c>
      <c r="N294" s="28">
        <f t="shared" si="291"/>
        <v>0</v>
      </c>
      <c r="O294" s="28">
        <f t="shared" si="291"/>
        <v>0</v>
      </c>
      <c r="P294" s="28">
        <f t="shared" si="291"/>
        <v>0</v>
      </c>
      <c r="Q294" s="28">
        <f t="shared" si="291"/>
        <v>0</v>
      </c>
      <c r="R294" s="28">
        <f t="shared" si="291"/>
        <v>108024.78</v>
      </c>
      <c r="S294" s="28">
        <f t="shared" si="291"/>
        <v>108024.78</v>
      </c>
      <c r="T294" s="28">
        <f t="shared" si="291"/>
        <v>0</v>
      </c>
      <c r="U294" s="28">
        <f t="shared" si="291"/>
        <v>0</v>
      </c>
      <c r="V294" s="28">
        <f t="shared" si="291"/>
        <v>108024.78</v>
      </c>
      <c r="W294" s="28">
        <f t="shared" si="291"/>
        <v>52963.58</v>
      </c>
      <c r="X294" s="174">
        <f t="shared" si="256"/>
        <v>49.029102396690838</v>
      </c>
      <c r="Y294" s="193" t="e">
        <f t="shared" si="291"/>
        <v>#REF!</v>
      </c>
      <c r="Z294" s="193" t="e">
        <f t="shared" ref="Y294:AA297" si="292">Z295</f>
        <v>#REF!</v>
      </c>
      <c r="AA294" s="193" t="e">
        <f t="shared" si="292"/>
        <v>#REF!</v>
      </c>
    </row>
    <row r="295" spans="1:27" ht="85.5" x14ac:dyDescent="0.25">
      <c r="A295" s="23" t="s">
        <v>149</v>
      </c>
      <c r="B295" s="10">
        <v>52</v>
      </c>
      <c r="C295" s="10">
        <v>0</v>
      </c>
      <c r="D295" s="30" t="s">
        <v>245</v>
      </c>
      <c r="E295" s="10">
        <v>852</v>
      </c>
      <c r="F295" s="4"/>
      <c r="G295" s="4"/>
      <c r="H295" s="4"/>
      <c r="I295" s="3"/>
      <c r="J295" s="28">
        <f t="shared" si="291"/>
        <v>108024.78</v>
      </c>
      <c r="K295" s="28">
        <f t="shared" si="291"/>
        <v>108024.78</v>
      </c>
      <c r="L295" s="28">
        <f t="shared" si="291"/>
        <v>0</v>
      </c>
      <c r="M295" s="28">
        <f t="shared" si="291"/>
        <v>0</v>
      </c>
      <c r="N295" s="28">
        <f t="shared" si="291"/>
        <v>0</v>
      </c>
      <c r="O295" s="28">
        <f t="shared" si="291"/>
        <v>0</v>
      </c>
      <c r="P295" s="28">
        <f t="shared" si="291"/>
        <v>0</v>
      </c>
      <c r="Q295" s="28">
        <f t="shared" si="291"/>
        <v>0</v>
      </c>
      <c r="R295" s="28">
        <f t="shared" si="291"/>
        <v>108024.78</v>
      </c>
      <c r="S295" s="28">
        <f t="shared" si="291"/>
        <v>108024.78</v>
      </c>
      <c r="T295" s="28">
        <f t="shared" si="291"/>
        <v>0</v>
      </c>
      <c r="U295" s="28">
        <f t="shared" si="291"/>
        <v>0</v>
      </c>
      <c r="V295" s="28">
        <f t="shared" si="291"/>
        <v>108024.78</v>
      </c>
      <c r="W295" s="28">
        <f t="shared" si="291"/>
        <v>52963.58</v>
      </c>
      <c r="X295" s="174">
        <f t="shared" si="256"/>
        <v>49.029102396690838</v>
      </c>
      <c r="Y295" s="193" t="e">
        <f t="shared" si="292"/>
        <v>#REF!</v>
      </c>
      <c r="Z295" s="193" t="e">
        <f t="shared" si="292"/>
        <v>#REF!</v>
      </c>
      <c r="AA295" s="193" t="e">
        <f t="shared" si="292"/>
        <v>#REF!</v>
      </c>
    </row>
    <row r="296" spans="1:27" ht="150" x14ac:dyDescent="0.25">
      <c r="A296" s="20" t="s">
        <v>246</v>
      </c>
      <c r="B296" s="76">
        <v>52</v>
      </c>
      <c r="C296" s="76">
        <v>0</v>
      </c>
      <c r="D296" s="3" t="s">
        <v>245</v>
      </c>
      <c r="E296" s="76">
        <v>852</v>
      </c>
      <c r="F296" s="3" t="s">
        <v>122</v>
      </c>
      <c r="G296" s="3" t="s">
        <v>13</v>
      </c>
      <c r="H296" s="3" t="s">
        <v>247</v>
      </c>
      <c r="I296" s="3"/>
      <c r="J296" s="27">
        <f t="shared" si="291"/>
        <v>108024.78</v>
      </c>
      <c r="K296" s="27">
        <f t="shared" si="291"/>
        <v>108024.78</v>
      </c>
      <c r="L296" s="27">
        <f t="shared" si="291"/>
        <v>0</v>
      </c>
      <c r="M296" s="27">
        <f t="shared" si="291"/>
        <v>0</v>
      </c>
      <c r="N296" s="27">
        <f t="shared" si="291"/>
        <v>0</v>
      </c>
      <c r="O296" s="27">
        <f t="shared" si="291"/>
        <v>0</v>
      </c>
      <c r="P296" s="27">
        <f t="shared" si="291"/>
        <v>0</v>
      </c>
      <c r="Q296" s="27">
        <f t="shared" si="291"/>
        <v>0</v>
      </c>
      <c r="R296" s="27">
        <f t="shared" si="291"/>
        <v>108024.78</v>
      </c>
      <c r="S296" s="27">
        <f t="shared" si="291"/>
        <v>108024.78</v>
      </c>
      <c r="T296" s="27">
        <f t="shared" si="291"/>
        <v>0</v>
      </c>
      <c r="U296" s="27">
        <f t="shared" si="291"/>
        <v>0</v>
      </c>
      <c r="V296" s="27">
        <f t="shared" si="291"/>
        <v>108024.78</v>
      </c>
      <c r="W296" s="27">
        <f t="shared" si="291"/>
        <v>52963.58</v>
      </c>
      <c r="X296" s="174">
        <f t="shared" si="256"/>
        <v>49.029102396690838</v>
      </c>
      <c r="Y296" s="194" t="e">
        <f t="shared" si="292"/>
        <v>#REF!</v>
      </c>
      <c r="Z296" s="194" t="e">
        <f t="shared" si="292"/>
        <v>#REF!</v>
      </c>
      <c r="AA296" s="194" t="e">
        <f t="shared" si="292"/>
        <v>#REF!</v>
      </c>
    </row>
    <row r="297" spans="1:27" ht="60" x14ac:dyDescent="0.25">
      <c r="A297" s="71" t="s">
        <v>126</v>
      </c>
      <c r="B297" s="76">
        <v>52</v>
      </c>
      <c r="C297" s="76">
        <v>0</v>
      </c>
      <c r="D297" s="3" t="s">
        <v>245</v>
      </c>
      <c r="E297" s="76">
        <v>852</v>
      </c>
      <c r="F297" s="3" t="s">
        <v>122</v>
      </c>
      <c r="G297" s="3" t="s">
        <v>13</v>
      </c>
      <c r="H297" s="3" t="s">
        <v>247</v>
      </c>
      <c r="I297" s="3" t="s">
        <v>127</v>
      </c>
      <c r="J297" s="27">
        <f t="shared" si="291"/>
        <v>108024.78</v>
      </c>
      <c r="K297" s="27">
        <f t="shared" si="291"/>
        <v>108024.78</v>
      </c>
      <c r="L297" s="27">
        <f t="shared" si="291"/>
        <v>0</v>
      </c>
      <c r="M297" s="27">
        <f t="shared" si="291"/>
        <v>0</v>
      </c>
      <c r="N297" s="27">
        <f t="shared" si="291"/>
        <v>0</v>
      </c>
      <c r="O297" s="27">
        <f t="shared" si="291"/>
        <v>0</v>
      </c>
      <c r="P297" s="27">
        <f t="shared" si="291"/>
        <v>0</v>
      </c>
      <c r="Q297" s="27">
        <f t="shared" si="291"/>
        <v>0</v>
      </c>
      <c r="R297" s="27">
        <f t="shared" si="291"/>
        <v>108024.78</v>
      </c>
      <c r="S297" s="27">
        <f t="shared" si="291"/>
        <v>108024.78</v>
      </c>
      <c r="T297" s="27">
        <f t="shared" si="291"/>
        <v>0</v>
      </c>
      <c r="U297" s="27">
        <f t="shared" si="291"/>
        <v>0</v>
      </c>
      <c r="V297" s="27">
        <f t="shared" si="291"/>
        <v>108024.78</v>
      </c>
      <c r="W297" s="27">
        <f t="shared" si="291"/>
        <v>52963.58</v>
      </c>
      <c r="X297" s="174">
        <f t="shared" si="256"/>
        <v>49.029102396690838</v>
      </c>
      <c r="Y297" s="194" t="e">
        <f t="shared" si="292"/>
        <v>#REF!</v>
      </c>
      <c r="Z297" s="194" t="e">
        <f t="shared" si="292"/>
        <v>#REF!</v>
      </c>
      <c r="AA297" s="194" t="e">
        <f t="shared" si="292"/>
        <v>#REF!</v>
      </c>
    </row>
    <row r="298" spans="1:27" ht="75" x14ac:dyDescent="0.25">
      <c r="A298" s="71" t="s">
        <v>136</v>
      </c>
      <c r="B298" s="76">
        <v>52</v>
      </c>
      <c r="C298" s="76">
        <v>0</v>
      </c>
      <c r="D298" s="3" t="s">
        <v>245</v>
      </c>
      <c r="E298" s="76">
        <v>852</v>
      </c>
      <c r="F298" s="3" t="s">
        <v>122</v>
      </c>
      <c r="G298" s="3" t="s">
        <v>13</v>
      </c>
      <c r="H298" s="3" t="s">
        <v>247</v>
      </c>
      <c r="I298" s="3" t="s">
        <v>137</v>
      </c>
      <c r="J298" s="27">
        <f>'2.ВС'!J323</f>
        <v>108024.78</v>
      </c>
      <c r="K298" s="27">
        <f>'2.ВС'!K323</f>
        <v>108024.78</v>
      </c>
      <c r="L298" s="27">
        <f>'2.ВС'!L323</f>
        <v>0</v>
      </c>
      <c r="M298" s="27">
        <f>'2.ВС'!M323</f>
        <v>0</v>
      </c>
      <c r="N298" s="27">
        <f>'2.ВС'!N323</f>
        <v>0</v>
      </c>
      <c r="O298" s="27">
        <f>'2.ВС'!O323</f>
        <v>0</v>
      </c>
      <c r="P298" s="27">
        <f>'2.ВС'!P323</f>
        <v>0</v>
      </c>
      <c r="Q298" s="27">
        <f>'2.ВС'!Q323</f>
        <v>0</v>
      </c>
      <c r="R298" s="27">
        <f>'2.ВС'!R323</f>
        <v>108024.78</v>
      </c>
      <c r="S298" s="27">
        <f>'2.ВС'!S323</f>
        <v>108024.78</v>
      </c>
      <c r="T298" s="27">
        <f>'2.ВС'!T323</f>
        <v>0</v>
      </c>
      <c r="U298" s="27">
        <f>'2.ВС'!U323</f>
        <v>0</v>
      </c>
      <c r="V298" s="27">
        <f>'2.ВС'!V323</f>
        <v>108024.78</v>
      </c>
      <c r="W298" s="27">
        <f>'2.ВС'!W323</f>
        <v>52963.58</v>
      </c>
      <c r="X298" s="174">
        <f t="shared" si="256"/>
        <v>49.029102396690838</v>
      </c>
      <c r="Y298" s="194" t="e">
        <f>'2.ВС'!#REF!</f>
        <v>#REF!</v>
      </c>
      <c r="Z298" s="194" t="e">
        <f>'2.ВС'!#REF!</f>
        <v>#REF!</v>
      </c>
      <c r="AA298" s="194" t="e">
        <f>'2.ВС'!#REF!</f>
        <v>#REF!</v>
      </c>
    </row>
    <row r="299" spans="1:27" ht="71.25" x14ac:dyDescent="0.25">
      <c r="A299" s="23" t="s">
        <v>248</v>
      </c>
      <c r="B299" s="10">
        <v>52</v>
      </c>
      <c r="C299" s="10">
        <v>0</v>
      </c>
      <c r="D299" s="24" t="s">
        <v>220</v>
      </c>
      <c r="E299" s="10"/>
      <c r="F299" s="24"/>
      <c r="G299" s="24"/>
      <c r="H299" s="24"/>
      <c r="I299" s="24"/>
      <c r="J299" s="28">
        <f t="shared" ref="J299:Y304" si="293">J300</f>
        <v>123400</v>
      </c>
      <c r="K299" s="28">
        <f t="shared" si="293"/>
        <v>0</v>
      </c>
      <c r="L299" s="28">
        <f t="shared" si="293"/>
        <v>123400</v>
      </c>
      <c r="M299" s="28">
        <f t="shared" si="293"/>
        <v>0</v>
      </c>
      <c r="N299" s="28">
        <f t="shared" si="293"/>
        <v>0</v>
      </c>
      <c r="O299" s="28">
        <f t="shared" si="293"/>
        <v>0</v>
      </c>
      <c r="P299" s="28">
        <f t="shared" si="293"/>
        <v>0</v>
      </c>
      <c r="Q299" s="28">
        <f t="shared" si="293"/>
        <v>0</v>
      </c>
      <c r="R299" s="28">
        <f t="shared" si="293"/>
        <v>123400</v>
      </c>
      <c r="S299" s="28">
        <f t="shared" si="293"/>
        <v>0</v>
      </c>
      <c r="T299" s="28">
        <f t="shared" si="293"/>
        <v>123400</v>
      </c>
      <c r="U299" s="28">
        <f t="shared" si="293"/>
        <v>0</v>
      </c>
      <c r="V299" s="28">
        <f t="shared" si="293"/>
        <v>123400</v>
      </c>
      <c r="W299" s="28">
        <f t="shared" si="293"/>
        <v>11844</v>
      </c>
      <c r="X299" s="174">
        <f t="shared" si="256"/>
        <v>9.5980551053484611</v>
      </c>
      <c r="Y299" s="193" t="e">
        <f t="shared" si="293"/>
        <v>#REF!</v>
      </c>
      <c r="Z299" s="193" t="e">
        <f t="shared" ref="Y299:AA304" si="294">Z300</f>
        <v>#REF!</v>
      </c>
      <c r="AA299" s="193" t="e">
        <f t="shared" si="294"/>
        <v>#REF!</v>
      </c>
    </row>
    <row r="300" spans="1:27" ht="85.5" x14ac:dyDescent="0.25">
      <c r="A300" s="23" t="s">
        <v>149</v>
      </c>
      <c r="B300" s="10">
        <v>52</v>
      </c>
      <c r="C300" s="10">
        <v>0</v>
      </c>
      <c r="D300" s="30" t="s">
        <v>220</v>
      </c>
      <c r="E300" s="10">
        <v>852</v>
      </c>
      <c r="F300" s="4"/>
      <c r="G300" s="4"/>
      <c r="H300" s="4"/>
      <c r="I300" s="3"/>
      <c r="J300" s="28">
        <f t="shared" si="293"/>
        <v>123400</v>
      </c>
      <c r="K300" s="28">
        <f t="shared" si="293"/>
        <v>0</v>
      </c>
      <c r="L300" s="28">
        <f t="shared" si="293"/>
        <v>123400</v>
      </c>
      <c r="M300" s="28">
        <f t="shared" si="293"/>
        <v>0</v>
      </c>
      <c r="N300" s="28">
        <f t="shared" si="293"/>
        <v>0</v>
      </c>
      <c r="O300" s="28">
        <f t="shared" si="293"/>
        <v>0</v>
      </c>
      <c r="P300" s="28">
        <f t="shared" si="293"/>
        <v>0</v>
      </c>
      <c r="Q300" s="28">
        <f t="shared" si="293"/>
        <v>0</v>
      </c>
      <c r="R300" s="28">
        <f t="shared" si="293"/>
        <v>123400</v>
      </c>
      <c r="S300" s="28">
        <f t="shared" si="293"/>
        <v>0</v>
      </c>
      <c r="T300" s="28">
        <f t="shared" si="293"/>
        <v>123400</v>
      </c>
      <c r="U300" s="28">
        <f t="shared" si="293"/>
        <v>0</v>
      </c>
      <c r="V300" s="28">
        <f t="shared" si="293"/>
        <v>123400</v>
      </c>
      <c r="W300" s="28">
        <f t="shared" si="293"/>
        <v>11844</v>
      </c>
      <c r="X300" s="174">
        <f t="shared" si="256"/>
        <v>9.5980551053484611</v>
      </c>
      <c r="Y300" s="193" t="e">
        <f t="shared" si="294"/>
        <v>#REF!</v>
      </c>
      <c r="Z300" s="193" t="e">
        <f t="shared" si="294"/>
        <v>#REF!</v>
      </c>
      <c r="AA300" s="193" t="e">
        <f t="shared" si="294"/>
        <v>#REF!</v>
      </c>
    </row>
    <row r="301" spans="1:27" ht="75" x14ac:dyDescent="0.25">
      <c r="A301" s="20" t="s">
        <v>167</v>
      </c>
      <c r="B301" s="76">
        <v>52</v>
      </c>
      <c r="C301" s="76">
        <v>0</v>
      </c>
      <c r="D301" s="3" t="s">
        <v>220</v>
      </c>
      <c r="E301" s="76">
        <v>852</v>
      </c>
      <c r="F301" s="3" t="s">
        <v>101</v>
      </c>
      <c r="G301" s="3" t="s">
        <v>101</v>
      </c>
      <c r="H301" s="3" t="s">
        <v>296</v>
      </c>
      <c r="I301" s="3"/>
      <c r="J301" s="27">
        <f t="shared" ref="J301" si="295">J302+J304</f>
        <v>123400</v>
      </c>
      <c r="K301" s="27">
        <f t="shared" ref="K301:N301" si="296">K302+K304</f>
        <v>0</v>
      </c>
      <c r="L301" s="27">
        <f t="shared" si="296"/>
        <v>123400</v>
      </c>
      <c r="M301" s="27">
        <f t="shared" si="296"/>
        <v>0</v>
      </c>
      <c r="N301" s="27">
        <f t="shared" si="296"/>
        <v>0</v>
      </c>
      <c r="O301" s="27">
        <f t="shared" ref="O301:U301" si="297">O302+O304</f>
        <v>0</v>
      </c>
      <c r="P301" s="27">
        <f t="shared" si="297"/>
        <v>0</v>
      </c>
      <c r="Q301" s="27">
        <f t="shared" si="297"/>
        <v>0</v>
      </c>
      <c r="R301" s="27">
        <f t="shared" si="297"/>
        <v>123400</v>
      </c>
      <c r="S301" s="27">
        <f t="shared" si="297"/>
        <v>0</v>
      </c>
      <c r="T301" s="27">
        <f t="shared" si="297"/>
        <v>123400</v>
      </c>
      <c r="U301" s="27">
        <f t="shared" si="297"/>
        <v>0</v>
      </c>
      <c r="V301" s="27">
        <f t="shared" ref="V301:W301" si="298">V302+V304</f>
        <v>123400</v>
      </c>
      <c r="W301" s="27">
        <f t="shared" si="298"/>
        <v>11844</v>
      </c>
      <c r="X301" s="174">
        <f t="shared" si="256"/>
        <v>9.5980551053484611</v>
      </c>
      <c r="Y301" s="194" t="e">
        <f t="shared" ref="Y301:AA301" si="299">Y302+Y304</f>
        <v>#REF!</v>
      </c>
      <c r="Z301" s="194" t="e">
        <f t="shared" si="299"/>
        <v>#REF!</v>
      </c>
      <c r="AA301" s="194" t="e">
        <f t="shared" si="299"/>
        <v>#REF!</v>
      </c>
    </row>
    <row r="302" spans="1:27" ht="30.75" customHeight="1" x14ac:dyDescent="0.25">
      <c r="A302" s="71" t="s">
        <v>16</v>
      </c>
      <c r="B302" s="76">
        <v>52</v>
      </c>
      <c r="C302" s="76">
        <v>0</v>
      </c>
      <c r="D302" s="3" t="s">
        <v>220</v>
      </c>
      <c r="E302" s="76">
        <v>852</v>
      </c>
      <c r="F302" s="3" t="s">
        <v>101</v>
      </c>
      <c r="G302" s="3" t="s">
        <v>101</v>
      </c>
      <c r="H302" s="3" t="s">
        <v>296</v>
      </c>
      <c r="I302" s="3" t="s">
        <v>18</v>
      </c>
      <c r="J302" s="27">
        <f t="shared" ref="J302:AA302" si="300">J303</f>
        <v>16900</v>
      </c>
      <c r="K302" s="27">
        <f t="shared" si="300"/>
        <v>0</v>
      </c>
      <c r="L302" s="27">
        <f t="shared" si="300"/>
        <v>16900</v>
      </c>
      <c r="M302" s="27">
        <f t="shared" si="300"/>
        <v>0</v>
      </c>
      <c r="N302" s="27">
        <f t="shared" si="300"/>
        <v>0</v>
      </c>
      <c r="O302" s="27">
        <f t="shared" si="300"/>
        <v>0</v>
      </c>
      <c r="P302" s="27">
        <f t="shared" si="300"/>
        <v>0</v>
      </c>
      <c r="Q302" s="27">
        <f t="shared" si="300"/>
        <v>0</v>
      </c>
      <c r="R302" s="27">
        <f t="shared" si="300"/>
        <v>16900</v>
      </c>
      <c r="S302" s="27">
        <f t="shared" si="300"/>
        <v>0</v>
      </c>
      <c r="T302" s="27">
        <f t="shared" si="300"/>
        <v>16900</v>
      </c>
      <c r="U302" s="27">
        <f t="shared" si="300"/>
        <v>0</v>
      </c>
      <c r="V302" s="27">
        <f t="shared" si="300"/>
        <v>16900</v>
      </c>
      <c r="W302" s="27">
        <f t="shared" si="300"/>
        <v>1200</v>
      </c>
      <c r="X302" s="174">
        <f t="shared" si="256"/>
        <v>7.1005917159763312</v>
      </c>
      <c r="Y302" s="194" t="e">
        <f t="shared" si="300"/>
        <v>#REF!</v>
      </c>
      <c r="Z302" s="194" t="e">
        <f t="shared" si="300"/>
        <v>#REF!</v>
      </c>
      <c r="AA302" s="194" t="e">
        <f t="shared" si="300"/>
        <v>#REF!</v>
      </c>
    </row>
    <row r="303" spans="1:27" ht="75" x14ac:dyDescent="0.25">
      <c r="A303" s="78" t="s">
        <v>7</v>
      </c>
      <c r="B303" s="76">
        <v>52</v>
      </c>
      <c r="C303" s="76">
        <v>0</v>
      </c>
      <c r="D303" s="3" t="s">
        <v>220</v>
      </c>
      <c r="E303" s="76">
        <v>852</v>
      </c>
      <c r="F303" s="3" t="s">
        <v>101</v>
      </c>
      <c r="G303" s="3" t="s">
        <v>101</v>
      </c>
      <c r="H303" s="3" t="s">
        <v>296</v>
      </c>
      <c r="I303" s="3" t="s">
        <v>67</v>
      </c>
      <c r="J303" s="27">
        <f>'2.ВС'!J291</f>
        <v>16900</v>
      </c>
      <c r="K303" s="27">
        <f>'2.ВС'!K291</f>
        <v>0</v>
      </c>
      <c r="L303" s="27">
        <f>'2.ВС'!L291</f>
        <v>16900</v>
      </c>
      <c r="M303" s="27">
        <f>'2.ВС'!M291</f>
        <v>0</v>
      </c>
      <c r="N303" s="27">
        <f>'2.ВС'!N291</f>
        <v>0</v>
      </c>
      <c r="O303" s="27">
        <f>'2.ВС'!O291</f>
        <v>0</v>
      </c>
      <c r="P303" s="27">
        <f>'2.ВС'!P291</f>
        <v>0</v>
      </c>
      <c r="Q303" s="27">
        <f>'2.ВС'!Q291</f>
        <v>0</v>
      </c>
      <c r="R303" s="27">
        <f>'2.ВС'!R291</f>
        <v>16900</v>
      </c>
      <c r="S303" s="27">
        <f>'2.ВС'!S291</f>
        <v>0</v>
      </c>
      <c r="T303" s="27">
        <f>'2.ВС'!T291</f>
        <v>16900</v>
      </c>
      <c r="U303" s="27">
        <f>'2.ВС'!U291</f>
        <v>0</v>
      </c>
      <c r="V303" s="27">
        <f>'2.ВС'!V291</f>
        <v>16900</v>
      </c>
      <c r="W303" s="27">
        <f>'2.ВС'!W291</f>
        <v>1200</v>
      </c>
      <c r="X303" s="174">
        <f t="shared" si="256"/>
        <v>7.1005917159763312</v>
      </c>
      <c r="Y303" s="194" t="e">
        <f>'2.ВС'!#REF!</f>
        <v>#REF!</v>
      </c>
      <c r="Z303" s="194" t="e">
        <f>'2.ВС'!#REF!</f>
        <v>#REF!</v>
      </c>
      <c r="AA303" s="194" t="e">
        <f>'2.ВС'!#REF!</f>
        <v>#REF!</v>
      </c>
    </row>
    <row r="304" spans="1:27" ht="120" x14ac:dyDescent="0.25">
      <c r="A304" s="78" t="s">
        <v>22</v>
      </c>
      <c r="B304" s="76">
        <v>52</v>
      </c>
      <c r="C304" s="76">
        <v>0</v>
      </c>
      <c r="D304" s="3" t="s">
        <v>220</v>
      </c>
      <c r="E304" s="76">
        <v>852</v>
      </c>
      <c r="F304" s="3" t="s">
        <v>101</v>
      </c>
      <c r="G304" s="3" t="s">
        <v>101</v>
      </c>
      <c r="H304" s="3" t="s">
        <v>296</v>
      </c>
      <c r="I304" s="3" t="s">
        <v>23</v>
      </c>
      <c r="J304" s="27">
        <f t="shared" si="293"/>
        <v>106500</v>
      </c>
      <c r="K304" s="27">
        <f t="shared" si="293"/>
        <v>0</v>
      </c>
      <c r="L304" s="27">
        <f t="shared" si="293"/>
        <v>106500</v>
      </c>
      <c r="M304" s="27">
        <f t="shared" si="293"/>
        <v>0</v>
      </c>
      <c r="N304" s="27">
        <f t="shared" si="293"/>
        <v>0</v>
      </c>
      <c r="O304" s="27">
        <f t="shared" si="293"/>
        <v>0</v>
      </c>
      <c r="P304" s="27">
        <f t="shared" si="293"/>
        <v>0</v>
      </c>
      <c r="Q304" s="27">
        <f t="shared" si="293"/>
        <v>0</v>
      </c>
      <c r="R304" s="27">
        <f t="shared" si="293"/>
        <v>106500</v>
      </c>
      <c r="S304" s="27">
        <f t="shared" si="293"/>
        <v>0</v>
      </c>
      <c r="T304" s="27">
        <f t="shared" si="293"/>
        <v>106500</v>
      </c>
      <c r="U304" s="27">
        <f t="shared" si="293"/>
        <v>0</v>
      </c>
      <c r="V304" s="27">
        <f t="shared" si="293"/>
        <v>106500</v>
      </c>
      <c r="W304" s="27">
        <f t="shared" si="293"/>
        <v>10644</v>
      </c>
      <c r="X304" s="174">
        <f t="shared" si="256"/>
        <v>9.9943661971830977</v>
      </c>
      <c r="Y304" s="194" t="e">
        <f t="shared" si="294"/>
        <v>#REF!</v>
      </c>
      <c r="Z304" s="194" t="e">
        <f t="shared" si="294"/>
        <v>#REF!</v>
      </c>
      <c r="AA304" s="194" t="e">
        <f t="shared" si="294"/>
        <v>#REF!</v>
      </c>
    </row>
    <row r="305" spans="1:27" ht="120" x14ac:dyDescent="0.25">
      <c r="A305" s="78" t="s">
        <v>9</v>
      </c>
      <c r="B305" s="76">
        <v>52</v>
      </c>
      <c r="C305" s="76">
        <v>0</v>
      </c>
      <c r="D305" s="3" t="s">
        <v>220</v>
      </c>
      <c r="E305" s="76">
        <v>852</v>
      </c>
      <c r="F305" s="3" t="s">
        <v>101</v>
      </c>
      <c r="G305" s="3" t="s">
        <v>101</v>
      </c>
      <c r="H305" s="3" t="s">
        <v>296</v>
      </c>
      <c r="I305" s="3" t="s">
        <v>24</v>
      </c>
      <c r="J305" s="27">
        <f>'2.ВС'!J293</f>
        <v>106500</v>
      </c>
      <c r="K305" s="27">
        <f>'2.ВС'!K293</f>
        <v>0</v>
      </c>
      <c r="L305" s="27">
        <f>'2.ВС'!L293</f>
        <v>106500</v>
      </c>
      <c r="M305" s="27">
        <f>'2.ВС'!M293</f>
        <v>0</v>
      </c>
      <c r="N305" s="27">
        <f>'2.ВС'!N293</f>
        <v>0</v>
      </c>
      <c r="O305" s="27">
        <f>'2.ВС'!O293</f>
        <v>0</v>
      </c>
      <c r="P305" s="27">
        <f>'2.ВС'!P293</f>
        <v>0</v>
      </c>
      <c r="Q305" s="27">
        <f>'2.ВС'!Q293</f>
        <v>0</v>
      </c>
      <c r="R305" s="27">
        <f>'2.ВС'!R293</f>
        <v>106500</v>
      </c>
      <c r="S305" s="27">
        <f>'2.ВС'!S293</f>
        <v>0</v>
      </c>
      <c r="T305" s="27">
        <f>'2.ВС'!T293</f>
        <v>106500</v>
      </c>
      <c r="U305" s="27">
        <f>'2.ВС'!U293</f>
        <v>0</v>
      </c>
      <c r="V305" s="27">
        <f>'2.ВС'!V293</f>
        <v>106500</v>
      </c>
      <c r="W305" s="27">
        <f>'2.ВС'!W293</f>
        <v>10644</v>
      </c>
      <c r="X305" s="174">
        <f t="shared" si="256"/>
        <v>9.9943661971830977</v>
      </c>
      <c r="Y305" s="194" t="e">
        <f>'2.ВС'!#REF!</f>
        <v>#REF!</v>
      </c>
      <c r="Z305" s="194" t="e">
        <f>'2.ВС'!#REF!</f>
        <v>#REF!</v>
      </c>
      <c r="AA305" s="194" t="e">
        <f>'2.ВС'!#REF!</f>
        <v>#REF!</v>
      </c>
    </row>
    <row r="306" spans="1:27" ht="85.5" x14ac:dyDescent="0.25">
      <c r="A306" s="23" t="s">
        <v>249</v>
      </c>
      <c r="B306" s="10">
        <v>52</v>
      </c>
      <c r="C306" s="10">
        <v>0</v>
      </c>
      <c r="D306" s="24" t="s">
        <v>250</v>
      </c>
      <c r="E306" s="10"/>
      <c r="F306" s="24"/>
      <c r="G306" s="24"/>
      <c r="H306" s="24"/>
      <c r="I306" s="24"/>
      <c r="J306" s="28">
        <f t="shared" ref="J306:Y307" si="301">J307</f>
        <v>523980</v>
      </c>
      <c r="K306" s="28">
        <f t="shared" si="301"/>
        <v>332280</v>
      </c>
      <c r="L306" s="28">
        <f t="shared" si="301"/>
        <v>191700</v>
      </c>
      <c r="M306" s="28">
        <f t="shared" si="301"/>
        <v>0</v>
      </c>
      <c r="N306" s="28">
        <f t="shared" si="301"/>
        <v>0</v>
      </c>
      <c r="O306" s="28">
        <f t="shared" si="301"/>
        <v>0</v>
      </c>
      <c r="P306" s="28">
        <f t="shared" si="301"/>
        <v>0</v>
      </c>
      <c r="Q306" s="28">
        <f t="shared" si="301"/>
        <v>0</v>
      </c>
      <c r="R306" s="28">
        <f t="shared" si="301"/>
        <v>523980</v>
      </c>
      <c r="S306" s="28">
        <f t="shared" si="301"/>
        <v>332280</v>
      </c>
      <c r="T306" s="28">
        <f t="shared" si="301"/>
        <v>191700</v>
      </c>
      <c r="U306" s="28">
        <f t="shared" si="301"/>
        <v>0</v>
      </c>
      <c r="V306" s="28">
        <f t="shared" si="301"/>
        <v>523980</v>
      </c>
      <c r="W306" s="28">
        <f t="shared" si="301"/>
        <v>0</v>
      </c>
      <c r="X306" s="174">
        <f t="shared" si="256"/>
        <v>0</v>
      </c>
      <c r="Y306" s="193" t="e">
        <f t="shared" si="301"/>
        <v>#REF!</v>
      </c>
      <c r="Z306" s="193" t="e">
        <f t="shared" ref="Y306:AA309" si="302">Z307</f>
        <v>#REF!</v>
      </c>
      <c r="AA306" s="193" t="e">
        <f t="shared" si="302"/>
        <v>#REF!</v>
      </c>
    </row>
    <row r="307" spans="1:27" s="83" customFormat="1" ht="85.5" x14ac:dyDescent="0.25">
      <c r="A307" s="23" t="s">
        <v>149</v>
      </c>
      <c r="B307" s="10">
        <v>52</v>
      </c>
      <c r="C307" s="10">
        <v>0</v>
      </c>
      <c r="D307" s="30" t="s">
        <v>250</v>
      </c>
      <c r="E307" s="10">
        <v>852</v>
      </c>
      <c r="F307" s="4"/>
      <c r="G307" s="4"/>
      <c r="H307" s="4"/>
      <c r="I307" s="3"/>
      <c r="J307" s="28">
        <f t="shared" si="301"/>
        <v>523980</v>
      </c>
      <c r="K307" s="28">
        <f t="shared" si="301"/>
        <v>332280</v>
      </c>
      <c r="L307" s="28">
        <f t="shared" si="301"/>
        <v>191700</v>
      </c>
      <c r="M307" s="28">
        <f t="shared" si="301"/>
        <v>0</v>
      </c>
      <c r="N307" s="28">
        <f t="shared" si="301"/>
        <v>0</v>
      </c>
      <c r="O307" s="28">
        <f t="shared" si="301"/>
        <v>0</v>
      </c>
      <c r="P307" s="28">
        <f t="shared" si="301"/>
        <v>0</v>
      </c>
      <c r="Q307" s="28">
        <f t="shared" si="301"/>
        <v>0</v>
      </c>
      <c r="R307" s="28">
        <f t="shared" si="301"/>
        <v>523980</v>
      </c>
      <c r="S307" s="28">
        <f t="shared" si="301"/>
        <v>332280</v>
      </c>
      <c r="T307" s="28">
        <f t="shared" si="301"/>
        <v>191700</v>
      </c>
      <c r="U307" s="28">
        <f t="shared" si="301"/>
        <v>0</v>
      </c>
      <c r="V307" s="28">
        <f t="shared" si="301"/>
        <v>523980</v>
      </c>
      <c r="W307" s="28">
        <f t="shared" si="301"/>
        <v>0</v>
      </c>
      <c r="X307" s="174">
        <f t="shared" si="256"/>
        <v>0</v>
      </c>
      <c r="Y307" s="193" t="e">
        <f t="shared" si="302"/>
        <v>#REF!</v>
      </c>
      <c r="Z307" s="193" t="e">
        <f t="shared" si="302"/>
        <v>#REF!</v>
      </c>
      <c r="AA307" s="193" t="e">
        <f t="shared" si="302"/>
        <v>#REF!</v>
      </c>
    </row>
    <row r="308" spans="1:27" ht="75" x14ac:dyDescent="0.25">
      <c r="A308" s="20" t="s">
        <v>161</v>
      </c>
      <c r="B308" s="76">
        <v>52</v>
      </c>
      <c r="C308" s="76">
        <v>0</v>
      </c>
      <c r="D308" s="3" t="s">
        <v>250</v>
      </c>
      <c r="E308" s="76">
        <v>852</v>
      </c>
      <c r="F308" s="3" t="s">
        <v>101</v>
      </c>
      <c r="G308" s="3" t="s">
        <v>56</v>
      </c>
      <c r="H308" s="3" t="s">
        <v>251</v>
      </c>
      <c r="I308" s="3"/>
      <c r="J308" s="27">
        <f t="shared" ref="J308:Y309" si="303">J309</f>
        <v>523980</v>
      </c>
      <c r="K308" s="27">
        <f t="shared" si="303"/>
        <v>332280</v>
      </c>
      <c r="L308" s="27">
        <f t="shared" si="303"/>
        <v>191700</v>
      </c>
      <c r="M308" s="27">
        <f t="shared" si="303"/>
        <v>0</v>
      </c>
      <c r="N308" s="27">
        <f t="shared" si="303"/>
        <v>0</v>
      </c>
      <c r="O308" s="27">
        <f t="shared" si="303"/>
        <v>0</v>
      </c>
      <c r="P308" s="27">
        <f t="shared" si="303"/>
        <v>0</v>
      </c>
      <c r="Q308" s="27">
        <f t="shared" si="303"/>
        <v>0</v>
      </c>
      <c r="R308" s="27">
        <f t="shared" si="303"/>
        <v>523980</v>
      </c>
      <c r="S308" s="27">
        <f t="shared" si="303"/>
        <v>332280</v>
      </c>
      <c r="T308" s="27">
        <f t="shared" si="303"/>
        <v>191700</v>
      </c>
      <c r="U308" s="27">
        <f t="shared" si="303"/>
        <v>0</v>
      </c>
      <c r="V308" s="27">
        <f t="shared" si="303"/>
        <v>523980</v>
      </c>
      <c r="W308" s="27">
        <f t="shared" si="303"/>
        <v>0</v>
      </c>
      <c r="X308" s="174">
        <f t="shared" si="256"/>
        <v>0</v>
      </c>
      <c r="Y308" s="194" t="e">
        <f t="shared" si="303"/>
        <v>#REF!</v>
      </c>
      <c r="Z308" s="194" t="e">
        <f t="shared" si="302"/>
        <v>#REF!</v>
      </c>
      <c r="AA308" s="194" t="e">
        <f t="shared" si="302"/>
        <v>#REF!</v>
      </c>
    </row>
    <row r="309" spans="1:27" ht="135" x14ac:dyDescent="0.25">
      <c r="A309" s="78" t="s">
        <v>53</v>
      </c>
      <c r="B309" s="76">
        <v>52</v>
      </c>
      <c r="C309" s="76">
        <v>0</v>
      </c>
      <c r="D309" s="3" t="s">
        <v>250</v>
      </c>
      <c r="E309" s="76">
        <v>852</v>
      </c>
      <c r="F309" s="3" t="s">
        <v>101</v>
      </c>
      <c r="G309" s="3" t="s">
        <v>56</v>
      </c>
      <c r="H309" s="3" t="s">
        <v>251</v>
      </c>
      <c r="I309" s="3" t="s">
        <v>107</v>
      </c>
      <c r="J309" s="27">
        <f t="shared" si="303"/>
        <v>523980</v>
      </c>
      <c r="K309" s="27">
        <f t="shared" si="303"/>
        <v>332280</v>
      </c>
      <c r="L309" s="27">
        <f t="shared" si="303"/>
        <v>191700</v>
      </c>
      <c r="M309" s="27">
        <f t="shared" si="303"/>
        <v>0</v>
      </c>
      <c r="N309" s="27">
        <f t="shared" si="303"/>
        <v>0</v>
      </c>
      <c r="O309" s="27">
        <f t="shared" si="303"/>
        <v>0</v>
      </c>
      <c r="P309" s="27">
        <f t="shared" si="303"/>
        <v>0</v>
      </c>
      <c r="Q309" s="27">
        <f t="shared" si="303"/>
        <v>0</v>
      </c>
      <c r="R309" s="27">
        <f t="shared" si="303"/>
        <v>523980</v>
      </c>
      <c r="S309" s="27">
        <f t="shared" si="303"/>
        <v>332280</v>
      </c>
      <c r="T309" s="27">
        <f t="shared" si="303"/>
        <v>191700</v>
      </c>
      <c r="U309" s="27">
        <f t="shared" si="303"/>
        <v>0</v>
      </c>
      <c r="V309" s="27">
        <f t="shared" si="303"/>
        <v>523980</v>
      </c>
      <c r="W309" s="27">
        <f t="shared" si="303"/>
        <v>0</v>
      </c>
      <c r="X309" s="174">
        <f t="shared" si="256"/>
        <v>0</v>
      </c>
      <c r="Y309" s="194" t="e">
        <f t="shared" si="302"/>
        <v>#REF!</v>
      </c>
      <c r="Z309" s="194" t="e">
        <f t="shared" si="302"/>
        <v>#REF!</v>
      </c>
      <c r="AA309" s="194" t="e">
        <f t="shared" si="302"/>
        <v>#REF!</v>
      </c>
    </row>
    <row r="310" spans="1:27" ht="45" x14ac:dyDescent="0.25">
      <c r="A310" s="78" t="s">
        <v>108</v>
      </c>
      <c r="B310" s="76">
        <v>52</v>
      </c>
      <c r="C310" s="76">
        <v>0</v>
      </c>
      <c r="D310" s="3" t="s">
        <v>250</v>
      </c>
      <c r="E310" s="76">
        <v>852</v>
      </c>
      <c r="F310" s="3" t="s">
        <v>101</v>
      </c>
      <c r="G310" s="3" t="s">
        <v>56</v>
      </c>
      <c r="H310" s="3" t="s">
        <v>251</v>
      </c>
      <c r="I310" s="3" t="s">
        <v>109</v>
      </c>
      <c r="J310" s="27">
        <f>'2.ВС'!J274</f>
        <v>523980</v>
      </c>
      <c r="K310" s="27">
        <f>'2.ВС'!K274</f>
        <v>332280</v>
      </c>
      <c r="L310" s="27">
        <f>'2.ВС'!L274</f>
        <v>191700</v>
      </c>
      <c r="M310" s="27">
        <f>'2.ВС'!M274</f>
        <v>0</v>
      </c>
      <c r="N310" s="27">
        <f>'2.ВС'!N274</f>
        <v>0</v>
      </c>
      <c r="O310" s="27">
        <f>'2.ВС'!O274</f>
        <v>0</v>
      </c>
      <c r="P310" s="27">
        <f>'2.ВС'!P274</f>
        <v>0</v>
      </c>
      <c r="Q310" s="27">
        <f>'2.ВС'!Q274</f>
        <v>0</v>
      </c>
      <c r="R310" s="27">
        <f>'2.ВС'!R274</f>
        <v>523980</v>
      </c>
      <c r="S310" s="27">
        <f>'2.ВС'!S274</f>
        <v>332280</v>
      </c>
      <c r="T310" s="27">
        <f>'2.ВС'!T274</f>
        <v>191700</v>
      </c>
      <c r="U310" s="27">
        <f>'2.ВС'!U274</f>
        <v>0</v>
      </c>
      <c r="V310" s="27">
        <f>'2.ВС'!V274</f>
        <v>523980</v>
      </c>
      <c r="W310" s="27">
        <f>'2.ВС'!W274</f>
        <v>0</v>
      </c>
      <c r="X310" s="174">
        <f t="shared" si="256"/>
        <v>0</v>
      </c>
      <c r="Y310" s="194" t="e">
        <f>'2.ВС'!#REF!</f>
        <v>#REF!</v>
      </c>
      <c r="Z310" s="194" t="e">
        <f>'2.ВС'!#REF!</f>
        <v>#REF!</v>
      </c>
      <c r="AA310" s="194" t="e">
        <f>'2.ВС'!#REF!</f>
        <v>#REF!</v>
      </c>
    </row>
    <row r="311" spans="1:27" ht="156.75" x14ac:dyDescent="0.25">
      <c r="A311" s="23" t="s">
        <v>363</v>
      </c>
      <c r="B311" s="10">
        <v>53</v>
      </c>
      <c r="C311" s="76"/>
      <c r="D311" s="30"/>
      <c r="E311" s="10"/>
      <c r="F311" s="30"/>
      <c r="G311" s="30"/>
      <c r="H311" s="30"/>
      <c r="I311" s="24"/>
      <c r="J311" s="28" t="e">
        <f>J312+J322</f>
        <v>#REF!</v>
      </c>
      <c r="K311" s="28" t="e">
        <f t="shared" ref="K311:M311" si="304">K312+K322</f>
        <v>#REF!</v>
      </c>
      <c r="L311" s="28" t="e">
        <f t="shared" si="304"/>
        <v>#REF!</v>
      </c>
      <c r="M311" s="28" t="e">
        <f t="shared" si="304"/>
        <v>#REF!</v>
      </c>
      <c r="N311" s="28" t="e">
        <f>N312+N322</f>
        <v>#REF!</v>
      </c>
      <c r="O311" s="28" t="e">
        <f t="shared" ref="O311" si="305">O312+O322</f>
        <v>#REF!</v>
      </c>
      <c r="P311" s="28" t="e">
        <f t="shared" ref="P311" si="306">P312+P322</f>
        <v>#REF!</v>
      </c>
      <c r="Q311" s="28" t="e">
        <f t="shared" ref="Q311" si="307">Q312+Q322</f>
        <v>#REF!</v>
      </c>
      <c r="R311" s="28">
        <f>R312+R322</f>
        <v>8685100</v>
      </c>
      <c r="S311" s="28">
        <f t="shared" ref="S311" si="308">S312+S322</f>
        <v>763000</v>
      </c>
      <c r="T311" s="28">
        <f t="shared" ref="T311" si="309">T312+T322</f>
        <v>7919700</v>
      </c>
      <c r="U311" s="28">
        <f t="shared" ref="U311" si="310">U312+U322</f>
        <v>2400</v>
      </c>
      <c r="V311" s="28">
        <f t="shared" ref="V311:W311" si="311">V312+V322</f>
        <v>8685100</v>
      </c>
      <c r="W311" s="28">
        <f t="shared" si="311"/>
        <v>4077167.63</v>
      </c>
      <c r="X311" s="174">
        <f t="shared" si="256"/>
        <v>46.944394768051026</v>
      </c>
      <c r="Y311" s="193" t="e">
        <f t="shared" ref="Y311:AA311" si="312">Y312+Y322</f>
        <v>#REF!</v>
      </c>
      <c r="Z311" s="193" t="e">
        <f t="shared" si="312"/>
        <v>#REF!</v>
      </c>
      <c r="AA311" s="193" t="e">
        <f t="shared" si="312"/>
        <v>#REF!</v>
      </c>
    </row>
    <row r="312" spans="1:27" ht="185.25" x14ac:dyDescent="0.25">
      <c r="A312" s="23" t="s">
        <v>252</v>
      </c>
      <c r="B312" s="10">
        <v>53</v>
      </c>
      <c r="C312" s="76">
        <v>0</v>
      </c>
      <c r="D312" s="30" t="s">
        <v>139</v>
      </c>
      <c r="E312" s="10"/>
      <c r="F312" s="30"/>
      <c r="G312" s="30"/>
      <c r="H312" s="30"/>
      <c r="I312" s="24"/>
      <c r="J312" s="28">
        <f t="shared" ref="J312:AA312" si="313">J313</f>
        <v>5606500</v>
      </c>
      <c r="K312" s="28">
        <f t="shared" si="313"/>
        <v>0</v>
      </c>
      <c r="L312" s="28">
        <f t="shared" si="313"/>
        <v>5604100</v>
      </c>
      <c r="M312" s="28">
        <f t="shared" si="313"/>
        <v>2400</v>
      </c>
      <c r="N312" s="28">
        <f t="shared" si="313"/>
        <v>15600</v>
      </c>
      <c r="O312" s="28">
        <f t="shared" si="313"/>
        <v>0</v>
      </c>
      <c r="P312" s="28">
        <f t="shared" si="313"/>
        <v>15600</v>
      </c>
      <c r="Q312" s="28">
        <f t="shared" si="313"/>
        <v>0</v>
      </c>
      <c r="R312" s="28">
        <f t="shared" si="313"/>
        <v>5622100</v>
      </c>
      <c r="S312" s="28">
        <f t="shared" si="313"/>
        <v>0</v>
      </c>
      <c r="T312" s="28">
        <f t="shared" si="313"/>
        <v>5619700</v>
      </c>
      <c r="U312" s="28">
        <f t="shared" si="313"/>
        <v>2400</v>
      </c>
      <c r="V312" s="28">
        <f t="shared" si="313"/>
        <v>5622100</v>
      </c>
      <c r="W312" s="28">
        <f t="shared" si="313"/>
        <v>2510847.63</v>
      </c>
      <c r="X312" s="174">
        <f t="shared" si="256"/>
        <v>44.660316074064852</v>
      </c>
      <c r="Y312" s="193" t="e">
        <f t="shared" si="313"/>
        <v>#REF!</v>
      </c>
      <c r="Z312" s="193" t="e">
        <f t="shared" si="313"/>
        <v>#REF!</v>
      </c>
      <c r="AA312" s="193" t="e">
        <f t="shared" si="313"/>
        <v>#REF!</v>
      </c>
    </row>
    <row r="313" spans="1:27" ht="85.5" x14ac:dyDescent="0.25">
      <c r="A313" s="23" t="s">
        <v>179</v>
      </c>
      <c r="B313" s="10">
        <v>53</v>
      </c>
      <c r="C313" s="10">
        <v>0</v>
      </c>
      <c r="D313" s="3" t="s">
        <v>139</v>
      </c>
      <c r="E313" s="10">
        <v>853</v>
      </c>
      <c r="F313" s="3"/>
      <c r="G313" s="3"/>
      <c r="H313" s="3"/>
      <c r="I313" s="3"/>
      <c r="J313" s="28">
        <f>J314+J319</f>
        <v>5606500</v>
      </c>
      <c r="K313" s="28">
        <f t="shared" ref="K313:M313" si="314">K314+K319</f>
        <v>0</v>
      </c>
      <c r="L313" s="28">
        <f t="shared" si="314"/>
        <v>5604100</v>
      </c>
      <c r="M313" s="28">
        <f t="shared" si="314"/>
        <v>2400</v>
      </c>
      <c r="N313" s="28">
        <f>N314+N319</f>
        <v>15600</v>
      </c>
      <c r="O313" s="28">
        <f t="shared" ref="O313" si="315">O314+O319</f>
        <v>0</v>
      </c>
      <c r="P313" s="28">
        <f t="shared" ref="P313" si="316">P314+P319</f>
        <v>15600</v>
      </c>
      <c r="Q313" s="28">
        <f t="shared" ref="Q313" si="317">Q314+Q319</f>
        <v>0</v>
      </c>
      <c r="R313" s="28">
        <f>R314+R319</f>
        <v>5622100</v>
      </c>
      <c r="S313" s="28">
        <f t="shared" ref="S313" si="318">S314+S319</f>
        <v>0</v>
      </c>
      <c r="T313" s="28">
        <f t="shared" ref="T313" si="319">T314+T319</f>
        <v>5619700</v>
      </c>
      <c r="U313" s="28">
        <f t="shared" ref="U313" si="320">U314+U319</f>
        <v>2400</v>
      </c>
      <c r="V313" s="28">
        <f t="shared" ref="V313:W313" si="321">V314+V319</f>
        <v>5622100</v>
      </c>
      <c r="W313" s="28">
        <f t="shared" si="321"/>
        <v>2510847.63</v>
      </c>
      <c r="X313" s="174">
        <f t="shared" si="256"/>
        <v>44.660316074064852</v>
      </c>
      <c r="Y313" s="193" t="e">
        <f t="shared" ref="Y313:AA313" si="322">Y314+Y319</f>
        <v>#REF!</v>
      </c>
      <c r="Z313" s="193" t="e">
        <f t="shared" si="322"/>
        <v>#REF!</v>
      </c>
      <c r="AA313" s="193" t="e">
        <f t="shared" si="322"/>
        <v>#REF!</v>
      </c>
    </row>
    <row r="314" spans="1:27" ht="135" x14ac:dyDescent="0.25">
      <c r="A314" s="20" t="s">
        <v>20</v>
      </c>
      <c r="B314" s="76">
        <v>53</v>
      </c>
      <c r="C314" s="76">
        <v>0</v>
      </c>
      <c r="D314" s="3" t="s">
        <v>139</v>
      </c>
      <c r="E314" s="5">
        <v>853</v>
      </c>
      <c r="F314" s="3" t="s">
        <v>17</v>
      </c>
      <c r="G314" s="3" t="s">
        <v>135</v>
      </c>
      <c r="H314" s="3" t="s">
        <v>258</v>
      </c>
      <c r="I314" s="3"/>
      <c r="J314" s="27">
        <f>J315+J317</f>
        <v>5604100</v>
      </c>
      <c r="K314" s="27">
        <f t="shared" ref="K314:M314" si="323">K315+K317</f>
        <v>0</v>
      </c>
      <c r="L314" s="27">
        <f t="shared" si="323"/>
        <v>5604100</v>
      </c>
      <c r="M314" s="27">
        <f t="shared" si="323"/>
        <v>0</v>
      </c>
      <c r="N314" s="27">
        <f>N315+N317</f>
        <v>15600</v>
      </c>
      <c r="O314" s="27">
        <f t="shared" ref="O314" si="324">O315+O317</f>
        <v>0</v>
      </c>
      <c r="P314" s="27">
        <f t="shared" ref="P314" si="325">P315+P317</f>
        <v>15600</v>
      </c>
      <c r="Q314" s="27">
        <f t="shared" ref="Q314" si="326">Q315+Q317</f>
        <v>0</v>
      </c>
      <c r="R314" s="27">
        <f>R315+R317</f>
        <v>5619700</v>
      </c>
      <c r="S314" s="27">
        <f t="shared" ref="S314" si="327">S315+S317</f>
        <v>0</v>
      </c>
      <c r="T314" s="27">
        <f t="shared" ref="T314" si="328">T315+T317</f>
        <v>5619700</v>
      </c>
      <c r="U314" s="27">
        <f t="shared" ref="U314" si="329">U315+U317</f>
        <v>0</v>
      </c>
      <c r="V314" s="27">
        <f t="shared" ref="V314:W314" si="330">V315+V317</f>
        <v>5619700</v>
      </c>
      <c r="W314" s="27">
        <f t="shared" si="330"/>
        <v>2510847.63</v>
      </c>
      <c r="X314" s="174">
        <f t="shared" si="256"/>
        <v>44.679389113297866</v>
      </c>
      <c r="Y314" s="194" t="e">
        <f t="shared" ref="Y314:AA314" si="331">Y315+Y317</f>
        <v>#REF!</v>
      </c>
      <c r="Z314" s="194" t="e">
        <f t="shared" si="331"/>
        <v>#REF!</v>
      </c>
      <c r="AA314" s="194" t="e">
        <f t="shared" si="331"/>
        <v>#REF!</v>
      </c>
    </row>
    <row r="315" spans="1:27" ht="70.5" customHeight="1" x14ac:dyDescent="0.25">
      <c r="A315" s="71" t="s">
        <v>16</v>
      </c>
      <c r="B315" s="76">
        <v>53</v>
      </c>
      <c r="C315" s="76">
        <v>0</v>
      </c>
      <c r="D315" s="3" t="s">
        <v>139</v>
      </c>
      <c r="E315" s="5">
        <v>853</v>
      </c>
      <c r="F315" s="3" t="s">
        <v>11</v>
      </c>
      <c r="G315" s="3" t="s">
        <v>135</v>
      </c>
      <c r="H315" s="3" t="s">
        <v>258</v>
      </c>
      <c r="I315" s="3" t="s">
        <v>18</v>
      </c>
      <c r="J315" s="27">
        <f t="shared" ref="J315:AA315" si="332">J316</f>
        <v>5302900</v>
      </c>
      <c r="K315" s="27">
        <f t="shared" si="332"/>
        <v>0</v>
      </c>
      <c r="L315" s="27">
        <f t="shared" si="332"/>
        <v>5302900</v>
      </c>
      <c r="M315" s="27">
        <f t="shared" si="332"/>
        <v>0</v>
      </c>
      <c r="N315" s="27">
        <f t="shared" si="332"/>
        <v>0</v>
      </c>
      <c r="O315" s="27">
        <f t="shared" si="332"/>
        <v>0</v>
      </c>
      <c r="P315" s="27">
        <f t="shared" si="332"/>
        <v>0</v>
      </c>
      <c r="Q315" s="27">
        <f t="shared" si="332"/>
        <v>0</v>
      </c>
      <c r="R315" s="27">
        <f t="shared" si="332"/>
        <v>5302900</v>
      </c>
      <c r="S315" s="27">
        <f t="shared" si="332"/>
        <v>0</v>
      </c>
      <c r="T315" s="27">
        <f t="shared" si="332"/>
        <v>5302900</v>
      </c>
      <c r="U315" s="27">
        <f t="shared" si="332"/>
        <v>0</v>
      </c>
      <c r="V315" s="27">
        <f t="shared" si="332"/>
        <v>5302900</v>
      </c>
      <c r="W315" s="27">
        <f t="shared" si="332"/>
        <v>2426686.77</v>
      </c>
      <c r="X315" s="174">
        <f t="shared" si="256"/>
        <v>45.761503516943556</v>
      </c>
      <c r="Y315" s="194" t="e">
        <f t="shared" si="332"/>
        <v>#REF!</v>
      </c>
      <c r="Z315" s="194" t="e">
        <f t="shared" si="332"/>
        <v>#REF!</v>
      </c>
      <c r="AA315" s="194" t="e">
        <f t="shared" si="332"/>
        <v>#REF!</v>
      </c>
    </row>
    <row r="316" spans="1:27" ht="105" x14ac:dyDescent="0.25">
      <c r="A316" s="71" t="s">
        <v>8</v>
      </c>
      <c r="B316" s="76">
        <v>53</v>
      </c>
      <c r="C316" s="76">
        <v>0</v>
      </c>
      <c r="D316" s="3" t="s">
        <v>139</v>
      </c>
      <c r="E316" s="5">
        <v>853</v>
      </c>
      <c r="F316" s="3" t="s">
        <v>11</v>
      </c>
      <c r="G316" s="3" t="s">
        <v>135</v>
      </c>
      <c r="H316" s="3" t="s">
        <v>258</v>
      </c>
      <c r="I316" s="3" t="s">
        <v>19</v>
      </c>
      <c r="J316" s="27">
        <f>'2.ВС'!J338</f>
        <v>5302900</v>
      </c>
      <c r="K316" s="27">
        <f>'2.ВС'!K338</f>
        <v>0</v>
      </c>
      <c r="L316" s="27">
        <f>'2.ВС'!L338</f>
        <v>5302900</v>
      </c>
      <c r="M316" s="27">
        <f>'2.ВС'!M338</f>
        <v>0</v>
      </c>
      <c r="N316" s="27">
        <f>'2.ВС'!N338</f>
        <v>0</v>
      </c>
      <c r="O316" s="27">
        <f>'2.ВС'!O338</f>
        <v>0</v>
      </c>
      <c r="P316" s="27">
        <f>'2.ВС'!P338</f>
        <v>0</v>
      </c>
      <c r="Q316" s="27">
        <f>'2.ВС'!Q338</f>
        <v>0</v>
      </c>
      <c r="R316" s="27">
        <f>'2.ВС'!R338</f>
        <v>5302900</v>
      </c>
      <c r="S316" s="27">
        <f>'2.ВС'!S338</f>
        <v>0</v>
      </c>
      <c r="T316" s="27">
        <f>'2.ВС'!T338</f>
        <v>5302900</v>
      </c>
      <c r="U316" s="27">
        <f>'2.ВС'!U338</f>
        <v>0</v>
      </c>
      <c r="V316" s="27">
        <f>'2.ВС'!V338</f>
        <v>5302900</v>
      </c>
      <c r="W316" s="27">
        <f>'2.ВС'!W338</f>
        <v>2426686.77</v>
      </c>
      <c r="X316" s="174">
        <f t="shared" si="256"/>
        <v>45.761503516943556</v>
      </c>
      <c r="Y316" s="194" t="e">
        <f>'2.ВС'!#REF!</f>
        <v>#REF!</v>
      </c>
      <c r="Z316" s="194" t="e">
        <f>'2.ВС'!#REF!</f>
        <v>#REF!</v>
      </c>
      <c r="AA316" s="194" t="e">
        <f>'2.ВС'!#REF!</f>
        <v>#REF!</v>
      </c>
    </row>
    <row r="317" spans="1:27" s="2" customFormat="1" ht="120" x14ac:dyDescent="0.25">
      <c r="A317" s="78" t="s">
        <v>22</v>
      </c>
      <c r="B317" s="76">
        <v>53</v>
      </c>
      <c r="C317" s="76">
        <v>0</v>
      </c>
      <c r="D317" s="3" t="s">
        <v>139</v>
      </c>
      <c r="E317" s="5">
        <v>853</v>
      </c>
      <c r="F317" s="3" t="s">
        <v>11</v>
      </c>
      <c r="G317" s="3" t="s">
        <v>135</v>
      </c>
      <c r="H317" s="3" t="s">
        <v>258</v>
      </c>
      <c r="I317" s="3" t="s">
        <v>23</v>
      </c>
      <c r="J317" s="75">
        <f t="shared" ref="J317:AA317" si="333">J318</f>
        <v>301200</v>
      </c>
      <c r="K317" s="75">
        <f t="shared" si="333"/>
        <v>0</v>
      </c>
      <c r="L317" s="75">
        <f t="shared" si="333"/>
        <v>301200</v>
      </c>
      <c r="M317" s="75">
        <f t="shared" si="333"/>
        <v>0</v>
      </c>
      <c r="N317" s="75">
        <f t="shared" si="333"/>
        <v>15600</v>
      </c>
      <c r="O317" s="75">
        <f t="shared" si="333"/>
        <v>0</v>
      </c>
      <c r="P317" s="75">
        <f t="shared" si="333"/>
        <v>15600</v>
      </c>
      <c r="Q317" s="75">
        <f t="shared" si="333"/>
        <v>0</v>
      </c>
      <c r="R317" s="75">
        <f t="shared" si="333"/>
        <v>316800</v>
      </c>
      <c r="S317" s="75">
        <f t="shared" si="333"/>
        <v>0</v>
      </c>
      <c r="T317" s="75">
        <f t="shared" si="333"/>
        <v>316800</v>
      </c>
      <c r="U317" s="75">
        <f t="shared" si="333"/>
        <v>0</v>
      </c>
      <c r="V317" s="75">
        <f t="shared" si="333"/>
        <v>316800</v>
      </c>
      <c r="W317" s="75">
        <f t="shared" si="333"/>
        <v>84160.86</v>
      </c>
      <c r="X317" s="174">
        <f t="shared" si="256"/>
        <v>26.565928030303031</v>
      </c>
      <c r="Y317" s="201" t="e">
        <f t="shared" si="333"/>
        <v>#REF!</v>
      </c>
      <c r="Z317" s="201" t="e">
        <f t="shared" si="333"/>
        <v>#REF!</v>
      </c>
      <c r="AA317" s="201" t="e">
        <f t="shared" si="333"/>
        <v>#REF!</v>
      </c>
    </row>
    <row r="318" spans="1:27" s="2" customFormat="1" ht="120" x14ac:dyDescent="0.25">
      <c r="A318" s="78" t="s">
        <v>9</v>
      </c>
      <c r="B318" s="76">
        <v>53</v>
      </c>
      <c r="C318" s="76">
        <v>0</v>
      </c>
      <c r="D318" s="3" t="s">
        <v>139</v>
      </c>
      <c r="E318" s="5">
        <v>853</v>
      </c>
      <c r="F318" s="3" t="s">
        <v>11</v>
      </c>
      <c r="G318" s="3" t="s">
        <v>135</v>
      </c>
      <c r="H318" s="3" t="s">
        <v>258</v>
      </c>
      <c r="I318" s="3" t="s">
        <v>24</v>
      </c>
      <c r="J318" s="75">
        <f>'2.ВС'!J340</f>
        <v>301200</v>
      </c>
      <c r="K318" s="75">
        <f>'2.ВС'!K340</f>
        <v>0</v>
      </c>
      <c r="L318" s="75">
        <f>'2.ВС'!L340</f>
        <v>301200</v>
      </c>
      <c r="M318" s="75">
        <f>'2.ВС'!M340</f>
        <v>0</v>
      </c>
      <c r="N318" s="75">
        <f>'2.ВС'!N340</f>
        <v>15600</v>
      </c>
      <c r="O318" s="75">
        <f>'2.ВС'!O340</f>
        <v>0</v>
      </c>
      <c r="P318" s="75">
        <f>'2.ВС'!P340</f>
        <v>15600</v>
      </c>
      <c r="Q318" s="75">
        <f>'2.ВС'!Q340</f>
        <v>0</v>
      </c>
      <c r="R318" s="75">
        <f>'2.ВС'!R340</f>
        <v>316800</v>
      </c>
      <c r="S318" s="75">
        <f>'2.ВС'!S340</f>
        <v>0</v>
      </c>
      <c r="T318" s="75">
        <f>'2.ВС'!T340</f>
        <v>316800</v>
      </c>
      <c r="U318" s="75">
        <f>'2.ВС'!U340</f>
        <v>0</v>
      </c>
      <c r="V318" s="75">
        <f>'2.ВС'!V340</f>
        <v>316800</v>
      </c>
      <c r="W318" s="75">
        <f>'2.ВС'!W340</f>
        <v>84160.86</v>
      </c>
      <c r="X318" s="174">
        <f t="shared" si="256"/>
        <v>26.565928030303031</v>
      </c>
      <c r="Y318" s="201" t="e">
        <f>'2.ВС'!#REF!</f>
        <v>#REF!</v>
      </c>
      <c r="Z318" s="201" t="e">
        <f>'2.ВС'!#REF!</f>
        <v>#REF!</v>
      </c>
      <c r="AA318" s="201" t="e">
        <f>'2.ВС'!#REF!</f>
        <v>#REF!</v>
      </c>
    </row>
    <row r="319" spans="1:27" s="29" customFormat="1" ht="270" x14ac:dyDescent="0.25">
      <c r="A319" s="9" t="s">
        <v>359</v>
      </c>
      <c r="B319" s="76">
        <v>53</v>
      </c>
      <c r="C319" s="76">
        <v>0</v>
      </c>
      <c r="D319" s="3" t="s">
        <v>139</v>
      </c>
      <c r="E319" s="5">
        <v>853</v>
      </c>
      <c r="F319" s="3"/>
      <c r="G319" s="3"/>
      <c r="H319" s="3" t="s">
        <v>360</v>
      </c>
      <c r="I319" s="3"/>
      <c r="J319" s="27">
        <f t="shared" ref="J319:Y320" si="334">J320</f>
        <v>2400</v>
      </c>
      <c r="K319" s="27">
        <f t="shared" si="334"/>
        <v>0</v>
      </c>
      <c r="L319" s="27">
        <f t="shared" si="334"/>
        <v>0</v>
      </c>
      <c r="M319" s="27">
        <f t="shared" si="334"/>
        <v>2400</v>
      </c>
      <c r="N319" s="27">
        <f t="shared" si="334"/>
        <v>0</v>
      </c>
      <c r="O319" s="27">
        <f t="shared" si="334"/>
        <v>0</v>
      </c>
      <c r="P319" s="27">
        <f t="shared" si="334"/>
        <v>0</v>
      </c>
      <c r="Q319" s="27">
        <f t="shared" si="334"/>
        <v>0</v>
      </c>
      <c r="R319" s="27">
        <f t="shared" si="334"/>
        <v>2400</v>
      </c>
      <c r="S319" s="27">
        <f t="shared" si="334"/>
        <v>0</v>
      </c>
      <c r="T319" s="27">
        <f t="shared" si="334"/>
        <v>0</v>
      </c>
      <c r="U319" s="27">
        <f t="shared" si="334"/>
        <v>2400</v>
      </c>
      <c r="V319" s="27">
        <f t="shared" si="334"/>
        <v>2400</v>
      </c>
      <c r="W319" s="27">
        <f t="shared" si="334"/>
        <v>0</v>
      </c>
      <c r="X319" s="174">
        <f t="shared" si="256"/>
        <v>0</v>
      </c>
      <c r="Y319" s="194" t="e">
        <f t="shared" si="334"/>
        <v>#REF!</v>
      </c>
      <c r="Z319" s="194" t="e">
        <f t="shared" ref="Y319:AA320" si="335">Z320</f>
        <v>#REF!</v>
      </c>
      <c r="AA319" s="194" t="e">
        <f t="shared" si="335"/>
        <v>#REF!</v>
      </c>
    </row>
    <row r="320" spans="1:27" s="29" customFormat="1" ht="120" x14ac:dyDescent="0.25">
      <c r="A320" s="78" t="s">
        <v>22</v>
      </c>
      <c r="B320" s="76">
        <v>53</v>
      </c>
      <c r="C320" s="76">
        <v>0</v>
      </c>
      <c r="D320" s="3" t="s">
        <v>139</v>
      </c>
      <c r="E320" s="5">
        <v>853</v>
      </c>
      <c r="F320" s="3"/>
      <c r="G320" s="3"/>
      <c r="H320" s="3" t="s">
        <v>360</v>
      </c>
      <c r="I320" s="3" t="s">
        <v>23</v>
      </c>
      <c r="J320" s="27">
        <f t="shared" si="334"/>
        <v>2400</v>
      </c>
      <c r="K320" s="27">
        <f t="shared" si="334"/>
        <v>0</v>
      </c>
      <c r="L320" s="27">
        <f t="shared" si="334"/>
        <v>0</v>
      </c>
      <c r="M320" s="27">
        <f t="shared" si="334"/>
        <v>2400</v>
      </c>
      <c r="N320" s="27">
        <f t="shared" si="334"/>
        <v>0</v>
      </c>
      <c r="O320" s="27">
        <f t="shared" si="334"/>
        <v>0</v>
      </c>
      <c r="P320" s="27">
        <f t="shared" si="334"/>
        <v>0</v>
      </c>
      <c r="Q320" s="27">
        <f t="shared" si="334"/>
        <v>0</v>
      </c>
      <c r="R320" s="27">
        <f t="shared" si="334"/>
        <v>2400</v>
      </c>
      <c r="S320" s="27">
        <f t="shared" si="334"/>
        <v>0</v>
      </c>
      <c r="T320" s="27">
        <f t="shared" si="334"/>
        <v>0</v>
      </c>
      <c r="U320" s="27">
        <f t="shared" si="334"/>
        <v>2400</v>
      </c>
      <c r="V320" s="27">
        <f t="shared" si="334"/>
        <v>2400</v>
      </c>
      <c r="W320" s="27">
        <f t="shared" si="334"/>
        <v>0</v>
      </c>
      <c r="X320" s="174">
        <f t="shared" si="256"/>
        <v>0</v>
      </c>
      <c r="Y320" s="194" t="e">
        <f t="shared" si="335"/>
        <v>#REF!</v>
      </c>
      <c r="Z320" s="194" t="e">
        <f t="shared" si="335"/>
        <v>#REF!</v>
      </c>
      <c r="AA320" s="194" t="e">
        <f t="shared" si="335"/>
        <v>#REF!</v>
      </c>
    </row>
    <row r="321" spans="1:27" s="29" customFormat="1" ht="120" x14ac:dyDescent="0.25">
      <c r="A321" s="78" t="s">
        <v>9</v>
      </c>
      <c r="B321" s="76">
        <v>53</v>
      </c>
      <c r="C321" s="76">
        <v>0</v>
      </c>
      <c r="D321" s="3" t="s">
        <v>139</v>
      </c>
      <c r="E321" s="5">
        <v>853</v>
      </c>
      <c r="F321" s="3"/>
      <c r="G321" s="3"/>
      <c r="H321" s="3" t="s">
        <v>360</v>
      </c>
      <c r="I321" s="3" t="s">
        <v>24</v>
      </c>
      <c r="J321" s="27">
        <f>'2.ВС'!J343</f>
        <v>2400</v>
      </c>
      <c r="K321" s="27">
        <f>'2.ВС'!K343</f>
        <v>0</v>
      </c>
      <c r="L321" s="27">
        <f>'2.ВС'!L343</f>
        <v>0</v>
      </c>
      <c r="M321" s="27">
        <f>'2.ВС'!M343</f>
        <v>2400</v>
      </c>
      <c r="N321" s="27">
        <f>'2.ВС'!N343</f>
        <v>0</v>
      </c>
      <c r="O321" s="27">
        <f>'2.ВС'!O343</f>
        <v>0</v>
      </c>
      <c r="P321" s="27">
        <f>'2.ВС'!P343</f>
        <v>0</v>
      </c>
      <c r="Q321" s="27">
        <f>'2.ВС'!Q343</f>
        <v>0</v>
      </c>
      <c r="R321" s="27">
        <f>'2.ВС'!R343</f>
        <v>2400</v>
      </c>
      <c r="S321" s="27">
        <f>'2.ВС'!S343</f>
        <v>0</v>
      </c>
      <c r="T321" s="27">
        <f>'2.ВС'!T343</f>
        <v>0</v>
      </c>
      <c r="U321" s="27">
        <f>'2.ВС'!U343</f>
        <v>2400</v>
      </c>
      <c r="V321" s="27">
        <f>'2.ВС'!V343</f>
        <v>2400</v>
      </c>
      <c r="W321" s="27">
        <f>'2.ВС'!W343</f>
        <v>0</v>
      </c>
      <c r="X321" s="174">
        <f t="shared" si="256"/>
        <v>0</v>
      </c>
      <c r="Y321" s="194" t="e">
        <f>'2.ВС'!#REF!</f>
        <v>#REF!</v>
      </c>
      <c r="Z321" s="194" t="e">
        <f>'2.ВС'!#REF!</f>
        <v>#REF!</v>
      </c>
      <c r="AA321" s="194" t="e">
        <f>'2.ВС'!#REF!</f>
        <v>#REF!</v>
      </c>
    </row>
    <row r="322" spans="1:27" s="29" customFormat="1" ht="142.5" x14ac:dyDescent="0.25">
      <c r="A322" s="23" t="s">
        <v>253</v>
      </c>
      <c r="B322" s="10">
        <v>53</v>
      </c>
      <c r="C322" s="10">
        <v>0</v>
      </c>
      <c r="D322" s="30" t="s">
        <v>82</v>
      </c>
      <c r="E322" s="10"/>
      <c r="F322" s="30"/>
      <c r="G322" s="30"/>
      <c r="H322" s="30"/>
      <c r="I322" s="30"/>
      <c r="J322" s="28" t="e">
        <f t="shared" ref="J322:AA322" si="336">J323</f>
        <v>#REF!</v>
      </c>
      <c r="K322" s="28" t="e">
        <f t="shared" si="336"/>
        <v>#REF!</v>
      </c>
      <c r="L322" s="28" t="e">
        <f t="shared" si="336"/>
        <v>#REF!</v>
      </c>
      <c r="M322" s="28" t="e">
        <f t="shared" si="336"/>
        <v>#REF!</v>
      </c>
      <c r="N322" s="28" t="e">
        <f t="shared" si="336"/>
        <v>#REF!</v>
      </c>
      <c r="O322" s="28" t="e">
        <f t="shared" si="336"/>
        <v>#REF!</v>
      </c>
      <c r="P322" s="28" t="e">
        <f t="shared" si="336"/>
        <v>#REF!</v>
      </c>
      <c r="Q322" s="28" t="e">
        <f t="shared" si="336"/>
        <v>#REF!</v>
      </c>
      <c r="R322" s="28">
        <f t="shared" si="336"/>
        <v>3063000</v>
      </c>
      <c r="S322" s="28">
        <f t="shared" si="336"/>
        <v>763000</v>
      </c>
      <c r="T322" s="28">
        <f t="shared" si="336"/>
        <v>2300000</v>
      </c>
      <c r="U322" s="28">
        <f t="shared" si="336"/>
        <v>0</v>
      </c>
      <c r="V322" s="28">
        <f t="shared" si="336"/>
        <v>3063000</v>
      </c>
      <c r="W322" s="28">
        <f t="shared" si="336"/>
        <v>1566320</v>
      </c>
      <c r="X322" s="174">
        <f t="shared" si="256"/>
        <v>51.136793992817495</v>
      </c>
      <c r="Y322" s="193" t="e">
        <f t="shared" si="336"/>
        <v>#REF!</v>
      </c>
      <c r="Z322" s="193" t="e">
        <f t="shared" si="336"/>
        <v>#REF!</v>
      </c>
      <c r="AA322" s="193" t="e">
        <f t="shared" si="336"/>
        <v>#REF!</v>
      </c>
    </row>
    <row r="323" spans="1:27" s="29" customFormat="1" ht="85.5" x14ac:dyDescent="0.25">
      <c r="A323" s="23" t="s">
        <v>179</v>
      </c>
      <c r="B323" s="10">
        <v>53</v>
      </c>
      <c r="C323" s="10">
        <v>0</v>
      </c>
      <c r="D323" s="24" t="s">
        <v>82</v>
      </c>
      <c r="E323" s="10">
        <v>853</v>
      </c>
      <c r="F323" s="3"/>
      <c r="G323" s="3"/>
      <c r="H323" s="3"/>
      <c r="I323" s="3"/>
      <c r="J323" s="28" t="e">
        <f>J324+#REF!+J327</f>
        <v>#REF!</v>
      </c>
      <c r="K323" s="28" t="e">
        <f>K324+#REF!+K327</f>
        <v>#REF!</v>
      </c>
      <c r="L323" s="28" t="e">
        <f>L324+#REF!+L327</f>
        <v>#REF!</v>
      </c>
      <c r="M323" s="28" t="e">
        <f>M324+#REF!+M327</f>
        <v>#REF!</v>
      </c>
      <c r="N323" s="28" t="e">
        <f>N324+#REF!+N327</f>
        <v>#REF!</v>
      </c>
      <c r="O323" s="28" t="e">
        <f>O324+#REF!+O327</f>
        <v>#REF!</v>
      </c>
      <c r="P323" s="28" t="e">
        <f>P324+#REF!+P327</f>
        <v>#REF!</v>
      </c>
      <c r="Q323" s="28" t="e">
        <f>Q324+#REF!+Q327</f>
        <v>#REF!</v>
      </c>
      <c r="R323" s="28">
        <f>R324+R327</f>
        <v>3063000</v>
      </c>
      <c r="S323" s="28">
        <f t="shared" ref="S323:W323" si="337">S324+S327</f>
        <v>763000</v>
      </c>
      <c r="T323" s="28">
        <f t="shared" si="337"/>
        <v>2300000</v>
      </c>
      <c r="U323" s="28">
        <f t="shared" si="337"/>
        <v>0</v>
      </c>
      <c r="V323" s="28">
        <f t="shared" si="337"/>
        <v>3063000</v>
      </c>
      <c r="W323" s="28">
        <f t="shared" si="337"/>
        <v>1566320</v>
      </c>
      <c r="X323" s="174">
        <f t="shared" si="256"/>
        <v>51.136793992817495</v>
      </c>
      <c r="Y323" s="193" t="e">
        <f t="shared" ref="Y323:AA323" si="338">Y324+Y327</f>
        <v>#REF!</v>
      </c>
      <c r="Z323" s="193" t="e">
        <f t="shared" si="338"/>
        <v>#REF!</v>
      </c>
      <c r="AA323" s="193" t="e">
        <f t="shared" si="338"/>
        <v>#REF!</v>
      </c>
    </row>
    <row r="324" spans="1:27" ht="60" x14ac:dyDescent="0.25">
      <c r="A324" s="20" t="s">
        <v>304</v>
      </c>
      <c r="B324" s="76">
        <v>53</v>
      </c>
      <c r="C324" s="76">
        <v>0</v>
      </c>
      <c r="D324" s="4" t="s">
        <v>82</v>
      </c>
      <c r="E324" s="5">
        <v>853</v>
      </c>
      <c r="F324" s="4" t="s">
        <v>186</v>
      </c>
      <c r="G324" s="4" t="s">
        <v>11</v>
      </c>
      <c r="H324" s="4" t="s">
        <v>254</v>
      </c>
      <c r="I324" s="30"/>
      <c r="J324" s="27">
        <f t="shared" ref="J324:Y325" si="339">J325</f>
        <v>763000</v>
      </c>
      <c r="K324" s="27">
        <f t="shared" si="339"/>
        <v>763000</v>
      </c>
      <c r="L324" s="27">
        <f t="shared" si="339"/>
        <v>0</v>
      </c>
      <c r="M324" s="27">
        <f t="shared" si="339"/>
        <v>0</v>
      </c>
      <c r="N324" s="27">
        <f t="shared" si="339"/>
        <v>0</v>
      </c>
      <c r="O324" s="27">
        <f t="shared" si="339"/>
        <v>0</v>
      </c>
      <c r="P324" s="27">
        <f t="shared" si="339"/>
        <v>0</v>
      </c>
      <c r="Q324" s="27">
        <f t="shared" si="339"/>
        <v>0</v>
      </c>
      <c r="R324" s="27">
        <f t="shared" si="339"/>
        <v>763000</v>
      </c>
      <c r="S324" s="27">
        <f t="shared" si="339"/>
        <v>763000</v>
      </c>
      <c r="T324" s="27">
        <f t="shared" si="339"/>
        <v>0</v>
      </c>
      <c r="U324" s="27">
        <f t="shared" si="339"/>
        <v>0</v>
      </c>
      <c r="V324" s="27">
        <f t="shared" si="339"/>
        <v>763000</v>
      </c>
      <c r="W324" s="27">
        <f t="shared" si="339"/>
        <v>381498</v>
      </c>
      <c r="X324" s="174">
        <f t="shared" si="256"/>
        <v>49.999737876802101</v>
      </c>
      <c r="Y324" s="194" t="e">
        <f t="shared" si="339"/>
        <v>#REF!</v>
      </c>
      <c r="Z324" s="194" t="e">
        <f t="shared" ref="Y324:AA325" si="340">Z325</f>
        <v>#REF!</v>
      </c>
      <c r="AA324" s="194" t="e">
        <f t="shared" si="340"/>
        <v>#REF!</v>
      </c>
    </row>
    <row r="325" spans="1:27" ht="45" x14ac:dyDescent="0.25">
      <c r="A325" s="71" t="s">
        <v>42</v>
      </c>
      <c r="B325" s="76">
        <v>53</v>
      </c>
      <c r="C325" s="76">
        <v>0</v>
      </c>
      <c r="D325" s="3" t="s">
        <v>82</v>
      </c>
      <c r="E325" s="5">
        <v>853</v>
      </c>
      <c r="F325" s="3" t="s">
        <v>186</v>
      </c>
      <c r="G325" s="3" t="s">
        <v>11</v>
      </c>
      <c r="H325" s="3" t="s">
        <v>254</v>
      </c>
      <c r="I325" s="3" t="s">
        <v>43</v>
      </c>
      <c r="J325" s="27">
        <f t="shared" si="339"/>
        <v>763000</v>
      </c>
      <c r="K325" s="27">
        <f t="shared" si="339"/>
        <v>763000</v>
      </c>
      <c r="L325" s="27">
        <f t="shared" si="339"/>
        <v>0</v>
      </c>
      <c r="M325" s="27">
        <f t="shared" si="339"/>
        <v>0</v>
      </c>
      <c r="N325" s="27">
        <f t="shared" si="339"/>
        <v>0</v>
      </c>
      <c r="O325" s="27">
        <f t="shared" si="339"/>
        <v>0</v>
      </c>
      <c r="P325" s="27">
        <f t="shared" si="339"/>
        <v>0</v>
      </c>
      <c r="Q325" s="27">
        <f t="shared" si="339"/>
        <v>0</v>
      </c>
      <c r="R325" s="27">
        <f t="shared" si="339"/>
        <v>763000</v>
      </c>
      <c r="S325" s="27">
        <f t="shared" si="339"/>
        <v>763000</v>
      </c>
      <c r="T325" s="27">
        <f t="shared" si="339"/>
        <v>0</v>
      </c>
      <c r="U325" s="27">
        <f t="shared" si="339"/>
        <v>0</v>
      </c>
      <c r="V325" s="27">
        <f t="shared" si="339"/>
        <v>763000</v>
      </c>
      <c r="W325" s="27">
        <f t="shared" si="339"/>
        <v>381498</v>
      </c>
      <c r="X325" s="174">
        <f t="shared" si="256"/>
        <v>49.999737876802101</v>
      </c>
      <c r="Y325" s="194" t="e">
        <f t="shared" si="340"/>
        <v>#REF!</v>
      </c>
      <c r="Z325" s="194" t="e">
        <f t="shared" si="340"/>
        <v>#REF!</v>
      </c>
      <c r="AA325" s="194" t="e">
        <f t="shared" si="340"/>
        <v>#REF!</v>
      </c>
    </row>
    <row r="326" spans="1:27" x14ac:dyDescent="0.25">
      <c r="A326" s="71" t="s">
        <v>189</v>
      </c>
      <c r="B326" s="76">
        <v>53</v>
      </c>
      <c r="C326" s="76">
        <v>0</v>
      </c>
      <c r="D326" s="3" t="s">
        <v>82</v>
      </c>
      <c r="E326" s="5">
        <v>853</v>
      </c>
      <c r="F326" s="3" t="s">
        <v>186</v>
      </c>
      <c r="G326" s="3" t="s">
        <v>11</v>
      </c>
      <c r="H326" s="4" t="s">
        <v>254</v>
      </c>
      <c r="I326" s="3" t="s">
        <v>190</v>
      </c>
      <c r="J326" s="27">
        <f>'2.ВС'!J352</f>
        <v>763000</v>
      </c>
      <c r="K326" s="27">
        <f>'2.ВС'!K352</f>
        <v>763000</v>
      </c>
      <c r="L326" s="27">
        <f>'2.ВС'!L352</f>
        <v>0</v>
      </c>
      <c r="M326" s="27">
        <f>'2.ВС'!M352</f>
        <v>0</v>
      </c>
      <c r="N326" s="27">
        <f>'2.ВС'!N352</f>
        <v>0</v>
      </c>
      <c r="O326" s="27">
        <f>'2.ВС'!O352</f>
        <v>0</v>
      </c>
      <c r="P326" s="27">
        <f>'2.ВС'!P352</f>
        <v>0</v>
      </c>
      <c r="Q326" s="27">
        <f>'2.ВС'!Q352</f>
        <v>0</v>
      </c>
      <c r="R326" s="27">
        <f>'2.ВС'!R352</f>
        <v>763000</v>
      </c>
      <c r="S326" s="27">
        <f>'2.ВС'!S352</f>
        <v>763000</v>
      </c>
      <c r="T326" s="27">
        <f>'2.ВС'!T352</f>
        <v>0</v>
      </c>
      <c r="U326" s="27">
        <f>'2.ВС'!U352</f>
        <v>0</v>
      </c>
      <c r="V326" s="27">
        <f>'2.ВС'!V352</f>
        <v>763000</v>
      </c>
      <c r="W326" s="27">
        <f>'2.ВС'!W352</f>
        <v>381498</v>
      </c>
      <c r="X326" s="174">
        <f t="shared" si="256"/>
        <v>49.999737876802101</v>
      </c>
      <c r="Y326" s="194" t="e">
        <f>'2.ВС'!#REF!</f>
        <v>#REF!</v>
      </c>
      <c r="Z326" s="194" t="e">
        <f>'2.ВС'!#REF!</f>
        <v>#REF!</v>
      </c>
      <c r="AA326" s="194" t="e">
        <f>'2.ВС'!#REF!</f>
        <v>#REF!</v>
      </c>
    </row>
    <row r="327" spans="1:27" ht="105" x14ac:dyDescent="0.25">
      <c r="A327" s="20" t="s">
        <v>255</v>
      </c>
      <c r="B327" s="76">
        <v>53</v>
      </c>
      <c r="C327" s="76">
        <v>0</v>
      </c>
      <c r="D327" s="3" t="s">
        <v>82</v>
      </c>
      <c r="E327" s="5">
        <v>853</v>
      </c>
      <c r="F327" s="3" t="s">
        <v>186</v>
      </c>
      <c r="G327" s="3" t="s">
        <v>56</v>
      </c>
      <c r="H327" s="4" t="s">
        <v>300</v>
      </c>
      <c r="I327" s="3"/>
      <c r="J327" s="27">
        <f t="shared" ref="J327:AA327" si="341">J328</f>
        <v>2000000</v>
      </c>
      <c r="K327" s="27">
        <f t="shared" si="341"/>
        <v>0</v>
      </c>
      <c r="L327" s="27">
        <f t="shared" si="341"/>
        <v>2000000</v>
      </c>
      <c r="M327" s="27">
        <f t="shared" si="341"/>
        <v>0</v>
      </c>
      <c r="N327" s="27">
        <f t="shared" si="341"/>
        <v>300000</v>
      </c>
      <c r="O327" s="27">
        <f t="shared" si="341"/>
        <v>0</v>
      </c>
      <c r="P327" s="27">
        <f t="shared" si="341"/>
        <v>300000</v>
      </c>
      <c r="Q327" s="27">
        <f t="shared" si="341"/>
        <v>0</v>
      </c>
      <c r="R327" s="27">
        <f t="shared" si="341"/>
        <v>2300000</v>
      </c>
      <c r="S327" s="27">
        <f t="shared" si="341"/>
        <v>0</v>
      </c>
      <c r="T327" s="27">
        <f t="shared" si="341"/>
        <v>2300000</v>
      </c>
      <c r="U327" s="27">
        <f t="shared" si="341"/>
        <v>0</v>
      </c>
      <c r="V327" s="27">
        <f t="shared" si="341"/>
        <v>2300000</v>
      </c>
      <c r="W327" s="27">
        <f t="shared" si="341"/>
        <v>1184822</v>
      </c>
      <c r="X327" s="174">
        <f t="shared" ref="X327:X357" si="342">W327/V327*100</f>
        <v>51.514000000000003</v>
      </c>
      <c r="Y327" s="194" t="e">
        <f t="shared" si="341"/>
        <v>#REF!</v>
      </c>
      <c r="Z327" s="194" t="e">
        <f t="shared" si="341"/>
        <v>#REF!</v>
      </c>
      <c r="AA327" s="194" t="e">
        <f t="shared" si="341"/>
        <v>#REF!</v>
      </c>
    </row>
    <row r="328" spans="1:27" s="29" customFormat="1" ht="45" x14ac:dyDescent="0.25">
      <c r="A328" s="71" t="s">
        <v>42</v>
      </c>
      <c r="B328" s="76">
        <v>53</v>
      </c>
      <c r="C328" s="76">
        <v>0</v>
      </c>
      <c r="D328" s="3" t="s">
        <v>82</v>
      </c>
      <c r="E328" s="5">
        <v>853</v>
      </c>
      <c r="F328" s="3" t="s">
        <v>186</v>
      </c>
      <c r="G328" s="3" t="s">
        <v>56</v>
      </c>
      <c r="H328" s="4" t="s">
        <v>300</v>
      </c>
      <c r="I328" s="3" t="s">
        <v>43</v>
      </c>
      <c r="J328" s="27">
        <f t="shared" ref="J328:AA328" si="343">J329</f>
        <v>2000000</v>
      </c>
      <c r="K328" s="27">
        <f t="shared" si="343"/>
        <v>0</v>
      </c>
      <c r="L328" s="27">
        <f t="shared" si="343"/>
        <v>2000000</v>
      </c>
      <c r="M328" s="27">
        <f t="shared" si="343"/>
        <v>0</v>
      </c>
      <c r="N328" s="27">
        <f t="shared" si="343"/>
        <v>300000</v>
      </c>
      <c r="O328" s="27">
        <f t="shared" si="343"/>
        <v>0</v>
      </c>
      <c r="P328" s="27">
        <f t="shared" si="343"/>
        <v>300000</v>
      </c>
      <c r="Q328" s="27">
        <f t="shared" si="343"/>
        <v>0</v>
      </c>
      <c r="R328" s="27">
        <f t="shared" si="343"/>
        <v>2300000</v>
      </c>
      <c r="S328" s="27">
        <f t="shared" si="343"/>
        <v>0</v>
      </c>
      <c r="T328" s="27">
        <f t="shared" si="343"/>
        <v>2300000</v>
      </c>
      <c r="U328" s="27">
        <f t="shared" si="343"/>
        <v>0</v>
      </c>
      <c r="V328" s="27">
        <f t="shared" si="343"/>
        <v>2300000</v>
      </c>
      <c r="W328" s="27">
        <f t="shared" si="343"/>
        <v>1184822</v>
      </c>
      <c r="X328" s="174">
        <f t="shared" si="342"/>
        <v>51.514000000000003</v>
      </c>
      <c r="Y328" s="194" t="e">
        <f t="shared" si="343"/>
        <v>#REF!</v>
      </c>
      <c r="Z328" s="194" t="e">
        <f t="shared" si="343"/>
        <v>#REF!</v>
      </c>
      <c r="AA328" s="194" t="e">
        <f t="shared" si="343"/>
        <v>#REF!</v>
      </c>
    </row>
    <row r="329" spans="1:27" x14ac:dyDescent="0.25">
      <c r="A329" s="71" t="s">
        <v>189</v>
      </c>
      <c r="B329" s="76">
        <v>53</v>
      </c>
      <c r="C329" s="76">
        <v>0</v>
      </c>
      <c r="D329" s="3" t="s">
        <v>82</v>
      </c>
      <c r="E329" s="5">
        <v>853</v>
      </c>
      <c r="F329" s="3" t="s">
        <v>186</v>
      </c>
      <c r="G329" s="3" t="s">
        <v>56</v>
      </c>
      <c r="H329" s="4" t="s">
        <v>300</v>
      </c>
      <c r="I329" s="3" t="s">
        <v>190</v>
      </c>
      <c r="J329" s="27">
        <f>'2.ВС'!J356</f>
        <v>2000000</v>
      </c>
      <c r="K329" s="27">
        <f>'2.ВС'!K356</f>
        <v>0</v>
      </c>
      <c r="L329" s="27">
        <f>'2.ВС'!L356</f>
        <v>2000000</v>
      </c>
      <c r="M329" s="27">
        <f>'2.ВС'!M356</f>
        <v>0</v>
      </c>
      <c r="N329" s="27">
        <f>'2.ВС'!N356</f>
        <v>300000</v>
      </c>
      <c r="O329" s="27">
        <f>'2.ВС'!O356</f>
        <v>0</v>
      </c>
      <c r="P329" s="27">
        <f>'2.ВС'!P356</f>
        <v>300000</v>
      </c>
      <c r="Q329" s="27">
        <f>'2.ВС'!Q356</f>
        <v>0</v>
      </c>
      <c r="R329" s="27">
        <f>'2.ВС'!R356</f>
        <v>2300000</v>
      </c>
      <c r="S329" s="27">
        <f>'2.ВС'!S356</f>
        <v>0</v>
      </c>
      <c r="T329" s="27">
        <f>'2.ВС'!T356</f>
        <v>2300000</v>
      </c>
      <c r="U329" s="27">
        <f>'2.ВС'!U356</f>
        <v>0</v>
      </c>
      <c r="V329" s="27">
        <f>'2.ВС'!V356</f>
        <v>2300000</v>
      </c>
      <c r="W329" s="27">
        <f>'2.ВС'!W356</f>
        <v>1184822</v>
      </c>
      <c r="X329" s="174">
        <f t="shared" si="342"/>
        <v>51.514000000000003</v>
      </c>
      <c r="Y329" s="194" t="e">
        <f>'2.ВС'!#REF!</f>
        <v>#REF!</v>
      </c>
      <c r="Z329" s="194" t="e">
        <f>'2.ВС'!#REF!</f>
        <v>#REF!</v>
      </c>
      <c r="AA329" s="194" t="e">
        <f>'2.ВС'!#REF!</f>
        <v>#REF!</v>
      </c>
    </row>
    <row r="330" spans="1:27" ht="57" x14ac:dyDescent="0.25">
      <c r="A330" s="23" t="s">
        <v>256</v>
      </c>
      <c r="B330" s="10">
        <v>70</v>
      </c>
      <c r="C330" s="76"/>
      <c r="D330" s="3"/>
      <c r="E330" s="5"/>
      <c r="F330" s="3"/>
      <c r="G330" s="3"/>
      <c r="H330" s="3"/>
      <c r="I330" s="3"/>
      <c r="J330" s="28" t="e">
        <f t="shared" ref="J330:W330" si="344">J331+J338+J342+J348</f>
        <v>#REF!</v>
      </c>
      <c r="K330" s="28" t="e">
        <f t="shared" si="344"/>
        <v>#REF!</v>
      </c>
      <c r="L330" s="28" t="e">
        <f t="shared" si="344"/>
        <v>#REF!</v>
      </c>
      <c r="M330" s="28" t="e">
        <f t="shared" si="344"/>
        <v>#REF!</v>
      </c>
      <c r="N330" s="28" t="e">
        <f t="shared" si="344"/>
        <v>#REF!</v>
      </c>
      <c r="O330" s="28" t="e">
        <f t="shared" si="344"/>
        <v>#REF!</v>
      </c>
      <c r="P330" s="28" t="e">
        <f t="shared" si="344"/>
        <v>#REF!</v>
      </c>
      <c r="Q330" s="28" t="e">
        <f t="shared" si="344"/>
        <v>#REF!</v>
      </c>
      <c r="R330" s="28">
        <f t="shared" si="344"/>
        <v>1534700</v>
      </c>
      <c r="S330" s="28">
        <f t="shared" si="344"/>
        <v>0</v>
      </c>
      <c r="T330" s="28">
        <f t="shared" si="344"/>
        <v>1541700</v>
      </c>
      <c r="U330" s="28">
        <f t="shared" si="344"/>
        <v>18000</v>
      </c>
      <c r="V330" s="28">
        <f t="shared" si="344"/>
        <v>1704320</v>
      </c>
      <c r="W330" s="28">
        <f t="shared" si="344"/>
        <v>449175.54000000004</v>
      </c>
      <c r="X330" s="174">
        <f t="shared" si="342"/>
        <v>26.355117583552385</v>
      </c>
      <c r="Y330" s="193" t="e">
        <f t="shared" ref="Y330:AA330" si="345">Y331+Y338+Y342+Y348</f>
        <v>#REF!</v>
      </c>
      <c r="Z330" s="193" t="e">
        <f t="shared" si="345"/>
        <v>#REF!</v>
      </c>
      <c r="AA330" s="193" t="e">
        <f t="shared" si="345"/>
        <v>#REF!</v>
      </c>
    </row>
    <row r="331" spans="1:27" ht="57" x14ac:dyDescent="0.25">
      <c r="A331" s="23" t="s">
        <v>6</v>
      </c>
      <c r="B331" s="10">
        <v>70</v>
      </c>
      <c r="C331" s="10">
        <v>0</v>
      </c>
      <c r="D331" s="3" t="s">
        <v>242</v>
      </c>
      <c r="E331" s="82">
        <v>851</v>
      </c>
      <c r="F331" s="24"/>
      <c r="G331" s="24"/>
      <c r="H331" s="24"/>
      <c r="I331" s="24"/>
      <c r="J331" s="28">
        <f>J332</f>
        <v>0</v>
      </c>
      <c r="K331" s="28">
        <f t="shared" ref="K331:M331" si="346">K332</f>
        <v>0</v>
      </c>
      <c r="L331" s="28">
        <f t="shared" si="346"/>
        <v>0</v>
      </c>
      <c r="M331" s="28">
        <f t="shared" si="346"/>
        <v>0</v>
      </c>
      <c r="N331" s="28">
        <f>N332</f>
        <v>25000</v>
      </c>
      <c r="O331" s="28">
        <f t="shared" ref="O331" si="347">O332</f>
        <v>0</v>
      </c>
      <c r="P331" s="28">
        <f t="shared" ref="P331" si="348">P332</f>
        <v>25000</v>
      </c>
      <c r="Q331" s="28">
        <f t="shared" ref="Q331" si="349">Q332</f>
        <v>0</v>
      </c>
      <c r="R331" s="28">
        <f>R332+R335</f>
        <v>25000</v>
      </c>
      <c r="S331" s="28">
        <f t="shared" ref="S331:W331" si="350">S332+S335</f>
        <v>0</v>
      </c>
      <c r="T331" s="28">
        <f t="shared" si="350"/>
        <v>50000</v>
      </c>
      <c r="U331" s="28">
        <f t="shared" si="350"/>
        <v>0</v>
      </c>
      <c r="V331" s="28">
        <f t="shared" si="350"/>
        <v>279620</v>
      </c>
      <c r="W331" s="28">
        <f t="shared" si="350"/>
        <v>25000</v>
      </c>
      <c r="X331" s="174">
        <f t="shared" si="342"/>
        <v>8.9407052428295533</v>
      </c>
      <c r="Y331" s="193" t="e">
        <f t="shared" ref="Y331" si="351">Y332+Y335</f>
        <v>#REF!</v>
      </c>
      <c r="Z331" s="193" t="e">
        <f t="shared" ref="Z331" si="352">Z332+Z335</f>
        <v>#REF!</v>
      </c>
      <c r="AA331" s="193" t="e">
        <f t="shared" ref="AA331" si="353">AA332+AA335</f>
        <v>#REF!</v>
      </c>
    </row>
    <row r="332" spans="1:27" ht="45" x14ac:dyDescent="0.25">
      <c r="A332" s="20" t="s">
        <v>131</v>
      </c>
      <c r="B332" s="76">
        <v>70</v>
      </c>
      <c r="C332" s="76">
        <v>0</v>
      </c>
      <c r="D332" s="3" t="s">
        <v>242</v>
      </c>
      <c r="E332" s="76">
        <v>851</v>
      </c>
      <c r="F332" s="3" t="s">
        <v>11</v>
      </c>
      <c r="G332" s="3" t="s">
        <v>139</v>
      </c>
      <c r="H332" s="3" t="s">
        <v>357</v>
      </c>
      <c r="I332" s="3"/>
      <c r="J332" s="27">
        <f t="shared" ref="J332:AA332" si="354">J333</f>
        <v>0</v>
      </c>
      <c r="K332" s="27">
        <f t="shared" si="354"/>
        <v>0</v>
      </c>
      <c r="L332" s="27">
        <f t="shared" si="354"/>
        <v>0</v>
      </c>
      <c r="M332" s="27">
        <f t="shared" si="354"/>
        <v>0</v>
      </c>
      <c r="N332" s="27">
        <f t="shared" si="354"/>
        <v>25000</v>
      </c>
      <c r="O332" s="27">
        <f t="shared" si="354"/>
        <v>0</v>
      </c>
      <c r="P332" s="27">
        <f t="shared" si="354"/>
        <v>25000</v>
      </c>
      <c r="Q332" s="27">
        <f t="shared" si="354"/>
        <v>0</v>
      </c>
      <c r="R332" s="27">
        <f t="shared" si="354"/>
        <v>25000</v>
      </c>
      <c r="S332" s="27">
        <f t="shared" si="354"/>
        <v>0</v>
      </c>
      <c r="T332" s="27">
        <f t="shared" si="354"/>
        <v>50000</v>
      </c>
      <c r="U332" s="27">
        <f t="shared" si="354"/>
        <v>0</v>
      </c>
      <c r="V332" s="27">
        <f t="shared" si="354"/>
        <v>110000</v>
      </c>
      <c r="W332" s="27">
        <f t="shared" si="354"/>
        <v>25000</v>
      </c>
      <c r="X332" s="174">
        <f t="shared" si="342"/>
        <v>22.727272727272727</v>
      </c>
      <c r="Y332" s="194" t="e">
        <f t="shared" si="354"/>
        <v>#REF!</v>
      </c>
      <c r="Z332" s="194" t="e">
        <f t="shared" si="354"/>
        <v>#REF!</v>
      </c>
      <c r="AA332" s="194" t="e">
        <f t="shared" si="354"/>
        <v>#REF!</v>
      </c>
    </row>
    <row r="333" spans="1:27" ht="60" x14ac:dyDescent="0.25">
      <c r="A333" s="71" t="s">
        <v>126</v>
      </c>
      <c r="B333" s="76">
        <v>70</v>
      </c>
      <c r="C333" s="76">
        <v>0</v>
      </c>
      <c r="D333" s="3" t="s">
        <v>242</v>
      </c>
      <c r="E333" s="76">
        <v>851</v>
      </c>
      <c r="F333" s="3" t="s">
        <v>11</v>
      </c>
      <c r="G333" s="3" t="s">
        <v>139</v>
      </c>
      <c r="H333" s="3" t="s">
        <v>357</v>
      </c>
      <c r="I333" s="3" t="s">
        <v>127</v>
      </c>
      <c r="J333" s="27">
        <f t="shared" ref="J333:AA333" si="355">J334</f>
        <v>0</v>
      </c>
      <c r="K333" s="27">
        <f t="shared" si="355"/>
        <v>0</v>
      </c>
      <c r="L333" s="27">
        <f t="shared" si="355"/>
        <v>0</v>
      </c>
      <c r="M333" s="27">
        <f t="shared" si="355"/>
        <v>0</v>
      </c>
      <c r="N333" s="27">
        <f t="shared" si="355"/>
        <v>25000</v>
      </c>
      <c r="O333" s="27">
        <f t="shared" si="355"/>
        <v>0</v>
      </c>
      <c r="P333" s="27">
        <f t="shared" si="355"/>
        <v>25000</v>
      </c>
      <c r="Q333" s="27">
        <f t="shared" si="355"/>
        <v>0</v>
      </c>
      <c r="R333" s="27">
        <f t="shared" si="355"/>
        <v>25000</v>
      </c>
      <c r="S333" s="27">
        <f t="shared" si="355"/>
        <v>0</v>
      </c>
      <c r="T333" s="27">
        <f t="shared" si="355"/>
        <v>50000</v>
      </c>
      <c r="U333" s="27">
        <f t="shared" si="355"/>
        <v>0</v>
      </c>
      <c r="V333" s="27">
        <f t="shared" si="355"/>
        <v>110000</v>
      </c>
      <c r="W333" s="27">
        <f t="shared" si="355"/>
        <v>25000</v>
      </c>
      <c r="X333" s="174">
        <f t="shared" si="342"/>
        <v>22.727272727272727</v>
      </c>
      <c r="Y333" s="194" t="e">
        <f t="shared" si="355"/>
        <v>#REF!</v>
      </c>
      <c r="Z333" s="194" t="e">
        <f t="shared" si="355"/>
        <v>#REF!</v>
      </c>
      <c r="AA333" s="194" t="e">
        <f t="shared" si="355"/>
        <v>#REF!</v>
      </c>
    </row>
    <row r="334" spans="1:27" ht="120" x14ac:dyDescent="0.25">
      <c r="A334" s="71" t="s">
        <v>128</v>
      </c>
      <c r="B334" s="76">
        <v>70</v>
      </c>
      <c r="C334" s="76">
        <v>0</v>
      </c>
      <c r="D334" s="3" t="s">
        <v>242</v>
      </c>
      <c r="E334" s="76">
        <v>851</v>
      </c>
      <c r="F334" s="3" t="s">
        <v>11</v>
      </c>
      <c r="G334" s="3" t="s">
        <v>139</v>
      </c>
      <c r="H334" s="3" t="s">
        <v>357</v>
      </c>
      <c r="I334" s="3" t="s">
        <v>129</v>
      </c>
      <c r="J334" s="27">
        <f>'2.ВС'!J173</f>
        <v>0</v>
      </c>
      <c r="K334" s="27">
        <f>'2.ВС'!K173</f>
        <v>0</v>
      </c>
      <c r="L334" s="27">
        <f>'2.ВС'!L173</f>
        <v>0</v>
      </c>
      <c r="M334" s="27">
        <f>'2.ВС'!M173</f>
        <v>0</v>
      </c>
      <c r="N334" s="27">
        <f>'2.ВС'!N173</f>
        <v>25000</v>
      </c>
      <c r="O334" s="27">
        <f>'2.ВС'!O173</f>
        <v>0</v>
      </c>
      <c r="P334" s="27">
        <f>'2.ВС'!P173</f>
        <v>25000</v>
      </c>
      <c r="Q334" s="27">
        <f>'2.ВС'!Q173</f>
        <v>0</v>
      </c>
      <c r="R334" s="27">
        <f>'2.ВС'!R173+'2.ВС'!R189</f>
        <v>25000</v>
      </c>
      <c r="S334" s="27">
        <f>'2.ВС'!S173+'2.ВС'!S189</f>
        <v>0</v>
      </c>
      <c r="T334" s="27">
        <f>'2.ВС'!T173+'2.ВС'!T189</f>
        <v>50000</v>
      </c>
      <c r="U334" s="27">
        <f>'2.ВС'!U173+'2.ВС'!U189</f>
        <v>0</v>
      </c>
      <c r="V334" s="27">
        <f>'2.ВС'!V173+'2.ВС'!V189</f>
        <v>110000</v>
      </c>
      <c r="W334" s="27">
        <f>'2.ВС'!W173+'2.ВС'!W189</f>
        <v>25000</v>
      </c>
      <c r="X334" s="174">
        <f t="shared" si="342"/>
        <v>22.727272727272727</v>
      </c>
      <c r="Y334" s="194" t="e">
        <f>'2.ВС'!#REF!+'2.ВС'!#REF!</f>
        <v>#REF!</v>
      </c>
      <c r="Z334" s="194" t="e">
        <f>'2.ВС'!#REF!+'2.ВС'!#REF!</f>
        <v>#REF!</v>
      </c>
      <c r="AA334" s="194" t="e">
        <f>'2.ВС'!#REF!+'2.ВС'!#REF!</f>
        <v>#REF!</v>
      </c>
    </row>
    <row r="335" spans="1:27" ht="375" x14ac:dyDescent="0.25">
      <c r="A335" s="206" t="s">
        <v>765</v>
      </c>
      <c r="B335" s="163">
        <v>70</v>
      </c>
      <c r="C335" s="163">
        <v>0</v>
      </c>
      <c r="D335" s="3" t="s">
        <v>766</v>
      </c>
      <c r="E335" s="163">
        <v>851</v>
      </c>
      <c r="F335" s="3"/>
      <c r="G335" s="3"/>
      <c r="H335" s="3" t="s">
        <v>767</v>
      </c>
      <c r="I335" s="3"/>
      <c r="J335" s="27"/>
      <c r="K335" s="27"/>
      <c r="L335" s="27"/>
      <c r="M335" s="27"/>
      <c r="N335" s="27"/>
      <c r="O335" s="27"/>
      <c r="P335" s="27"/>
      <c r="Q335" s="27"/>
      <c r="R335" s="27">
        <f>R336</f>
        <v>0</v>
      </c>
      <c r="S335" s="27">
        <f t="shared" ref="S335:W336" si="356">S336</f>
        <v>0</v>
      </c>
      <c r="T335" s="27">
        <f t="shared" si="356"/>
        <v>0</v>
      </c>
      <c r="U335" s="27">
        <f t="shared" si="356"/>
        <v>0</v>
      </c>
      <c r="V335" s="27">
        <f t="shared" si="356"/>
        <v>169620</v>
      </c>
      <c r="W335" s="27">
        <f t="shared" si="356"/>
        <v>0</v>
      </c>
      <c r="X335" s="174">
        <f t="shared" si="342"/>
        <v>0</v>
      </c>
      <c r="Y335" s="194" t="e">
        <f t="shared" ref="Y335:Y336" si="357">Y336</f>
        <v>#REF!</v>
      </c>
      <c r="Z335" s="194" t="e">
        <f t="shared" ref="Z335:Z336" si="358">Z336</f>
        <v>#REF!</v>
      </c>
      <c r="AA335" s="194" t="e">
        <f t="shared" ref="AA335:AA336" si="359">AA336</f>
        <v>#REF!</v>
      </c>
    </row>
    <row r="336" spans="1:27" ht="120" x14ac:dyDescent="0.25">
      <c r="A336" s="206" t="s">
        <v>22</v>
      </c>
      <c r="B336" s="163">
        <v>70</v>
      </c>
      <c r="C336" s="163">
        <v>0</v>
      </c>
      <c r="D336" s="3" t="s">
        <v>766</v>
      </c>
      <c r="E336" s="163">
        <v>851</v>
      </c>
      <c r="F336" s="3"/>
      <c r="G336" s="3"/>
      <c r="H336" s="3" t="s">
        <v>767</v>
      </c>
      <c r="I336" s="3" t="s">
        <v>23</v>
      </c>
      <c r="J336" s="27"/>
      <c r="K336" s="27"/>
      <c r="L336" s="27"/>
      <c r="M336" s="27"/>
      <c r="N336" s="27"/>
      <c r="O336" s="27"/>
      <c r="P336" s="27"/>
      <c r="Q336" s="27"/>
      <c r="R336" s="27">
        <f>R337</f>
        <v>0</v>
      </c>
      <c r="S336" s="27">
        <f t="shared" si="356"/>
        <v>0</v>
      </c>
      <c r="T336" s="27">
        <f t="shared" si="356"/>
        <v>0</v>
      </c>
      <c r="U336" s="27">
        <f t="shared" si="356"/>
        <v>0</v>
      </c>
      <c r="V336" s="27">
        <f t="shared" si="356"/>
        <v>169620</v>
      </c>
      <c r="W336" s="27">
        <f t="shared" si="356"/>
        <v>0</v>
      </c>
      <c r="X336" s="174">
        <f t="shared" si="342"/>
        <v>0</v>
      </c>
      <c r="Y336" s="194" t="e">
        <f t="shared" si="357"/>
        <v>#REF!</v>
      </c>
      <c r="Z336" s="194" t="e">
        <f t="shared" si="358"/>
        <v>#REF!</v>
      </c>
      <c r="AA336" s="194" t="e">
        <f t="shared" si="359"/>
        <v>#REF!</v>
      </c>
    </row>
    <row r="337" spans="1:27" ht="120" x14ac:dyDescent="0.25">
      <c r="A337" s="206" t="s">
        <v>9</v>
      </c>
      <c r="B337" s="163">
        <v>70</v>
      </c>
      <c r="C337" s="163">
        <v>0</v>
      </c>
      <c r="D337" s="3" t="s">
        <v>766</v>
      </c>
      <c r="E337" s="163">
        <v>851</v>
      </c>
      <c r="F337" s="3"/>
      <c r="G337" s="3"/>
      <c r="H337" s="3" t="s">
        <v>767</v>
      </c>
      <c r="I337" s="3" t="s">
        <v>24</v>
      </c>
      <c r="J337" s="27"/>
      <c r="K337" s="27"/>
      <c r="L337" s="27"/>
      <c r="M337" s="27"/>
      <c r="N337" s="27"/>
      <c r="O337" s="27"/>
      <c r="P337" s="27"/>
      <c r="Q337" s="27"/>
      <c r="R337" s="27">
        <f>'2.ВС'!R60</f>
        <v>0</v>
      </c>
      <c r="S337" s="27">
        <f>'2.ВС'!S60</f>
        <v>0</v>
      </c>
      <c r="T337" s="27">
        <f>'2.ВС'!T60</f>
        <v>0</v>
      </c>
      <c r="U337" s="27">
        <f>'2.ВС'!U60</f>
        <v>0</v>
      </c>
      <c r="V337" s="27">
        <f>'2.ВС'!V60</f>
        <v>169620</v>
      </c>
      <c r="W337" s="27">
        <f>'2.ВС'!W60</f>
        <v>0</v>
      </c>
      <c r="X337" s="174">
        <f t="shared" si="342"/>
        <v>0</v>
      </c>
      <c r="Y337" s="194" t="e">
        <f>'2.ВС'!#REF!</f>
        <v>#REF!</v>
      </c>
      <c r="Z337" s="194" t="e">
        <f>'2.ВС'!#REF!</f>
        <v>#REF!</v>
      </c>
      <c r="AA337" s="194" t="e">
        <f>'2.ВС'!#REF!</f>
        <v>#REF!</v>
      </c>
    </row>
    <row r="338" spans="1:27" s="29" customFormat="1" ht="85.5" x14ac:dyDescent="0.25">
      <c r="A338" s="23" t="s">
        <v>179</v>
      </c>
      <c r="B338" s="10">
        <v>70</v>
      </c>
      <c r="C338" s="10">
        <v>0</v>
      </c>
      <c r="D338" s="24" t="s">
        <v>242</v>
      </c>
      <c r="E338" s="82">
        <v>853</v>
      </c>
      <c r="F338" s="24"/>
      <c r="G338" s="24"/>
      <c r="H338" s="24"/>
      <c r="I338" s="24"/>
      <c r="J338" s="28" t="e">
        <f>#REF!+J339</f>
        <v>#REF!</v>
      </c>
      <c r="K338" s="28" t="e">
        <f>#REF!+K339</f>
        <v>#REF!</v>
      </c>
      <c r="L338" s="28" t="e">
        <f>#REF!+L339</f>
        <v>#REF!</v>
      </c>
      <c r="M338" s="28" t="e">
        <f>#REF!+M339</f>
        <v>#REF!</v>
      </c>
      <c r="N338" s="28" t="e">
        <f>#REF!+N339</f>
        <v>#REF!</v>
      </c>
      <c r="O338" s="28" t="e">
        <f>#REF!+O339</f>
        <v>#REF!</v>
      </c>
      <c r="P338" s="28" t="e">
        <f>#REF!+P339</f>
        <v>#REF!</v>
      </c>
      <c r="Q338" s="28" t="e">
        <f>#REF!+Q339</f>
        <v>#REF!</v>
      </c>
      <c r="R338" s="28">
        <f>R339</f>
        <v>475000</v>
      </c>
      <c r="S338" s="28">
        <f t="shared" ref="S338:AA340" si="360">S339</f>
        <v>0</v>
      </c>
      <c r="T338" s="28">
        <f t="shared" si="360"/>
        <v>475000</v>
      </c>
      <c r="U338" s="28">
        <f t="shared" si="360"/>
        <v>0</v>
      </c>
      <c r="V338" s="28">
        <f t="shared" si="360"/>
        <v>390000</v>
      </c>
      <c r="W338" s="28">
        <f t="shared" si="360"/>
        <v>0</v>
      </c>
      <c r="X338" s="174">
        <f t="shared" si="342"/>
        <v>0</v>
      </c>
      <c r="Y338" s="193" t="e">
        <f t="shared" si="360"/>
        <v>#REF!</v>
      </c>
      <c r="Z338" s="193" t="e">
        <f t="shared" si="360"/>
        <v>#REF!</v>
      </c>
      <c r="AA338" s="193" t="e">
        <f t="shared" si="360"/>
        <v>#REF!</v>
      </c>
    </row>
    <row r="339" spans="1:27" ht="45" x14ac:dyDescent="0.25">
      <c r="A339" s="20" t="s">
        <v>131</v>
      </c>
      <c r="B339" s="76">
        <v>70</v>
      </c>
      <c r="C339" s="76">
        <v>0</v>
      </c>
      <c r="D339" s="3" t="s">
        <v>242</v>
      </c>
      <c r="E339" s="76">
        <v>853</v>
      </c>
      <c r="F339" s="3" t="s">
        <v>11</v>
      </c>
      <c r="G339" s="3" t="s">
        <v>139</v>
      </c>
      <c r="H339" s="3" t="s">
        <v>357</v>
      </c>
      <c r="I339" s="3"/>
      <c r="J339" s="27">
        <f t="shared" ref="J339:Y340" si="361">J340</f>
        <v>200000</v>
      </c>
      <c r="K339" s="27">
        <f t="shared" si="361"/>
        <v>0</v>
      </c>
      <c r="L339" s="27">
        <f t="shared" si="361"/>
        <v>200000</v>
      </c>
      <c r="M339" s="27">
        <f t="shared" si="361"/>
        <v>0</v>
      </c>
      <c r="N339" s="27">
        <f t="shared" si="361"/>
        <v>275000</v>
      </c>
      <c r="O339" s="27">
        <f t="shared" si="361"/>
        <v>0</v>
      </c>
      <c r="P339" s="27">
        <f t="shared" si="361"/>
        <v>275000</v>
      </c>
      <c r="Q339" s="27">
        <f t="shared" si="361"/>
        <v>0</v>
      </c>
      <c r="R339" s="27">
        <f t="shared" si="361"/>
        <v>475000</v>
      </c>
      <c r="S339" s="27">
        <f t="shared" si="361"/>
        <v>0</v>
      </c>
      <c r="T339" s="27">
        <f t="shared" si="361"/>
        <v>475000</v>
      </c>
      <c r="U339" s="27">
        <f t="shared" si="361"/>
        <v>0</v>
      </c>
      <c r="V339" s="27">
        <f t="shared" si="361"/>
        <v>390000</v>
      </c>
      <c r="W339" s="27">
        <f t="shared" si="361"/>
        <v>0</v>
      </c>
      <c r="X339" s="174">
        <f t="shared" si="342"/>
        <v>0</v>
      </c>
      <c r="Y339" s="194" t="e">
        <f t="shared" si="361"/>
        <v>#REF!</v>
      </c>
      <c r="Z339" s="194" t="e">
        <f t="shared" si="360"/>
        <v>#REF!</v>
      </c>
      <c r="AA339" s="194" t="e">
        <f t="shared" si="360"/>
        <v>#REF!</v>
      </c>
    </row>
    <row r="340" spans="1:27" ht="45" x14ac:dyDescent="0.25">
      <c r="A340" s="78" t="s">
        <v>25</v>
      </c>
      <c r="B340" s="76">
        <v>70</v>
      </c>
      <c r="C340" s="76">
        <v>0</v>
      </c>
      <c r="D340" s="3" t="s">
        <v>242</v>
      </c>
      <c r="E340" s="76">
        <v>853</v>
      </c>
      <c r="F340" s="3" t="s">
        <v>11</v>
      </c>
      <c r="G340" s="3" t="s">
        <v>139</v>
      </c>
      <c r="H340" s="3" t="s">
        <v>357</v>
      </c>
      <c r="I340" s="3" t="s">
        <v>26</v>
      </c>
      <c r="J340" s="27">
        <f t="shared" si="361"/>
        <v>200000</v>
      </c>
      <c r="K340" s="27">
        <f t="shared" si="361"/>
        <v>0</v>
      </c>
      <c r="L340" s="27">
        <f t="shared" si="361"/>
        <v>200000</v>
      </c>
      <c r="M340" s="27">
        <f t="shared" si="361"/>
        <v>0</v>
      </c>
      <c r="N340" s="27">
        <f t="shared" si="361"/>
        <v>275000</v>
      </c>
      <c r="O340" s="27">
        <f t="shared" si="361"/>
        <v>0</v>
      </c>
      <c r="P340" s="27">
        <f t="shared" si="361"/>
        <v>275000</v>
      </c>
      <c r="Q340" s="27">
        <f t="shared" si="361"/>
        <v>0</v>
      </c>
      <c r="R340" s="27">
        <f t="shared" si="361"/>
        <v>475000</v>
      </c>
      <c r="S340" s="27">
        <f t="shared" si="361"/>
        <v>0</v>
      </c>
      <c r="T340" s="27">
        <f t="shared" si="361"/>
        <v>475000</v>
      </c>
      <c r="U340" s="27">
        <f t="shared" si="361"/>
        <v>0</v>
      </c>
      <c r="V340" s="27">
        <f t="shared" si="361"/>
        <v>390000</v>
      </c>
      <c r="W340" s="27">
        <f t="shared" si="361"/>
        <v>0</v>
      </c>
      <c r="X340" s="174">
        <f t="shared" si="342"/>
        <v>0</v>
      </c>
      <c r="Y340" s="194" t="e">
        <f t="shared" si="360"/>
        <v>#REF!</v>
      </c>
      <c r="Z340" s="194" t="e">
        <f t="shared" si="360"/>
        <v>#REF!</v>
      </c>
      <c r="AA340" s="194" t="e">
        <f t="shared" si="360"/>
        <v>#REF!</v>
      </c>
    </row>
    <row r="341" spans="1:27" ht="30" x14ac:dyDescent="0.25">
      <c r="A341" s="71" t="s">
        <v>183</v>
      </c>
      <c r="B341" s="76">
        <v>70</v>
      </c>
      <c r="C341" s="76">
        <v>0</v>
      </c>
      <c r="D341" s="3" t="s">
        <v>242</v>
      </c>
      <c r="E341" s="76">
        <v>853</v>
      </c>
      <c r="F341" s="3" t="s">
        <v>11</v>
      </c>
      <c r="G341" s="3" t="s">
        <v>139</v>
      </c>
      <c r="H341" s="3" t="s">
        <v>357</v>
      </c>
      <c r="I341" s="3" t="s">
        <v>184</v>
      </c>
      <c r="J341" s="27">
        <f>'2.ВС'!J347</f>
        <v>200000</v>
      </c>
      <c r="K341" s="27">
        <f>'2.ВС'!K347</f>
        <v>0</v>
      </c>
      <c r="L341" s="27">
        <f>'2.ВС'!L347</f>
        <v>200000</v>
      </c>
      <c r="M341" s="27">
        <f>'2.ВС'!M347</f>
        <v>0</v>
      </c>
      <c r="N341" s="27">
        <f>'2.ВС'!N347</f>
        <v>275000</v>
      </c>
      <c r="O341" s="27">
        <f>'2.ВС'!O347</f>
        <v>0</v>
      </c>
      <c r="P341" s="27">
        <f>'2.ВС'!P347</f>
        <v>275000</v>
      </c>
      <c r="Q341" s="27">
        <f>'2.ВС'!Q347</f>
        <v>0</v>
      </c>
      <c r="R341" s="27">
        <f>'2.ВС'!R347</f>
        <v>475000</v>
      </c>
      <c r="S341" s="27">
        <f>'2.ВС'!S347</f>
        <v>0</v>
      </c>
      <c r="T341" s="27">
        <f>'2.ВС'!T347</f>
        <v>475000</v>
      </c>
      <c r="U341" s="27">
        <f>'2.ВС'!U347</f>
        <v>0</v>
      </c>
      <c r="V341" s="27">
        <f>'2.ВС'!V347</f>
        <v>390000</v>
      </c>
      <c r="W341" s="27">
        <f>'2.ВС'!W347</f>
        <v>0</v>
      </c>
      <c r="X341" s="174">
        <f t="shared" si="342"/>
        <v>0</v>
      </c>
      <c r="Y341" s="194" t="e">
        <f>'2.ВС'!#REF!</f>
        <v>#REF!</v>
      </c>
      <c r="Z341" s="194" t="e">
        <f>'2.ВС'!#REF!</f>
        <v>#REF!</v>
      </c>
      <c r="AA341" s="194" t="e">
        <f>'2.ВС'!#REF!</f>
        <v>#REF!</v>
      </c>
    </row>
    <row r="342" spans="1:27" ht="71.25" x14ac:dyDescent="0.25">
      <c r="A342" s="23" t="s">
        <v>194</v>
      </c>
      <c r="B342" s="82">
        <v>70</v>
      </c>
      <c r="C342" s="82">
        <v>0</v>
      </c>
      <c r="D342" s="3" t="s">
        <v>242</v>
      </c>
      <c r="E342" s="82">
        <v>854</v>
      </c>
      <c r="F342" s="82"/>
      <c r="G342" s="24"/>
      <c r="H342" s="24"/>
      <c r="I342" s="24"/>
      <c r="J342" s="28">
        <f t="shared" ref="J342:AA342" si="362">J343</f>
        <v>348200</v>
      </c>
      <c r="K342" s="28">
        <f t="shared" si="362"/>
        <v>0</v>
      </c>
      <c r="L342" s="28">
        <f t="shared" si="362"/>
        <v>348200</v>
      </c>
      <c r="M342" s="28">
        <f t="shared" si="362"/>
        <v>0</v>
      </c>
      <c r="N342" s="28">
        <f t="shared" si="362"/>
        <v>0</v>
      </c>
      <c r="O342" s="28">
        <f t="shared" si="362"/>
        <v>0</v>
      </c>
      <c r="P342" s="28">
        <f t="shared" si="362"/>
        <v>0</v>
      </c>
      <c r="Q342" s="28">
        <f t="shared" si="362"/>
        <v>0</v>
      </c>
      <c r="R342" s="28">
        <f t="shared" si="362"/>
        <v>348200</v>
      </c>
      <c r="S342" s="28">
        <f t="shared" si="362"/>
        <v>0</v>
      </c>
      <c r="T342" s="28">
        <f t="shared" si="362"/>
        <v>348200</v>
      </c>
      <c r="U342" s="28">
        <f t="shared" si="362"/>
        <v>0</v>
      </c>
      <c r="V342" s="28">
        <f t="shared" si="362"/>
        <v>348200</v>
      </c>
      <c r="W342" s="28">
        <f t="shared" si="362"/>
        <v>144236.41</v>
      </c>
      <c r="X342" s="174">
        <f t="shared" si="342"/>
        <v>41.423437679494548</v>
      </c>
      <c r="Y342" s="193" t="e">
        <f t="shared" si="362"/>
        <v>#REF!</v>
      </c>
      <c r="Z342" s="193" t="e">
        <f t="shared" si="362"/>
        <v>#REF!</v>
      </c>
      <c r="AA342" s="193" t="e">
        <f t="shared" si="362"/>
        <v>#REF!</v>
      </c>
    </row>
    <row r="343" spans="1:27" ht="135" x14ac:dyDescent="0.25">
      <c r="A343" s="20" t="s">
        <v>20</v>
      </c>
      <c r="B343" s="76">
        <v>70</v>
      </c>
      <c r="C343" s="76">
        <v>0</v>
      </c>
      <c r="D343" s="3" t="s">
        <v>242</v>
      </c>
      <c r="E343" s="76">
        <v>854</v>
      </c>
      <c r="F343" s="3" t="s">
        <v>17</v>
      </c>
      <c r="G343" s="3" t="s">
        <v>58</v>
      </c>
      <c r="H343" s="3" t="s">
        <v>258</v>
      </c>
      <c r="I343" s="3"/>
      <c r="J343" s="27">
        <f>J344+J347</f>
        <v>348200</v>
      </c>
      <c r="K343" s="27">
        <f t="shared" ref="K343:M343" si="363">K344+K347</f>
        <v>0</v>
      </c>
      <c r="L343" s="27">
        <f t="shared" si="363"/>
        <v>348200</v>
      </c>
      <c r="M343" s="27">
        <f t="shared" si="363"/>
        <v>0</v>
      </c>
      <c r="N343" s="27">
        <f>N344+N347</f>
        <v>0</v>
      </c>
      <c r="O343" s="27">
        <f t="shared" ref="O343" si="364">O344+O347</f>
        <v>0</v>
      </c>
      <c r="P343" s="27">
        <f t="shared" ref="P343" si="365">P344+P347</f>
        <v>0</v>
      </c>
      <c r="Q343" s="27">
        <f t="shared" ref="Q343" si="366">Q344+Q347</f>
        <v>0</v>
      </c>
      <c r="R343" s="27">
        <f>R344+R347</f>
        <v>348200</v>
      </c>
      <c r="S343" s="27">
        <f t="shared" ref="S343" si="367">S344+S347</f>
        <v>0</v>
      </c>
      <c r="T343" s="27">
        <f t="shared" ref="T343" si="368">T344+T347</f>
        <v>348200</v>
      </c>
      <c r="U343" s="27">
        <f t="shared" ref="U343" si="369">U344+U347</f>
        <v>0</v>
      </c>
      <c r="V343" s="27">
        <f t="shared" ref="V343:W343" si="370">V344+V347</f>
        <v>348200</v>
      </c>
      <c r="W343" s="27">
        <f t="shared" si="370"/>
        <v>144236.41</v>
      </c>
      <c r="X343" s="174">
        <f t="shared" si="342"/>
        <v>41.423437679494548</v>
      </c>
      <c r="Y343" s="194" t="e">
        <f t="shared" ref="Y343:AA343" si="371">Y344+Y347</f>
        <v>#REF!</v>
      </c>
      <c r="Z343" s="194" t="e">
        <f t="shared" si="371"/>
        <v>#REF!</v>
      </c>
      <c r="AA343" s="194" t="e">
        <f t="shared" si="371"/>
        <v>#REF!</v>
      </c>
    </row>
    <row r="344" spans="1:27" ht="50.25" customHeight="1" x14ac:dyDescent="0.25">
      <c r="A344" s="71" t="s">
        <v>16</v>
      </c>
      <c r="B344" s="76">
        <v>70</v>
      </c>
      <c r="C344" s="76">
        <v>0</v>
      </c>
      <c r="D344" s="3" t="s">
        <v>242</v>
      </c>
      <c r="E344" s="76">
        <v>854</v>
      </c>
      <c r="F344" s="3" t="s">
        <v>11</v>
      </c>
      <c r="G344" s="3" t="s">
        <v>58</v>
      </c>
      <c r="H344" s="3" t="s">
        <v>258</v>
      </c>
      <c r="I344" s="3" t="s">
        <v>18</v>
      </c>
      <c r="J344" s="27">
        <f t="shared" ref="J344:AA344" si="372">J345</f>
        <v>289500</v>
      </c>
      <c r="K344" s="27">
        <f t="shared" si="372"/>
        <v>0</v>
      </c>
      <c r="L344" s="27">
        <f t="shared" si="372"/>
        <v>289500</v>
      </c>
      <c r="M344" s="27">
        <f t="shared" si="372"/>
        <v>0</v>
      </c>
      <c r="N344" s="27">
        <f t="shared" si="372"/>
        <v>0</v>
      </c>
      <c r="O344" s="27">
        <f t="shared" si="372"/>
        <v>0</v>
      </c>
      <c r="P344" s="27">
        <f t="shared" si="372"/>
        <v>0</v>
      </c>
      <c r="Q344" s="27">
        <f t="shared" si="372"/>
        <v>0</v>
      </c>
      <c r="R344" s="27">
        <f t="shared" si="372"/>
        <v>289500</v>
      </c>
      <c r="S344" s="27">
        <f t="shared" si="372"/>
        <v>0</v>
      </c>
      <c r="T344" s="27">
        <f t="shared" si="372"/>
        <v>289500</v>
      </c>
      <c r="U344" s="27">
        <f t="shared" si="372"/>
        <v>0</v>
      </c>
      <c r="V344" s="27">
        <f t="shared" si="372"/>
        <v>289500</v>
      </c>
      <c r="W344" s="27">
        <f t="shared" si="372"/>
        <v>130738.81999999999</v>
      </c>
      <c r="X344" s="174">
        <f t="shared" si="342"/>
        <v>45.160214162348879</v>
      </c>
      <c r="Y344" s="194" t="e">
        <f t="shared" si="372"/>
        <v>#REF!</v>
      </c>
      <c r="Z344" s="194" t="e">
        <f t="shared" si="372"/>
        <v>#REF!</v>
      </c>
      <c r="AA344" s="194" t="e">
        <f t="shared" si="372"/>
        <v>#REF!</v>
      </c>
    </row>
    <row r="345" spans="1:27" ht="105" x14ac:dyDescent="0.25">
      <c r="A345" s="71" t="s">
        <v>8</v>
      </c>
      <c r="B345" s="76">
        <v>70</v>
      </c>
      <c r="C345" s="76">
        <v>0</v>
      </c>
      <c r="D345" s="3" t="s">
        <v>242</v>
      </c>
      <c r="E345" s="76">
        <v>854</v>
      </c>
      <c r="F345" s="3" t="s">
        <v>11</v>
      </c>
      <c r="G345" s="3" t="s">
        <v>58</v>
      </c>
      <c r="H345" s="3" t="s">
        <v>258</v>
      </c>
      <c r="I345" s="3" t="s">
        <v>19</v>
      </c>
      <c r="J345" s="27">
        <f>'2.ВС'!J362</f>
        <v>289500</v>
      </c>
      <c r="K345" s="27">
        <f>'2.ВС'!K362</f>
        <v>0</v>
      </c>
      <c r="L345" s="27">
        <f>'2.ВС'!L362</f>
        <v>289500</v>
      </c>
      <c r="M345" s="27">
        <f>'2.ВС'!M362</f>
        <v>0</v>
      </c>
      <c r="N345" s="27">
        <f>'2.ВС'!N362</f>
        <v>0</v>
      </c>
      <c r="O345" s="27">
        <f>'2.ВС'!O362</f>
        <v>0</v>
      </c>
      <c r="P345" s="27">
        <f>'2.ВС'!P362</f>
        <v>0</v>
      </c>
      <c r="Q345" s="27">
        <f>'2.ВС'!Q362</f>
        <v>0</v>
      </c>
      <c r="R345" s="27">
        <f>'2.ВС'!R362</f>
        <v>289500</v>
      </c>
      <c r="S345" s="27">
        <f>'2.ВС'!S362</f>
        <v>0</v>
      </c>
      <c r="T345" s="27">
        <f>'2.ВС'!T362</f>
        <v>289500</v>
      </c>
      <c r="U345" s="27">
        <f>'2.ВС'!U362</f>
        <v>0</v>
      </c>
      <c r="V345" s="27">
        <f>'2.ВС'!V362</f>
        <v>289500</v>
      </c>
      <c r="W345" s="27">
        <f>'2.ВС'!W362</f>
        <v>130738.81999999999</v>
      </c>
      <c r="X345" s="174">
        <f t="shared" si="342"/>
        <v>45.160214162348879</v>
      </c>
      <c r="Y345" s="194" t="e">
        <f>'2.ВС'!#REF!</f>
        <v>#REF!</v>
      </c>
      <c r="Z345" s="194" t="e">
        <f>'2.ВС'!#REF!</f>
        <v>#REF!</v>
      </c>
      <c r="AA345" s="194" t="e">
        <f>'2.ВС'!#REF!</f>
        <v>#REF!</v>
      </c>
    </row>
    <row r="346" spans="1:27" ht="120" x14ac:dyDescent="0.25">
      <c r="A346" s="78" t="s">
        <v>22</v>
      </c>
      <c r="B346" s="76">
        <v>70</v>
      </c>
      <c r="C346" s="76">
        <v>0</v>
      </c>
      <c r="D346" s="3" t="s">
        <v>242</v>
      </c>
      <c r="E346" s="76">
        <v>854</v>
      </c>
      <c r="F346" s="3" t="s">
        <v>11</v>
      </c>
      <c r="G346" s="3" t="s">
        <v>58</v>
      </c>
      <c r="H346" s="3" t="s">
        <v>258</v>
      </c>
      <c r="I346" s="3" t="s">
        <v>23</v>
      </c>
      <c r="J346" s="27">
        <f t="shared" ref="J346:AA346" si="373">J347</f>
        <v>58700</v>
      </c>
      <c r="K346" s="27">
        <f t="shared" si="373"/>
        <v>0</v>
      </c>
      <c r="L346" s="27">
        <f t="shared" si="373"/>
        <v>58700</v>
      </c>
      <c r="M346" s="27">
        <f t="shared" si="373"/>
        <v>0</v>
      </c>
      <c r="N346" s="27">
        <f t="shared" si="373"/>
        <v>0</v>
      </c>
      <c r="O346" s="27">
        <f t="shared" si="373"/>
        <v>0</v>
      </c>
      <c r="P346" s="27">
        <f t="shared" si="373"/>
        <v>0</v>
      </c>
      <c r="Q346" s="27">
        <f t="shared" si="373"/>
        <v>0</v>
      </c>
      <c r="R346" s="27">
        <f t="shared" si="373"/>
        <v>58700</v>
      </c>
      <c r="S346" s="27">
        <f t="shared" si="373"/>
        <v>0</v>
      </c>
      <c r="T346" s="27">
        <f t="shared" si="373"/>
        <v>58700</v>
      </c>
      <c r="U346" s="27">
        <f t="shared" si="373"/>
        <v>0</v>
      </c>
      <c r="V346" s="27">
        <f t="shared" si="373"/>
        <v>58700</v>
      </c>
      <c r="W346" s="27">
        <f t="shared" si="373"/>
        <v>13497.59</v>
      </c>
      <c r="X346" s="174">
        <f t="shared" si="342"/>
        <v>22.99419080068143</v>
      </c>
      <c r="Y346" s="194" t="e">
        <f t="shared" si="373"/>
        <v>#REF!</v>
      </c>
      <c r="Z346" s="194" t="e">
        <f t="shared" si="373"/>
        <v>#REF!</v>
      </c>
      <c r="AA346" s="194" t="e">
        <f t="shared" si="373"/>
        <v>#REF!</v>
      </c>
    </row>
    <row r="347" spans="1:27" ht="120" x14ac:dyDescent="0.25">
      <c r="A347" s="78" t="s">
        <v>9</v>
      </c>
      <c r="B347" s="76">
        <v>70</v>
      </c>
      <c r="C347" s="76">
        <v>0</v>
      </c>
      <c r="D347" s="3" t="s">
        <v>242</v>
      </c>
      <c r="E347" s="76">
        <v>854</v>
      </c>
      <c r="F347" s="3" t="s">
        <v>11</v>
      </c>
      <c r="G347" s="3" t="s">
        <v>58</v>
      </c>
      <c r="H347" s="3" t="s">
        <v>258</v>
      </c>
      <c r="I347" s="3" t="s">
        <v>24</v>
      </c>
      <c r="J347" s="27">
        <f>'2.ВС'!J364</f>
        <v>58700</v>
      </c>
      <c r="K347" s="27">
        <f>'2.ВС'!K364</f>
        <v>0</v>
      </c>
      <c r="L347" s="27">
        <f>'2.ВС'!L364</f>
        <v>58700</v>
      </c>
      <c r="M347" s="27">
        <f>'2.ВС'!M364</f>
        <v>0</v>
      </c>
      <c r="N347" s="27">
        <f>'2.ВС'!N364</f>
        <v>0</v>
      </c>
      <c r="O347" s="27">
        <f>'2.ВС'!O364</f>
        <v>0</v>
      </c>
      <c r="P347" s="27">
        <f>'2.ВС'!P364</f>
        <v>0</v>
      </c>
      <c r="Q347" s="27">
        <f>'2.ВС'!Q364</f>
        <v>0</v>
      </c>
      <c r="R347" s="27">
        <f>'2.ВС'!R364</f>
        <v>58700</v>
      </c>
      <c r="S347" s="27">
        <f>'2.ВС'!S364</f>
        <v>0</v>
      </c>
      <c r="T347" s="27">
        <f>'2.ВС'!T364</f>
        <v>58700</v>
      </c>
      <c r="U347" s="27">
        <f>'2.ВС'!U364</f>
        <v>0</v>
      </c>
      <c r="V347" s="27">
        <f>'2.ВС'!V364</f>
        <v>58700</v>
      </c>
      <c r="W347" s="27">
        <f>'2.ВС'!W364</f>
        <v>13497.59</v>
      </c>
      <c r="X347" s="174">
        <f t="shared" si="342"/>
        <v>22.99419080068143</v>
      </c>
      <c r="Y347" s="194" t="e">
        <f>'2.ВС'!#REF!</f>
        <v>#REF!</v>
      </c>
      <c r="Z347" s="194" t="e">
        <f>'2.ВС'!#REF!</f>
        <v>#REF!</v>
      </c>
      <c r="AA347" s="194" t="e">
        <f>'2.ВС'!#REF!</f>
        <v>#REF!</v>
      </c>
    </row>
    <row r="348" spans="1:27" ht="99.75" x14ac:dyDescent="0.25">
      <c r="A348" s="23" t="s">
        <v>197</v>
      </c>
      <c r="B348" s="10">
        <v>70</v>
      </c>
      <c r="C348" s="10">
        <v>0</v>
      </c>
      <c r="D348" s="3" t="s">
        <v>242</v>
      </c>
      <c r="E348" s="10">
        <v>857</v>
      </c>
      <c r="F348" s="24"/>
      <c r="G348" s="24"/>
      <c r="H348" s="3"/>
      <c r="I348" s="24"/>
      <c r="J348" s="28">
        <f t="shared" ref="J348" si="374">J349+J352+J355</f>
        <v>686500</v>
      </c>
      <c r="K348" s="28">
        <f t="shared" ref="K348:N348" si="375">K349+K352+K355</f>
        <v>0</v>
      </c>
      <c r="L348" s="28">
        <f t="shared" si="375"/>
        <v>668500</v>
      </c>
      <c r="M348" s="28">
        <f t="shared" si="375"/>
        <v>18000</v>
      </c>
      <c r="N348" s="28">
        <f t="shared" si="375"/>
        <v>0</v>
      </c>
      <c r="O348" s="28">
        <f t="shared" ref="O348:U348" si="376">O349+O352+O355</f>
        <v>0</v>
      </c>
      <c r="P348" s="28">
        <f t="shared" si="376"/>
        <v>0</v>
      </c>
      <c r="Q348" s="28">
        <f t="shared" si="376"/>
        <v>0</v>
      </c>
      <c r="R348" s="28">
        <f t="shared" si="376"/>
        <v>686500</v>
      </c>
      <c r="S348" s="28">
        <f t="shared" si="376"/>
        <v>0</v>
      </c>
      <c r="T348" s="28">
        <f t="shared" si="376"/>
        <v>668500</v>
      </c>
      <c r="U348" s="28">
        <f t="shared" si="376"/>
        <v>18000</v>
      </c>
      <c r="V348" s="28">
        <f t="shared" ref="V348:W348" si="377">V349+V352+V355</f>
        <v>686500</v>
      </c>
      <c r="W348" s="28">
        <f t="shared" si="377"/>
        <v>279939.13</v>
      </c>
      <c r="X348" s="174">
        <f t="shared" si="342"/>
        <v>40.777731973780043</v>
      </c>
      <c r="Y348" s="193" t="e">
        <f t="shared" ref="Y348:AA348" si="378">Y349+Y352+Y355</f>
        <v>#REF!</v>
      </c>
      <c r="Z348" s="193" t="e">
        <f t="shared" si="378"/>
        <v>#REF!</v>
      </c>
      <c r="AA348" s="193" t="e">
        <f t="shared" si="378"/>
        <v>#REF!</v>
      </c>
    </row>
    <row r="349" spans="1:27" ht="135" x14ac:dyDescent="0.25">
      <c r="A349" s="20" t="s">
        <v>20</v>
      </c>
      <c r="B349" s="76">
        <v>70</v>
      </c>
      <c r="C349" s="76">
        <v>0</v>
      </c>
      <c r="D349" s="3" t="s">
        <v>242</v>
      </c>
      <c r="E349" s="76">
        <v>857</v>
      </c>
      <c r="F349" s="3" t="s">
        <v>11</v>
      </c>
      <c r="G349" s="3" t="s">
        <v>135</v>
      </c>
      <c r="H349" s="3" t="s">
        <v>258</v>
      </c>
      <c r="I349" s="3"/>
      <c r="J349" s="27">
        <f t="shared" ref="J349:AA349" si="379">J350</f>
        <v>24100</v>
      </c>
      <c r="K349" s="27">
        <f t="shared" si="379"/>
        <v>0</v>
      </c>
      <c r="L349" s="27">
        <f t="shared" si="379"/>
        <v>24100</v>
      </c>
      <c r="M349" s="27">
        <f t="shared" si="379"/>
        <v>0</v>
      </c>
      <c r="N349" s="27">
        <f t="shared" si="379"/>
        <v>0</v>
      </c>
      <c r="O349" s="27">
        <f t="shared" si="379"/>
        <v>0</v>
      </c>
      <c r="P349" s="27">
        <f t="shared" si="379"/>
        <v>0</v>
      </c>
      <c r="Q349" s="27">
        <f t="shared" si="379"/>
        <v>0</v>
      </c>
      <c r="R349" s="27">
        <f t="shared" si="379"/>
        <v>24100</v>
      </c>
      <c r="S349" s="27">
        <f t="shared" si="379"/>
        <v>0</v>
      </c>
      <c r="T349" s="27">
        <f t="shared" si="379"/>
        <v>24100</v>
      </c>
      <c r="U349" s="27">
        <f t="shared" si="379"/>
        <v>0</v>
      </c>
      <c r="V349" s="27">
        <f t="shared" si="379"/>
        <v>24100</v>
      </c>
      <c r="W349" s="27">
        <f t="shared" si="379"/>
        <v>4500</v>
      </c>
      <c r="X349" s="174">
        <f t="shared" si="342"/>
        <v>18.672199170124482</v>
      </c>
      <c r="Y349" s="194" t="e">
        <f t="shared" si="379"/>
        <v>#REF!</v>
      </c>
      <c r="Z349" s="194" t="e">
        <f t="shared" si="379"/>
        <v>#REF!</v>
      </c>
      <c r="AA349" s="194" t="e">
        <f t="shared" si="379"/>
        <v>#REF!</v>
      </c>
    </row>
    <row r="350" spans="1:27" ht="120" x14ac:dyDescent="0.25">
      <c r="A350" s="78" t="s">
        <v>22</v>
      </c>
      <c r="B350" s="76">
        <v>70</v>
      </c>
      <c r="C350" s="76">
        <v>0</v>
      </c>
      <c r="D350" s="3" t="s">
        <v>242</v>
      </c>
      <c r="E350" s="76">
        <v>857</v>
      </c>
      <c r="F350" s="3" t="s">
        <v>11</v>
      </c>
      <c r="G350" s="3" t="s">
        <v>58</v>
      </c>
      <c r="H350" s="3" t="s">
        <v>258</v>
      </c>
      <c r="I350" s="3" t="s">
        <v>23</v>
      </c>
      <c r="J350" s="27">
        <f t="shared" ref="J350:AA350" si="380">J351</f>
        <v>24100</v>
      </c>
      <c r="K350" s="27">
        <f t="shared" si="380"/>
        <v>0</v>
      </c>
      <c r="L350" s="27">
        <f t="shared" si="380"/>
        <v>24100</v>
      </c>
      <c r="M350" s="27">
        <f t="shared" si="380"/>
        <v>0</v>
      </c>
      <c r="N350" s="27">
        <f t="shared" si="380"/>
        <v>0</v>
      </c>
      <c r="O350" s="27">
        <f t="shared" si="380"/>
        <v>0</v>
      </c>
      <c r="P350" s="27">
        <f t="shared" si="380"/>
        <v>0</v>
      </c>
      <c r="Q350" s="27">
        <f t="shared" si="380"/>
        <v>0</v>
      </c>
      <c r="R350" s="27">
        <f t="shared" si="380"/>
        <v>24100</v>
      </c>
      <c r="S350" s="27">
        <f t="shared" si="380"/>
        <v>0</v>
      </c>
      <c r="T350" s="27">
        <f t="shared" si="380"/>
        <v>24100</v>
      </c>
      <c r="U350" s="27">
        <f t="shared" si="380"/>
        <v>0</v>
      </c>
      <c r="V350" s="27">
        <f t="shared" si="380"/>
        <v>24100</v>
      </c>
      <c r="W350" s="27">
        <f t="shared" si="380"/>
        <v>4500</v>
      </c>
      <c r="X350" s="174">
        <f t="shared" si="342"/>
        <v>18.672199170124482</v>
      </c>
      <c r="Y350" s="194" t="e">
        <f t="shared" si="380"/>
        <v>#REF!</v>
      </c>
      <c r="Z350" s="194" t="e">
        <f t="shared" si="380"/>
        <v>#REF!</v>
      </c>
      <c r="AA350" s="194" t="e">
        <f t="shared" si="380"/>
        <v>#REF!</v>
      </c>
    </row>
    <row r="351" spans="1:27" ht="120" x14ac:dyDescent="0.25">
      <c r="A351" s="78" t="s">
        <v>9</v>
      </c>
      <c r="B351" s="76">
        <v>70</v>
      </c>
      <c r="C351" s="76">
        <v>0</v>
      </c>
      <c r="D351" s="3" t="s">
        <v>242</v>
      </c>
      <c r="E351" s="76">
        <v>857</v>
      </c>
      <c r="F351" s="3" t="s">
        <v>11</v>
      </c>
      <c r="G351" s="3" t="s">
        <v>58</v>
      </c>
      <c r="H351" s="3" t="s">
        <v>258</v>
      </c>
      <c r="I351" s="3" t="s">
        <v>24</v>
      </c>
      <c r="J351" s="27">
        <f>'2.ВС'!J370</f>
        <v>24100</v>
      </c>
      <c r="K351" s="27">
        <f>'2.ВС'!K370</f>
        <v>0</v>
      </c>
      <c r="L351" s="27">
        <f>'2.ВС'!L370</f>
        <v>24100</v>
      </c>
      <c r="M351" s="27">
        <f>'2.ВС'!M370</f>
        <v>0</v>
      </c>
      <c r="N351" s="27">
        <f>'2.ВС'!N370</f>
        <v>0</v>
      </c>
      <c r="O351" s="27">
        <f>'2.ВС'!O370</f>
        <v>0</v>
      </c>
      <c r="P351" s="27">
        <f>'2.ВС'!P370</f>
        <v>0</v>
      </c>
      <c r="Q351" s="27">
        <f>'2.ВС'!Q370</f>
        <v>0</v>
      </c>
      <c r="R351" s="27">
        <f>'2.ВС'!R370</f>
        <v>24100</v>
      </c>
      <c r="S351" s="27">
        <f>'2.ВС'!S370</f>
        <v>0</v>
      </c>
      <c r="T351" s="27">
        <f>'2.ВС'!T370</f>
        <v>24100</v>
      </c>
      <c r="U351" s="27">
        <f>'2.ВС'!U370</f>
        <v>0</v>
      </c>
      <c r="V351" s="27">
        <f>'2.ВС'!V370</f>
        <v>24100</v>
      </c>
      <c r="W351" s="27">
        <f>'2.ВС'!W370</f>
        <v>4500</v>
      </c>
      <c r="X351" s="174">
        <f t="shared" si="342"/>
        <v>18.672199170124482</v>
      </c>
      <c r="Y351" s="194" t="e">
        <f>'2.ВС'!#REF!</f>
        <v>#REF!</v>
      </c>
      <c r="Z351" s="194" t="e">
        <f>'2.ВС'!#REF!</f>
        <v>#REF!</v>
      </c>
      <c r="AA351" s="194" t="e">
        <f>'2.ВС'!#REF!</f>
        <v>#REF!</v>
      </c>
    </row>
    <row r="352" spans="1:27" ht="150" x14ac:dyDescent="0.25">
      <c r="A352" s="20" t="s">
        <v>198</v>
      </c>
      <c r="B352" s="76">
        <v>70</v>
      </c>
      <c r="C352" s="76">
        <v>0</v>
      </c>
      <c r="D352" s="3" t="s">
        <v>242</v>
      </c>
      <c r="E352" s="76">
        <v>857</v>
      </c>
      <c r="F352" s="3" t="s">
        <v>11</v>
      </c>
      <c r="G352" s="3" t="s">
        <v>135</v>
      </c>
      <c r="H352" s="3" t="s">
        <v>302</v>
      </c>
      <c r="I352" s="3"/>
      <c r="J352" s="27">
        <f t="shared" ref="J352:Y353" si="381">J353</f>
        <v>644400</v>
      </c>
      <c r="K352" s="27">
        <f t="shared" si="381"/>
        <v>0</v>
      </c>
      <c r="L352" s="27">
        <f t="shared" si="381"/>
        <v>644400</v>
      </c>
      <c r="M352" s="27">
        <f t="shared" si="381"/>
        <v>0</v>
      </c>
      <c r="N352" s="27">
        <f t="shared" si="381"/>
        <v>0</v>
      </c>
      <c r="O352" s="27">
        <f t="shared" si="381"/>
        <v>0</v>
      </c>
      <c r="P352" s="27">
        <f t="shared" si="381"/>
        <v>0</v>
      </c>
      <c r="Q352" s="27">
        <f t="shared" si="381"/>
        <v>0</v>
      </c>
      <c r="R352" s="27">
        <f t="shared" si="381"/>
        <v>644400</v>
      </c>
      <c r="S352" s="27">
        <f t="shared" si="381"/>
        <v>0</v>
      </c>
      <c r="T352" s="27">
        <f t="shared" si="381"/>
        <v>644400</v>
      </c>
      <c r="U352" s="27">
        <f t="shared" si="381"/>
        <v>0</v>
      </c>
      <c r="V352" s="27">
        <f t="shared" si="381"/>
        <v>644400</v>
      </c>
      <c r="W352" s="27">
        <f t="shared" si="381"/>
        <v>275439.13</v>
      </c>
      <c r="X352" s="174">
        <f t="shared" si="342"/>
        <v>42.743502482929856</v>
      </c>
      <c r="Y352" s="194" t="e">
        <f t="shared" si="381"/>
        <v>#REF!</v>
      </c>
      <c r="Z352" s="194" t="e">
        <f t="shared" ref="Y352:AA353" si="382">Z353</f>
        <v>#REF!</v>
      </c>
      <c r="AA352" s="194" t="e">
        <f t="shared" si="382"/>
        <v>#REF!</v>
      </c>
    </row>
    <row r="353" spans="1:27" ht="285" x14ac:dyDescent="0.25">
      <c r="A353" s="71" t="s">
        <v>16</v>
      </c>
      <c r="B353" s="76">
        <v>70</v>
      </c>
      <c r="C353" s="76">
        <v>0</v>
      </c>
      <c r="D353" s="3" t="s">
        <v>242</v>
      </c>
      <c r="E353" s="76">
        <v>857</v>
      </c>
      <c r="F353" s="3" t="s">
        <v>17</v>
      </c>
      <c r="G353" s="3" t="s">
        <v>135</v>
      </c>
      <c r="H353" s="3" t="s">
        <v>302</v>
      </c>
      <c r="I353" s="3" t="s">
        <v>18</v>
      </c>
      <c r="J353" s="27">
        <f t="shared" si="381"/>
        <v>644400</v>
      </c>
      <c r="K353" s="27">
        <f t="shared" si="381"/>
        <v>0</v>
      </c>
      <c r="L353" s="27">
        <f t="shared" si="381"/>
        <v>644400</v>
      </c>
      <c r="M353" s="27">
        <f t="shared" si="381"/>
        <v>0</v>
      </c>
      <c r="N353" s="27">
        <f t="shared" si="381"/>
        <v>0</v>
      </c>
      <c r="O353" s="27">
        <f t="shared" si="381"/>
        <v>0</v>
      </c>
      <c r="P353" s="27">
        <f t="shared" si="381"/>
        <v>0</v>
      </c>
      <c r="Q353" s="27">
        <f t="shared" si="381"/>
        <v>0</v>
      </c>
      <c r="R353" s="27">
        <f t="shared" si="381"/>
        <v>644400</v>
      </c>
      <c r="S353" s="27">
        <f t="shared" si="381"/>
        <v>0</v>
      </c>
      <c r="T353" s="27">
        <f t="shared" si="381"/>
        <v>644400</v>
      </c>
      <c r="U353" s="27">
        <f t="shared" si="381"/>
        <v>0</v>
      </c>
      <c r="V353" s="27">
        <f t="shared" si="381"/>
        <v>644400</v>
      </c>
      <c r="W353" s="27">
        <f t="shared" si="381"/>
        <v>275439.13</v>
      </c>
      <c r="X353" s="174">
        <f t="shared" si="342"/>
        <v>42.743502482929856</v>
      </c>
      <c r="Y353" s="194" t="e">
        <f t="shared" si="382"/>
        <v>#REF!</v>
      </c>
      <c r="Z353" s="194" t="e">
        <f t="shared" si="382"/>
        <v>#REF!</v>
      </c>
      <c r="AA353" s="194" t="e">
        <f t="shared" si="382"/>
        <v>#REF!</v>
      </c>
    </row>
    <row r="354" spans="1:27" ht="105" x14ac:dyDescent="0.25">
      <c r="A354" s="71" t="s">
        <v>8</v>
      </c>
      <c r="B354" s="76">
        <v>70</v>
      </c>
      <c r="C354" s="76">
        <v>0</v>
      </c>
      <c r="D354" s="3" t="s">
        <v>242</v>
      </c>
      <c r="E354" s="76">
        <v>857</v>
      </c>
      <c r="F354" s="3" t="s">
        <v>11</v>
      </c>
      <c r="G354" s="3" t="s">
        <v>135</v>
      </c>
      <c r="H354" s="3" t="s">
        <v>302</v>
      </c>
      <c r="I354" s="3" t="s">
        <v>19</v>
      </c>
      <c r="J354" s="27">
        <f>'2.ВС'!J373</f>
        <v>644400</v>
      </c>
      <c r="K354" s="27">
        <f>'2.ВС'!K373</f>
        <v>0</v>
      </c>
      <c r="L354" s="27">
        <f>'2.ВС'!L373</f>
        <v>644400</v>
      </c>
      <c r="M354" s="27">
        <f>'2.ВС'!M373</f>
        <v>0</v>
      </c>
      <c r="N354" s="27">
        <f>'2.ВС'!N373</f>
        <v>0</v>
      </c>
      <c r="O354" s="27">
        <f>'2.ВС'!O373</f>
        <v>0</v>
      </c>
      <c r="P354" s="27">
        <f>'2.ВС'!P373</f>
        <v>0</v>
      </c>
      <c r="Q354" s="27">
        <f>'2.ВС'!Q373</f>
        <v>0</v>
      </c>
      <c r="R354" s="27">
        <f>'2.ВС'!R373</f>
        <v>644400</v>
      </c>
      <c r="S354" s="27">
        <f>'2.ВС'!S373</f>
        <v>0</v>
      </c>
      <c r="T354" s="27">
        <f>'2.ВС'!T373</f>
        <v>644400</v>
      </c>
      <c r="U354" s="27">
        <f>'2.ВС'!U373</f>
        <v>0</v>
      </c>
      <c r="V354" s="27">
        <f>'2.ВС'!V373</f>
        <v>644400</v>
      </c>
      <c r="W354" s="27">
        <f>'2.ВС'!W373</f>
        <v>275439.13</v>
      </c>
      <c r="X354" s="174">
        <f t="shared" si="342"/>
        <v>42.743502482929856</v>
      </c>
      <c r="Y354" s="194" t="e">
        <f>'2.ВС'!#REF!</f>
        <v>#REF!</v>
      </c>
      <c r="Z354" s="194" t="e">
        <f>'2.ВС'!#REF!</f>
        <v>#REF!</v>
      </c>
      <c r="AA354" s="194" t="e">
        <f>'2.ВС'!#REF!</f>
        <v>#REF!</v>
      </c>
    </row>
    <row r="355" spans="1:27" ht="99" customHeight="1" x14ac:dyDescent="0.25">
      <c r="A355" s="20" t="s">
        <v>200</v>
      </c>
      <c r="B355" s="76">
        <v>70</v>
      </c>
      <c r="C355" s="76">
        <v>0</v>
      </c>
      <c r="D355" s="3" t="s">
        <v>242</v>
      </c>
      <c r="E355" s="76">
        <v>857</v>
      </c>
      <c r="F355" s="3" t="s">
        <v>17</v>
      </c>
      <c r="G355" s="3" t="s">
        <v>135</v>
      </c>
      <c r="H355" s="3" t="s">
        <v>301</v>
      </c>
      <c r="I355" s="85"/>
      <c r="J355" s="27">
        <f t="shared" ref="J355:Y356" si="383">J356</f>
        <v>18000</v>
      </c>
      <c r="K355" s="27">
        <f t="shared" si="383"/>
        <v>0</v>
      </c>
      <c r="L355" s="27">
        <f t="shared" si="383"/>
        <v>0</v>
      </c>
      <c r="M355" s="27">
        <f t="shared" si="383"/>
        <v>18000</v>
      </c>
      <c r="N355" s="27">
        <f t="shared" si="383"/>
        <v>0</v>
      </c>
      <c r="O355" s="27">
        <f t="shared" si="383"/>
        <v>0</v>
      </c>
      <c r="P355" s="27">
        <f t="shared" si="383"/>
        <v>0</v>
      </c>
      <c r="Q355" s="27">
        <f t="shared" si="383"/>
        <v>0</v>
      </c>
      <c r="R355" s="27">
        <f t="shared" si="383"/>
        <v>18000</v>
      </c>
      <c r="S355" s="27">
        <f t="shared" si="383"/>
        <v>0</v>
      </c>
      <c r="T355" s="27">
        <f t="shared" si="383"/>
        <v>0</v>
      </c>
      <c r="U355" s="27">
        <f t="shared" si="383"/>
        <v>18000</v>
      </c>
      <c r="V355" s="27">
        <f t="shared" si="383"/>
        <v>18000</v>
      </c>
      <c r="W355" s="27">
        <f t="shared" si="383"/>
        <v>0</v>
      </c>
      <c r="X355" s="174">
        <f t="shared" si="342"/>
        <v>0</v>
      </c>
      <c r="Y355" s="194" t="e">
        <f t="shared" si="383"/>
        <v>#REF!</v>
      </c>
      <c r="Z355" s="194" t="e">
        <f t="shared" ref="Y355:AA356" si="384">Z356</f>
        <v>#REF!</v>
      </c>
      <c r="AA355" s="194" t="e">
        <f t="shared" si="384"/>
        <v>#REF!</v>
      </c>
    </row>
    <row r="356" spans="1:27" ht="120" x14ac:dyDescent="0.25">
      <c r="A356" s="78" t="s">
        <v>22</v>
      </c>
      <c r="B356" s="76">
        <v>70</v>
      </c>
      <c r="C356" s="76">
        <v>0</v>
      </c>
      <c r="D356" s="3" t="s">
        <v>242</v>
      </c>
      <c r="E356" s="76">
        <v>857</v>
      </c>
      <c r="F356" s="3" t="s">
        <v>11</v>
      </c>
      <c r="G356" s="3" t="s">
        <v>135</v>
      </c>
      <c r="H356" s="3" t="s">
        <v>301</v>
      </c>
      <c r="I356" s="3" t="s">
        <v>23</v>
      </c>
      <c r="J356" s="27">
        <f t="shared" si="383"/>
        <v>18000</v>
      </c>
      <c r="K356" s="27">
        <f t="shared" si="383"/>
        <v>0</v>
      </c>
      <c r="L356" s="27">
        <f t="shared" si="383"/>
        <v>0</v>
      </c>
      <c r="M356" s="27">
        <f t="shared" si="383"/>
        <v>18000</v>
      </c>
      <c r="N356" s="27">
        <f t="shared" si="383"/>
        <v>0</v>
      </c>
      <c r="O356" s="27">
        <f t="shared" si="383"/>
        <v>0</v>
      </c>
      <c r="P356" s="27">
        <f t="shared" si="383"/>
        <v>0</v>
      </c>
      <c r="Q356" s="27">
        <f t="shared" si="383"/>
        <v>0</v>
      </c>
      <c r="R356" s="27">
        <f t="shared" si="383"/>
        <v>18000</v>
      </c>
      <c r="S356" s="27">
        <f t="shared" si="383"/>
        <v>0</v>
      </c>
      <c r="T356" s="27">
        <f t="shared" si="383"/>
        <v>0</v>
      </c>
      <c r="U356" s="27">
        <f t="shared" si="383"/>
        <v>18000</v>
      </c>
      <c r="V356" s="27">
        <f t="shared" si="383"/>
        <v>18000</v>
      </c>
      <c r="W356" s="27">
        <f t="shared" si="383"/>
        <v>0</v>
      </c>
      <c r="X356" s="174">
        <f t="shared" si="342"/>
        <v>0</v>
      </c>
      <c r="Y356" s="194" t="e">
        <f t="shared" si="384"/>
        <v>#REF!</v>
      </c>
      <c r="Z356" s="194" t="e">
        <f t="shared" si="384"/>
        <v>#REF!</v>
      </c>
      <c r="AA356" s="194" t="e">
        <f t="shared" si="384"/>
        <v>#REF!</v>
      </c>
    </row>
    <row r="357" spans="1:27" ht="120" x14ac:dyDescent="0.25">
      <c r="A357" s="78" t="s">
        <v>9</v>
      </c>
      <c r="B357" s="76">
        <v>70</v>
      </c>
      <c r="C357" s="76">
        <v>0</v>
      </c>
      <c r="D357" s="3" t="s">
        <v>242</v>
      </c>
      <c r="E357" s="76">
        <v>857</v>
      </c>
      <c r="F357" s="3" t="s">
        <v>11</v>
      </c>
      <c r="G357" s="3" t="s">
        <v>135</v>
      </c>
      <c r="H357" s="3" t="s">
        <v>301</v>
      </c>
      <c r="I357" s="3" t="s">
        <v>24</v>
      </c>
      <c r="J357" s="27">
        <f>'2.ВС'!J376</f>
        <v>18000</v>
      </c>
      <c r="K357" s="27">
        <f>'2.ВС'!K376</f>
        <v>0</v>
      </c>
      <c r="L357" s="27">
        <f>'2.ВС'!L376</f>
        <v>0</v>
      </c>
      <c r="M357" s="27">
        <f>'2.ВС'!M376</f>
        <v>18000</v>
      </c>
      <c r="N357" s="27">
        <f>'2.ВС'!N376</f>
        <v>0</v>
      </c>
      <c r="O357" s="27">
        <f>'2.ВС'!O376</f>
        <v>0</v>
      </c>
      <c r="P357" s="27">
        <f>'2.ВС'!P376</f>
        <v>0</v>
      </c>
      <c r="Q357" s="27">
        <f>'2.ВС'!Q376</f>
        <v>0</v>
      </c>
      <c r="R357" s="27">
        <f>'2.ВС'!R376</f>
        <v>18000</v>
      </c>
      <c r="S357" s="27">
        <f>'2.ВС'!S376</f>
        <v>0</v>
      </c>
      <c r="T357" s="27">
        <f>'2.ВС'!T376</f>
        <v>0</v>
      </c>
      <c r="U357" s="27">
        <f>'2.ВС'!U376</f>
        <v>18000</v>
      </c>
      <c r="V357" s="27">
        <f>'2.ВС'!V376</f>
        <v>18000</v>
      </c>
      <c r="W357" s="27">
        <f>'2.ВС'!W376</f>
        <v>0</v>
      </c>
      <c r="X357" s="174">
        <f t="shared" si="342"/>
        <v>0</v>
      </c>
      <c r="Y357" s="194" t="e">
        <f>'2.ВС'!#REF!</f>
        <v>#REF!</v>
      </c>
      <c r="Z357" s="194" t="e">
        <f>'2.ВС'!#REF!</f>
        <v>#REF!</v>
      </c>
      <c r="AA357" s="194" t="e">
        <f>'2.ВС'!#REF!</f>
        <v>#REF!</v>
      </c>
    </row>
    <row r="358" spans="1:27" ht="28.5" x14ac:dyDescent="0.25">
      <c r="A358" s="6" t="s">
        <v>202</v>
      </c>
      <c r="B358" s="10"/>
      <c r="C358" s="10"/>
      <c r="D358" s="24"/>
      <c r="E358" s="10"/>
      <c r="F358" s="24"/>
      <c r="G358" s="24"/>
      <c r="H358" s="24"/>
      <c r="I358" s="24"/>
      <c r="J358" s="28" t="e">
        <f t="shared" ref="J358:W358" si="385">J6+J210+J311+J330</f>
        <v>#REF!</v>
      </c>
      <c r="K358" s="28" t="e">
        <f t="shared" si="385"/>
        <v>#REF!</v>
      </c>
      <c r="L358" s="28" t="e">
        <f t="shared" si="385"/>
        <v>#REF!</v>
      </c>
      <c r="M358" s="28" t="e">
        <f t="shared" si="385"/>
        <v>#REF!</v>
      </c>
      <c r="N358" s="28" t="e">
        <f t="shared" si="385"/>
        <v>#REF!</v>
      </c>
      <c r="O358" s="28" t="e">
        <f t="shared" si="385"/>
        <v>#REF!</v>
      </c>
      <c r="P358" s="28" t="e">
        <f t="shared" si="385"/>
        <v>#REF!</v>
      </c>
      <c r="Q358" s="28" t="e">
        <f t="shared" si="385"/>
        <v>#REF!</v>
      </c>
      <c r="R358" s="28">
        <f t="shared" si="385"/>
        <v>278698807.62</v>
      </c>
      <c r="S358" s="28">
        <f t="shared" si="385"/>
        <v>133813694.65000001</v>
      </c>
      <c r="T358" s="28">
        <f t="shared" si="385"/>
        <v>138412620.97</v>
      </c>
      <c r="U358" s="28">
        <f t="shared" si="385"/>
        <v>6497492</v>
      </c>
      <c r="V358" s="28">
        <f t="shared" si="385"/>
        <v>279140081.62</v>
      </c>
      <c r="W358" s="28">
        <f t="shared" si="385"/>
        <v>121101537.66999997</v>
      </c>
      <c r="X358" s="174">
        <f t="shared" ref="X358" si="386">W358/V358*100</f>
        <v>43.383786723562814</v>
      </c>
      <c r="Y358" s="193" t="e">
        <f>Y6+Y210+Y311+Y330</f>
        <v>#REF!</v>
      </c>
      <c r="Z358" s="193" t="e">
        <f>Z6+Z210+Z311+Z330</f>
        <v>#REF!</v>
      </c>
      <c r="AA358" s="193" t="e">
        <f>AA6+AA210+AA311+AA330</f>
        <v>#REF!</v>
      </c>
    </row>
    <row r="359" spans="1:27" x14ac:dyDescent="0.25">
      <c r="A359" s="12"/>
      <c r="D359" s="12"/>
      <c r="E359" s="12"/>
      <c r="F359" s="12"/>
      <c r="G359" s="12"/>
      <c r="H359" s="12"/>
      <c r="R359" s="35"/>
    </row>
    <row r="360" spans="1:27" x14ac:dyDescent="0.25">
      <c r="A360" s="12"/>
      <c r="D360" s="12"/>
      <c r="E360" s="12"/>
      <c r="F360" s="12"/>
      <c r="G360" s="12"/>
      <c r="H360" s="12"/>
      <c r="J360" s="151" t="e">
        <f>J358-'2.ВС'!J377</f>
        <v>#REF!</v>
      </c>
      <c r="K360" s="151" t="e">
        <f>K358-'2.ВС'!K377</f>
        <v>#REF!</v>
      </c>
      <c r="L360" s="151" t="e">
        <f>L358-'2.ВС'!L377</f>
        <v>#REF!</v>
      </c>
      <c r="M360" s="151" t="e">
        <f>M358-'2.ВС'!M377</f>
        <v>#REF!</v>
      </c>
      <c r="N360" s="151" t="e">
        <f>N358-'2.ВС'!N377</f>
        <v>#REF!</v>
      </c>
      <c r="O360" s="151" t="e">
        <f>O358-'2.ВС'!O377</f>
        <v>#REF!</v>
      </c>
      <c r="P360" s="151" t="e">
        <f>P358-'2.ВС'!P377</f>
        <v>#REF!</v>
      </c>
      <c r="Q360" s="151" t="e">
        <f>Q358-'2.ВС'!Q377</f>
        <v>#REF!</v>
      </c>
      <c r="R360" s="151">
        <f>R358-'2.ВС'!R377</f>
        <v>0</v>
      </c>
      <c r="S360" s="151">
        <f>S358-'2.ВС'!S377</f>
        <v>0</v>
      </c>
      <c r="T360" s="151">
        <f>T358-'2.ВС'!T377</f>
        <v>0</v>
      </c>
      <c r="U360" s="151">
        <f>U358-'2.ВС'!U377</f>
        <v>0</v>
      </c>
      <c r="V360" s="151">
        <f>V358-'2.ВС'!V377</f>
        <v>0</v>
      </c>
      <c r="W360" s="151">
        <f>W358-'2.ВС'!W377</f>
        <v>0</v>
      </c>
      <c r="X360" s="151">
        <f>X358-'2.ВС'!X377</f>
        <v>0</v>
      </c>
      <c r="Y360" s="151" t="e">
        <f>Y358-'2.ВС'!#REF!</f>
        <v>#REF!</v>
      </c>
      <c r="Z360" s="151" t="e">
        <f>Z358-'2.ВС'!#REF!</f>
        <v>#REF!</v>
      </c>
      <c r="AA360" s="151" t="e">
        <f>AA358-'2.ВС'!#REF!</f>
        <v>#REF!</v>
      </c>
    </row>
  </sheetData>
  <mergeCells count="3">
    <mergeCell ref="A3:AA3"/>
    <mergeCell ref="J1:AA1"/>
    <mergeCell ref="J2:AA2"/>
  </mergeCells>
  <pageMargins left="0.59055118110236227" right="0.39370078740157483" top="0.39370078740157483" bottom="0.3937007874015748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workbookViewId="0">
      <pane xSplit="4" ySplit="6" topLeftCell="E13" activePane="bottomRight" state="frozen"/>
      <selection activeCell="R362" sqref="R362"/>
      <selection pane="topRight" activeCell="R362" sqref="R362"/>
      <selection pane="bottomLeft" activeCell="R362" sqref="R362"/>
      <selection pane="bottomRight" activeCell="R362" sqref="R362"/>
    </sheetView>
  </sheetViews>
  <sheetFormatPr defaultRowHeight="15" x14ac:dyDescent="0.25"/>
  <cols>
    <col min="1" max="1" width="4.42578125" style="61" customWidth="1"/>
    <col min="2" max="2" width="19.7109375" style="61" customWidth="1"/>
    <col min="3" max="3" width="17.140625" style="2" customWidth="1"/>
    <col min="4" max="4" width="20.85546875" style="2" customWidth="1"/>
    <col min="5" max="5" width="12.42578125" style="2" customWidth="1"/>
    <col min="6" max="6" width="13.28515625" style="2" customWidth="1"/>
    <col min="7" max="7" width="12.42578125" style="2" customWidth="1"/>
    <col min="8" max="8" width="7.42578125" style="2" customWidth="1"/>
    <col min="9" max="255" width="9.140625" style="2"/>
    <col min="256" max="256" width="4.42578125" style="2" customWidth="1"/>
    <col min="257" max="257" width="23" style="2" customWidth="1"/>
    <col min="258" max="258" width="17.140625" style="2" customWidth="1"/>
    <col min="259" max="259" width="34.85546875" style="2" customWidth="1"/>
    <col min="260" max="262" width="13.140625" style="2" customWidth="1"/>
    <col min="263" max="511" width="9.140625" style="2"/>
    <col min="512" max="512" width="4.42578125" style="2" customWidth="1"/>
    <col min="513" max="513" width="23" style="2" customWidth="1"/>
    <col min="514" max="514" width="17.140625" style="2" customWidth="1"/>
    <col min="515" max="515" width="34.85546875" style="2" customWidth="1"/>
    <col min="516" max="518" width="13.140625" style="2" customWidth="1"/>
    <col min="519" max="767" width="9.140625" style="2"/>
    <col min="768" max="768" width="4.42578125" style="2" customWidth="1"/>
    <col min="769" max="769" width="23" style="2" customWidth="1"/>
    <col min="770" max="770" width="17.140625" style="2" customWidth="1"/>
    <col min="771" max="771" width="34.85546875" style="2" customWidth="1"/>
    <col min="772" max="774" width="13.140625" style="2" customWidth="1"/>
    <col min="775" max="1023" width="9.140625" style="2"/>
    <col min="1024" max="1024" width="4.42578125" style="2" customWidth="1"/>
    <col min="1025" max="1025" width="23" style="2" customWidth="1"/>
    <col min="1026" max="1026" width="17.140625" style="2" customWidth="1"/>
    <col min="1027" max="1027" width="34.85546875" style="2" customWidth="1"/>
    <col min="1028" max="1030" width="13.140625" style="2" customWidth="1"/>
    <col min="1031" max="1279" width="9.140625" style="2"/>
    <col min="1280" max="1280" width="4.42578125" style="2" customWidth="1"/>
    <col min="1281" max="1281" width="23" style="2" customWidth="1"/>
    <col min="1282" max="1282" width="17.140625" style="2" customWidth="1"/>
    <col min="1283" max="1283" width="34.85546875" style="2" customWidth="1"/>
    <col min="1284" max="1286" width="13.140625" style="2" customWidth="1"/>
    <col min="1287" max="1535" width="9.140625" style="2"/>
    <col min="1536" max="1536" width="4.42578125" style="2" customWidth="1"/>
    <col min="1537" max="1537" width="23" style="2" customWidth="1"/>
    <col min="1538" max="1538" width="17.140625" style="2" customWidth="1"/>
    <col min="1539" max="1539" width="34.85546875" style="2" customWidth="1"/>
    <col min="1540" max="1542" width="13.140625" style="2" customWidth="1"/>
    <col min="1543" max="1791" width="9.140625" style="2"/>
    <col min="1792" max="1792" width="4.42578125" style="2" customWidth="1"/>
    <col min="1793" max="1793" width="23" style="2" customWidth="1"/>
    <col min="1794" max="1794" width="17.140625" style="2" customWidth="1"/>
    <col min="1795" max="1795" width="34.85546875" style="2" customWidth="1"/>
    <col min="1796" max="1798" width="13.140625" style="2" customWidth="1"/>
    <col min="1799" max="2047" width="9.140625" style="2"/>
    <col min="2048" max="2048" width="4.42578125" style="2" customWidth="1"/>
    <col min="2049" max="2049" width="23" style="2" customWidth="1"/>
    <col min="2050" max="2050" width="17.140625" style="2" customWidth="1"/>
    <col min="2051" max="2051" width="34.85546875" style="2" customWidth="1"/>
    <col min="2052" max="2054" width="13.140625" style="2" customWidth="1"/>
    <col min="2055" max="2303" width="9.140625" style="2"/>
    <col min="2304" max="2304" width="4.42578125" style="2" customWidth="1"/>
    <col min="2305" max="2305" width="23" style="2" customWidth="1"/>
    <col min="2306" max="2306" width="17.140625" style="2" customWidth="1"/>
    <col min="2307" max="2307" width="34.85546875" style="2" customWidth="1"/>
    <col min="2308" max="2310" width="13.140625" style="2" customWidth="1"/>
    <col min="2311" max="2559" width="9.140625" style="2"/>
    <col min="2560" max="2560" width="4.42578125" style="2" customWidth="1"/>
    <col min="2561" max="2561" width="23" style="2" customWidth="1"/>
    <col min="2562" max="2562" width="17.140625" style="2" customWidth="1"/>
    <col min="2563" max="2563" width="34.85546875" style="2" customWidth="1"/>
    <col min="2564" max="2566" width="13.140625" style="2" customWidth="1"/>
    <col min="2567" max="2815" width="9.140625" style="2"/>
    <col min="2816" max="2816" width="4.42578125" style="2" customWidth="1"/>
    <col min="2817" max="2817" width="23" style="2" customWidth="1"/>
    <col min="2818" max="2818" width="17.140625" style="2" customWidth="1"/>
    <col min="2819" max="2819" width="34.85546875" style="2" customWidth="1"/>
    <col min="2820" max="2822" width="13.140625" style="2" customWidth="1"/>
    <col min="2823" max="3071" width="9.140625" style="2"/>
    <col min="3072" max="3072" width="4.42578125" style="2" customWidth="1"/>
    <col min="3073" max="3073" width="23" style="2" customWidth="1"/>
    <col min="3074" max="3074" width="17.140625" style="2" customWidth="1"/>
    <col min="3075" max="3075" width="34.85546875" style="2" customWidth="1"/>
    <col min="3076" max="3078" width="13.140625" style="2" customWidth="1"/>
    <col min="3079" max="3327" width="9.140625" style="2"/>
    <col min="3328" max="3328" width="4.42578125" style="2" customWidth="1"/>
    <col min="3329" max="3329" width="23" style="2" customWidth="1"/>
    <col min="3330" max="3330" width="17.140625" style="2" customWidth="1"/>
    <col min="3331" max="3331" width="34.85546875" style="2" customWidth="1"/>
    <col min="3332" max="3334" width="13.140625" style="2" customWidth="1"/>
    <col min="3335" max="3583" width="9.140625" style="2"/>
    <col min="3584" max="3584" width="4.42578125" style="2" customWidth="1"/>
    <col min="3585" max="3585" width="23" style="2" customWidth="1"/>
    <col min="3586" max="3586" width="17.140625" style="2" customWidth="1"/>
    <col min="3587" max="3587" width="34.85546875" style="2" customWidth="1"/>
    <col min="3588" max="3590" width="13.140625" style="2" customWidth="1"/>
    <col min="3591" max="3839" width="9.140625" style="2"/>
    <col min="3840" max="3840" width="4.42578125" style="2" customWidth="1"/>
    <col min="3841" max="3841" width="23" style="2" customWidth="1"/>
    <col min="3842" max="3842" width="17.140625" style="2" customWidth="1"/>
    <col min="3843" max="3843" width="34.85546875" style="2" customWidth="1"/>
    <col min="3844" max="3846" width="13.140625" style="2" customWidth="1"/>
    <col min="3847" max="4095" width="9.140625" style="2"/>
    <col min="4096" max="4096" width="4.42578125" style="2" customWidth="1"/>
    <col min="4097" max="4097" width="23" style="2" customWidth="1"/>
    <col min="4098" max="4098" width="17.140625" style="2" customWidth="1"/>
    <col min="4099" max="4099" width="34.85546875" style="2" customWidth="1"/>
    <col min="4100" max="4102" width="13.140625" style="2" customWidth="1"/>
    <col min="4103" max="4351" width="9.140625" style="2"/>
    <col min="4352" max="4352" width="4.42578125" style="2" customWidth="1"/>
    <col min="4353" max="4353" width="23" style="2" customWidth="1"/>
    <col min="4354" max="4354" width="17.140625" style="2" customWidth="1"/>
    <col min="4355" max="4355" width="34.85546875" style="2" customWidth="1"/>
    <col min="4356" max="4358" width="13.140625" style="2" customWidth="1"/>
    <col min="4359" max="4607" width="9.140625" style="2"/>
    <col min="4608" max="4608" width="4.42578125" style="2" customWidth="1"/>
    <col min="4609" max="4609" width="23" style="2" customWidth="1"/>
    <col min="4610" max="4610" width="17.140625" style="2" customWidth="1"/>
    <col min="4611" max="4611" width="34.85546875" style="2" customWidth="1"/>
    <col min="4612" max="4614" width="13.140625" style="2" customWidth="1"/>
    <col min="4615" max="4863" width="9.140625" style="2"/>
    <col min="4864" max="4864" width="4.42578125" style="2" customWidth="1"/>
    <col min="4865" max="4865" width="23" style="2" customWidth="1"/>
    <col min="4866" max="4866" width="17.140625" style="2" customWidth="1"/>
    <col min="4867" max="4867" width="34.85546875" style="2" customWidth="1"/>
    <col min="4868" max="4870" width="13.140625" style="2" customWidth="1"/>
    <col min="4871" max="5119" width="9.140625" style="2"/>
    <col min="5120" max="5120" width="4.42578125" style="2" customWidth="1"/>
    <col min="5121" max="5121" width="23" style="2" customWidth="1"/>
    <col min="5122" max="5122" width="17.140625" style="2" customWidth="1"/>
    <col min="5123" max="5123" width="34.85546875" style="2" customWidth="1"/>
    <col min="5124" max="5126" width="13.140625" style="2" customWidth="1"/>
    <col min="5127" max="5375" width="9.140625" style="2"/>
    <col min="5376" max="5376" width="4.42578125" style="2" customWidth="1"/>
    <col min="5377" max="5377" width="23" style="2" customWidth="1"/>
    <col min="5378" max="5378" width="17.140625" style="2" customWidth="1"/>
    <col min="5379" max="5379" width="34.85546875" style="2" customWidth="1"/>
    <col min="5380" max="5382" width="13.140625" style="2" customWidth="1"/>
    <col min="5383" max="5631" width="9.140625" style="2"/>
    <col min="5632" max="5632" width="4.42578125" style="2" customWidth="1"/>
    <col min="5633" max="5633" width="23" style="2" customWidth="1"/>
    <col min="5634" max="5634" width="17.140625" style="2" customWidth="1"/>
    <col min="5635" max="5635" width="34.85546875" style="2" customWidth="1"/>
    <col min="5636" max="5638" width="13.140625" style="2" customWidth="1"/>
    <col min="5639" max="5887" width="9.140625" style="2"/>
    <col min="5888" max="5888" width="4.42578125" style="2" customWidth="1"/>
    <col min="5889" max="5889" width="23" style="2" customWidth="1"/>
    <col min="5890" max="5890" width="17.140625" style="2" customWidth="1"/>
    <col min="5891" max="5891" width="34.85546875" style="2" customWidth="1"/>
    <col min="5892" max="5894" width="13.140625" style="2" customWidth="1"/>
    <col min="5895" max="6143" width="9.140625" style="2"/>
    <col min="6144" max="6144" width="4.42578125" style="2" customWidth="1"/>
    <col min="6145" max="6145" width="23" style="2" customWidth="1"/>
    <col min="6146" max="6146" width="17.140625" style="2" customWidth="1"/>
    <col min="6147" max="6147" width="34.85546875" style="2" customWidth="1"/>
    <col min="6148" max="6150" width="13.140625" style="2" customWidth="1"/>
    <col min="6151" max="6399" width="9.140625" style="2"/>
    <col min="6400" max="6400" width="4.42578125" style="2" customWidth="1"/>
    <col min="6401" max="6401" width="23" style="2" customWidth="1"/>
    <col min="6402" max="6402" width="17.140625" style="2" customWidth="1"/>
    <col min="6403" max="6403" width="34.85546875" style="2" customWidth="1"/>
    <col min="6404" max="6406" width="13.140625" style="2" customWidth="1"/>
    <col min="6407" max="6655" width="9.140625" style="2"/>
    <col min="6656" max="6656" width="4.42578125" style="2" customWidth="1"/>
    <col min="6657" max="6657" width="23" style="2" customWidth="1"/>
    <col min="6658" max="6658" width="17.140625" style="2" customWidth="1"/>
    <col min="6659" max="6659" width="34.85546875" style="2" customWidth="1"/>
    <col min="6660" max="6662" width="13.140625" style="2" customWidth="1"/>
    <col min="6663" max="6911" width="9.140625" style="2"/>
    <col min="6912" max="6912" width="4.42578125" style="2" customWidth="1"/>
    <col min="6913" max="6913" width="23" style="2" customWidth="1"/>
    <col min="6914" max="6914" width="17.140625" style="2" customWidth="1"/>
    <col min="6915" max="6915" width="34.85546875" style="2" customWidth="1"/>
    <col min="6916" max="6918" width="13.140625" style="2" customWidth="1"/>
    <col min="6919" max="7167" width="9.140625" style="2"/>
    <col min="7168" max="7168" width="4.42578125" style="2" customWidth="1"/>
    <col min="7169" max="7169" width="23" style="2" customWidth="1"/>
    <col min="7170" max="7170" width="17.140625" style="2" customWidth="1"/>
    <col min="7171" max="7171" width="34.85546875" style="2" customWidth="1"/>
    <col min="7172" max="7174" width="13.140625" style="2" customWidth="1"/>
    <col min="7175" max="7423" width="9.140625" style="2"/>
    <col min="7424" max="7424" width="4.42578125" style="2" customWidth="1"/>
    <col min="7425" max="7425" width="23" style="2" customWidth="1"/>
    <col min="7426" max="7426" width="17.140625" style="2" customWidth="1"/>
    <col min="7427" max="7427" width="34.85546875" style="2" customWidth="1"/>
    <col min="7428" max="7430" width="13.140625" style="2" customWidth="1"/>
    <col min="7431" max="7679" width="9.140625" style="2"/>
    <col min="7680" max="7680" width="4.42578125" style="2" customWidth="1"/>
    <col min="7681" max="7681" width="23" style="2" customWidth="1"/>
    <col min="7682" max="7682" width="17.140625" style="2" customWidth="1"/>
    <col min="7683" max="7683" width="34.85546875" style="2" customWidth="1"/>
    <col min="7684" max="7686" width="13.140625" style="2" customWidth="1"/>
    <col min="7687" max="7935" width="9.140625" style="2"/>
    <col min="7936" max="7936" width="4.42578125" style="2" customWidth="1"/>
    <col min="7937" max="7937" width="23" style="2" customWidth="1"/>
    <col min="7938" max="7938" width="17.140625" style="2" customWidth="1"/>
    <col min="7939" max="7939" width="34.85546875" style="2" customWidth="1"/>
    <col min="7940" max="7942" width="13.140625" style="2" customWidth="1"/>
    <col min="7943" max="8191" width="9.140625" style="2"/>
    <col min="8192" max="8192" width="4.42578125" style="2" customWidth="1"/>
    <col min="8193" max="8193" width="23" style="2" customWidth="1"/>
    <col min="8194" max="8194" width="17.140625" style="2" customWidth="1"/>
    <col min="8195" max="8195" width="34.85546875" style="2" customWidth="1"/>
    <col min="8196" max="8198" width="13.140625" style="2" customWidth="1"/>
    <col min="8199" max="8447" width="9.140625" style="2"/>
    <col min="8448" max="8448" width="4.42578125" style="2" customWidth="1"/>
    <col min="8449" max="8449" width="23" style="2" customWidth="1"/>
    <col min="8450" max="8450" width="17.140625" style="2" customWidth="1"/>
    <col min="8451" max="8451" width="34.85546875" style="2" customWidth="1"/>
    <col min="8452" max="8454" width="13.140625" style="2" customWidth="1"/>
    <col min="8455" max="8703" width="9.140625" style="2"/>
    <col min="8704" max="8704" width="4.42578125" style="2" customWidth="1"/>
    <col min="8705" max="8705" width="23" style="2" customWidth="1"/>
    <col min="8706" max="8706" width="17.140625" style="2" customWidth="1"/>
    <col min="8707" max="8707" width="34.85546875" style="2" customWidth="1"/>
    <col min="8708" max="8710" width="13.140625" style="2" customWidth="1"/>
    <col min="8711" max="8959" width="9.140625" style="2"/>
    <col min="8960" max="8960" width="4.42578125" style="2" customWidth="1"/>
    <col min="8961" max="8961" width="23" style="2" customWidth="1"/>
    <col min="8962" max="8962" width="17.140625" style="2" customWidth="1"/>
    <col min="8963" max="8963" width="34.85546875" style="2" customWidth="1"/>
    <col min="8964" max="8966" width="13.140625" style="2" customWidth="1"/>
    <col min="8967" max="9215" width="9.140625" style="2"/>
    <col min="9216" max="9216" width="4.42578125" style="2" customWidth="1"/>
    <col min="9217" max="9217" width="23" style="2" customWidth="1"/>
    <col min="9218" max="9218" width="17.140625" style="2" customWidth="1"/>
    <col min="9219" max="9219" width="34.85546875" style="2" customWidth="1"/>
    <col min="9220" max="9222" width="13.140625" style="2" customWidth="1"/>
    <col min="9223" max="9471" width="9.140625" style="2"/>
    <col min="9472" max="9472" width="4.42578125" style="2" customWidth="1"/>
    <col min="9473" max="9473" width="23" style="2" customWidth="1"/>
    <col min="9474" max="9474" width="17.140625" style="2" customWidth="1"/>
    <col min="9475" max="9475" width="34.85546875" style="2" customWidth="1"/>
    <col min="9476" max="9478" width="13.140625" style="2" customWidth="1"/>
    <col min="9479" max="9727" width="9.140625" style="2"/>
    <col min="9728" max="9728" width="4.42578125" style="2" customWidth="1"/>
    <col min="9729" max="9729" width="23" style="2" customWidth="1"/>
    <col min="9730" max="9730" width="17.140625" style="2" customWidth="1"/>
    <col min="9731" max="9731" width="34.85546875" style="2" customWidth="1"/>
    <col min="9732" max="9734" width="13.140625" style="2" customWidth="1"/>
    <col min="9735" max="9983" width="9.140625" style="2"/>
    <col min="9984" max="9984" width="4.42578125" style="2" customWidth="1"/>
    <col min="9985" max="9985" width="23" style="2" customWidth="1"/>
    <col min="9986" max="9986" width="17.140625" style="2" customWidth="1"/>
    <col min="9987" max="9987" width="34.85546875" style="2" customWidth="1"/>
    <col min="9988" max="9990" width="13.140625" style="2" customWidth="1"/>
    <col min="9991" max="10239" width="9.140625" style="2"/>
    <col min="10240" max="10240" width="4.42578125" style="2" customWidth="1"/>
    <col min="10241" max="10241" width="23" style="2" customWidth="1"/>
    <col min="10242" max="10242" width="17.140625" style="2" customWidth="1"/>
    <col min="10243" max="10243" width="34.85546875" style="2" customWidth="1"/>
    <col min="10244" max="10246" width="13.140625" style="2" customWidth="1"/>
    <col min="10247" max="10495" width="9.140625" style="2"/>
    <col min="10496" max="10496" width="4.42578125" style="2" customWidth="1"/>
    <col min="10497" max="10497" width="23" style="2" customWidth="1"/>
    <col min="10498" max="10498" width="17.140625" style="2" customWidth="1"/>
    <col min="10499" max="10499" width="34.85546875" style="2" customWidth="1"/>
    <col min="10500" max="10502" width="13.140625" style="2" customWidth="1"/>
    <col min="10503" max="10751" width="9.140625" style="2"/>
    <col min="10752" max="10752" width="4.42578125" style="2" customWidth="1"/>
    <col min="10753" max="10753" width="23" style="2" customWidth="1"/>
    <col min="10754" max="10754" width="17.140625" style="2" customWidth="1"/>
    <col min="10755" max="10755" width="34.85546875" style="2" customWidth="1"/>
    <col min="10756" max="10758" width="13.140625" style="2" customWidth="1"/>
    <col min="10759" max="11007" width="9.140625" style="2"/>
    <col min="11008" max="11008" width="4.42578125" style="2" customWidth="1"/>
    <col min="11009" max="11009" width="23" style="2" customWidth="1"/>
    <col min="11010" max="11010" width="17.140625" style="2" customWidth="1"/>
    <col min="11011" max="11011" width="34.85546875" style="2" customWidth="1"/>
    <col min="11012" max="11014" width="13.140625" style="2" customWidth="1"/>
    <col min="11015" max="11263" width="9.140625" style="2"/>
    <col min="11264" max="11264" width="4.42578125" style="2" customWidth="1"/>
    <col min="11265" max="11265" width="23" style="2" customWidth="1"/>
    <col min="11266" max="11266" width="17.140625" style="2" customWidth="1"/>
    <col min="11267" max="11267" width="34.85546875" style="2" customWidth="1"/>
    <col min="11268" max="11270" width="13.140625" style="2" customWidth="1"/>
    <col min="11271" max="11519" width="9.140625" style="2"/>
    <col min="11520" max="11520" width="4.42578125" style="2" customWidth="1"/>
    <col min="11521" max="11521" width="23" style="2" customWidth="1"/>
    <col min="11522" max="11522" width="17.140625" style="2" customWidth="1"/>
    <col min="11523" max="11523" width="34.85546875" style="2" customWidth="1"/>
    <col min="11524" max="11526" width="13.140625" style="2" customWidth="1"/>
    <col min="11527" max="11775" width="9.140625" style="2"/>
    <col min="11776" max="11776" width="4.42578125" style="2" customWidth="1"/>
    <col min="11777" max="11777" width="23" style="2" customWidth="1"/>
    <col min="11778" max="11778" width="17.140625" style="2" customWidth="1"/>
    <col min="11779" max="11779" width="34.85546875" style="2" customWidth="1"/>
    <col min="11780" max="11782" width="13.140625" style="2" customWidth="1"/>
    <col min="11783" max="12031" width="9.140625" style="2"/>
    <col min="12032" max="12032" width="4.42578125" style="2" customWidth="1"/>
    <col min="12033" max="12033" width="23" style="2" customWidth="1"/>
    <col min="12034" max="12034" width="17.140625" style="2" customWidth="1"/>
    <col min="12035" max="12035" width="34.85546875" style="2" customWidth="1"/>
    <col min="12036" max="12038" width="13.140625" style="2" customWidth="1"/>
    <col min="12039" max="12287" width="9.140625" style="2"/>
    <col min="12288" max="12288" width="4.42578125" style="2" customWidth="1"/>
    <col min="12289" max="12289" width="23" style="2" customWidth="1"/>
    <col min="12290" max="12290" width="17.140625" style="2" customWidth="1"/>
    <col min="12291" max="12291" width="34.85546875" style="2" customWidth="1"/>
    <col min="12292" max="12294" width="13.140625" style="2" customWidth="1"/>
    <col min="12295" max="12543" width="9.140625" style="2"/>
    <col min="12544" max="12544" width="4.42578125" style="2" customWidth="1"/>
    <col min="12545" max="12545" width="23" style="2" customWidth="1"/>
    <col min="12546" max="12546" width="17.140625" style="2" customWidth="1"/>
    <col min="12547" max="12547" width="34.85546875" style="2" customWidth="1"/>
    <col min="12548" max="12550" width="13.140625" style="2" customWidth="1"/>
    <col min="12551" max="12799" width="9.140625" style="2"/>
    <col min="12800" max="12800" width="4.42578125" style="2" customWidth="1"/>
    <col min="12801" max="12801" width="23" style="2" customWidth="1"/>
    <col min="12802" max="12802" width="17.140625" style="2" customWidth="1"/>
    <col min="12803" max="12803" width="34.85546875" style="2" customWidth="1"/>
    <col min="12804" max="12806" width="13.140625" style="2" customWidth="1"/>
    <col min="12807" max="13055" width="9.140625" style="2"/>
    <col min="13056" max="13056" width="4.42578125" style="2" customWidth="1"/>
    <col min="13057" max="13057" width="23" style="2" customWidth="1"/>
    <col min="13058" max="13058" width="17.140625" style="2" customWidth="1"/>
    <col min="13059" max="13059" width="34.85546875" style="2" customWidth="1"/>
    <col min="13060" max="13062" width="13.140625" style="2" customWidth="1"/>
    <col min="13063" max="13311" width="9.140625" style="2"/>
    <col min="13312" max="13312" width="4.42578125" style="2" customWidth="1"/>
    <col min="13313" max="13313" width="23" style="2" customWidth="1"/>
    <col min="13314" max="13314" width="17.140625" style="2" customWidth="1"/>
    <col min="13315" max="13315" width="34.85546875" style="2" customWidth="1"/>
    <col min="13316" max="13318" width="13.140625" style="2" customWidth="1"/>
    <col min="13319" max="13567" width="9.140625" style="2"/>
    <col min="13568" max="13568" width="4.42578125" style="2" customWidth="1"/>
    <col min="13569" max="13569" width="23" style="2" customWidth="1"/>
    <col min="13570" max="13570" width="17.140625" style="2" customWidth="1"/>
    <col min="13571" max="13571" width="34.85546875" style="2" customWidth="1"/>
    <col min="13572" max="13574" width="13.140625" style="2" customWidth="1"/>
    <col min="13575" max="13823" width="9.140625" style="2"/>
    <col min="13824" max="13824" width="4.42578125" style="2" customWidth="1"/>
    <col min="13825" max="13825" width="23" style="2" customWidth="1"/>
    <col min="13826" max="13826" width="17.140625" style="2" customWidth="1"/>
    <col min="13827" max="13827" width="34.85546875" style="2" customWidth="1"/>
    <col min="13828" max="13830" width="13.140625" style="2" customWidth="1"/>
    <col min="13831" max="14079" width="9.140625" style="2"/>
    <col min="14080" max="14080" width="4.42578125" style="2" customWidth="1"/>
    <col min="14081" max="14081" width="23" style="2" customWidth="1"/>
    <col min="14082" max="14082" width="17.140625" style="2" customWidth="1"/>
    <col min="14083" max="14083" width="34.85546875" style="2" customWidth="1"/>
    <col min="14084" max="14086" width="13.140625" style="2" customWidth="1"/>
    <col min="14087" max="14335" width="9.140625" style="2"/>
    <col min="14336" max="14336" width="4.42578125" style="2" customWidth="1"/>
    <col min="14337" max="14337" width="23" style="2" customWidth="1"/>
    <col min="14338" max="14338" width="17.140625" style="2" customWidth="1"/>
    <col min="14339" max="14339" width="34.85546875" style="2" customWidth="1"/>
    <col min="14340" max="14342" width="13.140625" style="2" customWidth="1"/>
    <col min="14343" max="14591" width="9.140625" style="2"/>
    <col min="14592" max="14592" width="4.42578125" style="2" customWidth="1"/>
    <col min="14593" max="14593" width="23" style="2" customWidth="1"/>
    <col min="14594" max="14594" width="17.140625" style="2" customWidth="1"/>
    <col min="14595" max="14595" width="34.85546875" style="2" customWidth="1"/>
    <col min="14596" max="14598" width="13.140625" style="2" customWidth="1"/>
    <col min="14599" max="14847" width="9.140625" style="2"/>
    <col min="14848" max="14848" width="4.42578125" style="2" customWidth="1"/>
    <col min="14849" max="14849" width="23" style="2" customWidth="1"/>
    <col min="14850" max="14850" width="17.140625" style="2" customWidth="1"/>
    <col min="14851" max="14851" width="34.85546875" style="2" customWidth="1"/>
    <col min="14852" max="14854" width="13.140625" style="2" customWidth="1"/>
    <col min="14855" max="15103" width="9.140625" style="2"/>
    <col min="15104" max="15104" width="4.42578125" style="2" customWidth="1"/>
    <col min="15105" max="15105" width="23" style="2" customWidth="1"/>
    <col min="15106" max="15106" width="17.140625" style="2" customWidth="1"/>
    <col min="15107" max="15107" width="34.85546875" style="2" customWidth="1"/>
    <col min="15108" max="15110" width="13.140625" style="2" customWidth="1"/>
    <col min="15111" max="15359" width="9.140625" style="2"/>
    <col min="15360" max="15360" width="4.42578125" style="2" customWidth="1"/>
    <col min="15361" max="15361" width="23" style="2" customWidth="1"/>
    <col min="15362" max="15362" width="17.140625" style="2" customWidth="1"/>
    <col min="15363" max="15363" width="34.85546875" style="2" customWidth="1"/>
    <col min="15364" max="15366" width="13.140625" style="2" customWidth="1"/>
    <col min="15367" max="15615" width="9.140625" style="2"/>
    <col min="15616" max="15616" width="4.42578125" style="2" customWidth="1"/>
    <col min="15617" max="15617" width="23" style="2" customWidth="1"/>
    <col min="15618" max="15618" width="17.140625" style="2" customWidth="1"/>
    <col min="15619" max="15619" width="34.85546875" style="2" customWidth="1"/>
    <col min="15620" max="15622" width="13.140625" style="2" customWidth="1"/>
    <col min="15623" max="15871" width="9.140625" style="2"/>
    <col min="15872" max="15872" width="4.42578125" style="2" customWidth="1"/>
    <col min="15873" max="15873" width="23" style="2" customWidth="1"/>
    <col min="15874" max="15874" width="17.140625" style="2" customWidth="1"/>
    <col min="15875" max="15875" width="34.85546875" style="2" customWidth="1"/>
    <col min="15876" max="15878" width="13.140625" style="2" customWidth="1"/>
    <col min="15879" max="16127" width="9.140625" style="2"/>
    <col min="16128" max="16128" width="4.42578125" style="2" customWidth="1"/>
    <col min="16129" max="16129" width="23" style="2" customWidth="1"/>
    <col min="16130" max="16130" width="17.140625" style="2" customWidth="1"/>
    <col min="16131" max="16131" width="34.85546875" style="2" customWidth="1"/>
    <col min="16132" max="16134" width="13.140625" style="2" customWidth="1"/>
    <col min="16135" max="16384" width="9.140625" style="2"/>
  </cols>
  <sheetData>
    <row r="1" spans="1:11" s="13" customFormat="1" ht="15" customHeight="1" x14ac:dyDescent="0.25">
      <c r="A1" s="58"/>
      <c r="B1" s="58"/>
      <c r="C1" s="59"/>
      <c r="E1" s="220" t="s">
        <v>579</v>
      </c>
      <c r="F1" s="220"/>
      <c r="G1" s="220"/>
      <c r="H1" s="220"/>
    </row>
    <row r="2" spans="1:11" s="12" customFormat="1" ht="50.25" customHeight="1" x14ac:dyDescent="0.25">
      <c r="A2" s="60"/>
      <c r="B2" s="61"/>
      <c r="E2" s="218" t="s">
        <v>734</v>
      </c>
      <c r="F2" s="218"/>
      <c r="G2" s="218"/>
      <c r="H2" s="218"/>
      <c r="I2" s="19"/>
      <c r="J2" s="19"/>
      <c r="K2" s="19"/>
    </row>
    <row r="3" spans="1:11" s="13" customFormat="1" ht="15" customHeight="1" x14ac:dyDescent="0.25">
      <c r="A3" s="217" t="s">
        <v>375</v>
      </c>
      <c r="B3" s="217"/>
      <c r="C3" s="217"/>
      <c r="D3" s="217"/>
      <c r="E3" s="217"/>
      <c r="F3" s="217"/>
      <c r="G3" s="217"/>
      <c r="H3" s="217"/>
    </row>
    <row r="4" spans="1:11" s="13" customFormat="1" ht="36" customHeight="1" x14ac:dyDescent="0.25">
      <c r="A4" s="217" t="s">
        <v>771</v>
      </c>
      <c r="B4" s="217"/>
      <c r="C4" s="217"/>
      <c r="D4" s="217"/>
      <c r="E4" s="217"/>
      <c r="F4" s="217"/>
      <c r="G4" s="217"/>
      <c r="H4" s="217"/>
    </row>
    <row r="5" spans="1:11" s="13" customFormat="1" ht="15.75" customHeight="1" x14ac:dyDescent="0.25">
      <c r="A5" s="58"/>
      <c r="B5" s="58"/>
      <c r="G5" s="79" t="s">
        <v>389</v>
      </c>
    </row>
    <row r="6" spans="1:11" s="12" customFormat="1" ht="103.5" customHeight="1" x14ac:dyDescent="0.25">
      <c r="A6" s="62"/>
      <c r="B6" s="70" t="s">
        <v>307</v>
      </c>
      <c r="C6" s="221" t="s">
        <v>308</v>
      </c>
      <c r="D6" s="221"/>
      <c r="E6" s="165" t="s">
        <v>723</v>
      </c>
      <c r="F6" s="165" t="s">
        <v>737</v>
      </c>
      <c r="G6" s="165" t="s">
        <v>772</v>
      </c>
      <c r="H6" s="165" t="s">
        <v>728</v>
      </c>
      <c r="I6" s="13"/>
      <c r="J6" s="13"/>
      <c r="K6" s="13"/>
    </row>
    <row r="7" spans="1:11" s="13" customFormat="1" ht="31.5" customHeight="1" x14ac:dyDescent="0.25">
      <c r="A7" s="62">
        <v>853</v>
      </c>
      <c r="B7" s="70" t="s">
        <v>376</v>
      </c>
      <c r="C7" s="222" t="s">
        <v>377</v>
      </c>
      <c r="D7" s="222"/>
      <c r="E7" s="75">
        <f>+E8</f>
        <v>14848809.970000001</v>
      </c>
      <c r="F7" s="75">
        <f t="shared" ref="F7:G7" si="0">+F8</f>
        <v>-14848809.969999999</v>
      </c>
      <c r="G7" s="75">
        <f t="shared" si="0"/>
        <v>-5975688.2300000004</v>
      </c>
      <c r="H7" s="173">
        <f>G7/F7*100</f>
        <v>40.243549766432906</v>
      </c>
    </row>
    <row r="8" spans="1:11" ht="33.75" customHeight="1" x14ac:dyDescent="0.25">
      <c r="A8" s="70">
        <v>853</v>
      </c>
      <c r="B8" s="70" t="s">
        <v>378</v>
      </c>
      <c r="C8" s="223" t="s">
        <v>309</v>
      </c>
      <c r="D8" s="223"/>
      <c r="E8" s="7">
        <f>E9+E13</f>
        <v>14848809.970000001</v>
      </c>
      <c r="F8" s="7">
        <f t="shared" ref="F8:G8" si="1">F9+F13</f>
        <v>-14848809.969999999</v>
      </c>
      <c r="G8" s="7">
        <f t="shared" si="1"/>
        <v>-5975688.2300000004</v>
      </c>
      <c r="H8" s="173">
        <f>G8/F8*100</f>
        <v>40.243549766432906</v>
      </c>
    </row>
    <row r="9" spans="1:11" s="13" customFormat="1" ht="24.75" customHeight="1" x14ac:dyDescent="0.25">
      <c r="A9" s="62">
        <v>853</v>
      </c>
      <c r="B9" s="70" t="s">
        <v>379</v>
      </c>
      <c r="C9" s="223" t="s">
        <v>310</v>
      </c>
      <c r="D9" s="223"/>
      <c r="E9" s="7">
        <f>E10</f>
        <v>0</v>
      </c>
      <c r="F9" s="7">
        <f t="shared" ref="F9:G11" si="2">F10</f>
        <v>0</v>
      </c>
      <c r="G9" s="7">
        <f t="shared" si="2"/>
        <v>-5975688.2300000004</v>
      </c>
      <c r="H9" s="172"/>
    </row>
    <row r="10" spans="1:11" s="13" customFormat="1" ht="36.75" customHeight="1" x14ac:dyDescent="0.25">
      <c r="A10" s="62">
        <v>853</v>
      </c>
      <c r="B10" s="70" t="s">
        <v>380</v>
      </c>
      <c r="C10" s="223" t="s">
        <v>311</v>
      </c>
      <c r="D10" s="223"/>
      <c r="E10" s="7">
        <f>E11</f>
        <v>0</v>
      </c>
      <c r="F10" s="7">
        <f t="shared" si="2"/>
        <v>0</v>
      </c>
      <c r="G10" s="7">
        <f t="shared" si="2"/>
        <v>-5975688.2300000004</v>
      </c>
      <c r="H10" s="172"/>
    </row>
    <row r="11" spans="1:11" s="13" customFormat="1" ht="36.75" customHeight="1" x14ac:dyDescent="0.25">
      <c r="A11" s="62">
        <v>853</v>
      </c>
      <c r="B11" s="70" t="s">
        <v>381</v>
      </c>
      <c r="C11" s="223" t="s">
        <v>312</v>
      </c>
      <c r="D11" s="223"/>
      <c r="E11" s="7">
        <f>E12</f>
        <v>0</v>
      </c>
      <c r="F11" s="7">
        <f t="shared" si="2"/>
        <v>0</v>
      </c>
      <c r="G11" s="7">
        <f t="shared" si="2"/>
        <v>-5975688.2300000004</v>
      </c>
      <c r="H11" s="172"/>
    </row>
    <row r="12" spans="1:11" s="13" customFormat="1" ht="35.25" customHeight="1" x14ac:dyDescent="0.25">
      <c r="A12" s="62">
        <v>853</v>
      </c>
      <c r="B12" s="70" t="s">
        <v>382</v>
      </c>
      <c r="C12" s="223" t="s">
        <v>313</v>
      </c>
      <c r="D12" s="223"/>
      <c r="E12" s="7"/>
      <c r="F12" s="7"/>
      <c r="G12" s="7">
        <v>-5975688.2300000004</v>
      </c>
      <c r="H12" s="172"/>
    </row>
    <row r="13" spans="1:11" s="13" customFormat="1" ht="27" customHeight="1" x14ac:dyDescent="0.25">
      <c r="A13" s="62">
        <v>853</v>
      </c>
      <c r="B13" s="70" t="s">
        <v>383</v>
      </c>
      <c r="C13" s="223" t="s">
        <v>314</v>
      </c>
      <c r="D13" s="223"/>
      <c r="E13" s="7">
        <f>E14</f>
        <v>14848809.970000001</v>
      </c>
      <c r="F13" s="7">
        <f t="shared" ref="F13:G15" si="3">F14</f>
        <v>-14848809.969999999</v>
      </c>
      <c r="G13" s="7">
        <f t="shared" si="3"/>
        <v>0</v>
      </c>
      <c r="H13" s="172"/>
    </row>
    <row r="14" spans="1:11" s="13" customFormat="1" ht="36.75" customHeight="1" x14ac:dyDescent="0.25">
      <c r="A14" s="62">
        <v>853</v>
      </c>
      <c r="B14" s="70" t="s">
        <v>384</v>
      </c>
      <c r="C14" s="223" t="s">
        <v>315</v>
      </c>
      <c r="D14" s="223"/>
      <c r="E14" s="7">
        <f>E15</f>
        <v>14848809.970000001</v>
      </c>
      <c r="F14" s="7">
        <f t="shared" si="3"/>
        <v>-14848809.969999999</v>
      </c>
      <c r="G14" s="7">
        <f t="shared" si="3"/>
        <v>0</v>
      </c>
      <c r="H14" s="172"/>
    </row>
    <row r="15" spans="1:11" s="13" customFormat="1" ht="35.25" customHeight="1" x14ac:dyDescent="0.25">
      <c r="A15" s="62">
        <v>853</v>
      </c>
      <c r="B15" s="70" t="s">
        <v>385</v>
      </c>
      <c r="C15" s="223" t="s">
        <v>316</v>
      </c>
      <c r="D15" s="223"/>
      <c r="E15" s="7">
        <f>E16</f>
        <v>14848809.970000001</v>
      </c>
      <c r="F15" s="7">
        <f t="shared" si="3"/>
        <v>-14848809.969999999</v>
      </c>
      <c r="G15" s="7">
        <f t="shared" si="3"/>
        <v>0</v>
      </c>
      <c r="H15" s="172"/>
    </row>
    <row r="16" spans="1:11" s="13" customFormat="1" ht="48.75" customHeight="1" x14ac:dyDescent="0.25">
      <c r="A16" s="62">
        <v>853</v>
      </c>
      <c r="B16" s="70" t="s">
        <v>386</v>
      </c>
      <c r="C16" s="223" t="s">
        <v>317</v>
      </c>
      <c r="D16" s="223"/>
      <c r="E16" s="7">
        <v>14848809.970000001</v>
      </c>
      <c r="F16" s="7">
        <f>'1.Дох'!E151-'2.ВС'!V377</f>
        <v>-14848809.969999999</v>
      </c>
      <c r="G16" s="7"/>
      <c r="H16" s="172"/>
    </row>
    <row r="17" spans="1:8" s="13" customFormat="1" ht="34.5" customHeight="1" x14ac:dyDescent="0.25">
      <c r="A17" s="63"/>
      <c r="B17" s="70"/>
      <c r="C17" s="223" t="s">
        <v>318</v>
      </c>
      <c r="D17" s="223"/>
      <c r="E17" s="7">
        <f>E9+E13</f>
        <v>14848809.970000001</v>
      </c>
      <c r="F17" s="7">
        <f t="shared" ref="F17:G17" si="4">F9+F13</f>
        <v>-14848809.969999999</v>
      </c>
      <c r="G17" s="7">
        <f t="shared" si="4"/>
        <v>-5975688.2300000004</v>
      </c>
      <c r="H17" s="172"/>
    </row>
    <row r="19" spans="1:8" x14ac:dyDescent="0.25">
      <c r="E19" s="18"/>
      <c r="F19" s="64">
        <f>E16+F16</f>
        <v>0</v>
      </c>
    </row>
    <row r="20" spans="1:8" x14ac:dyDescent="0.25">
      <c r="C20" s="65"/>
      <c r="D20" s="65" t="s">
        <v>387</v>
      </c>
      <c r="E20" s="66">
        <f>[1]Дох.!C131</f>
        <v>192134889.22999999</v>
      </c>
      <c r="F20" s="66">
        <f>[1]Дох.!D131</f>
        <v>193147789.22999999</v>
      </c>
      <c r="G20" s="66">
        <f>[1]Дох.!E131</f>
        <v>52107712.379999995</v>
      </c>
    </row>
    <row r="21" spans="1:8" x14ac:dyDescent="0.25">
      <c r="C21" s="65"/>
      <c r="D21" s="65" t="s">
        <v>388</v>
      </c>
      <c r="E21" s="66">
        <f>[1]Функц.!P441</f>
        <v>201209350.22999999</v>
      </c>
      <c r="F21" s="66">
        <f>[1]Функц.!Q441</f>
        <v>202222250.22999999</v>
      </c>
      <c r="G21" s="66">
        <f>[1]Функц.!R441</f>
        <v>50516008.289999999</v>
      </c>
    </row>
    <row r="22" spans="1:8" x14ac:dyDescent="0.25">
      <c r="C22" s="65"/>
      <c r="D22" s="65"/>
      <c r="E22" s="66">
        <f>E20-E21</f>
        <v>-9074461</v>
      </c>
      <c r="F22" s="66">
        <f>F20-F21</f>
        <v>-9074461</v>
      </c>
      <c r="G22" s="66">
        <f>G20-G21</f>
        <v>1591704.0899999961</v>
      </c>
    </row>
    <row r="23" spans="1:8" x14ac:dyDescent="0.25">
      <c r="C23" s="65"/>
      <c r="D23" s="65"/>
      <c r="E23" s="65"/>
      <c r="F23" s="65"/>
      <c r="G23" s="65"/>
    </row>
    <row r="24" spans="1:8" x14ac:dyDescent="0.25">
      <c r="C24" s="65"/>
      <c r="D24" s="65"/>
      <c r="E24" s="65"/>
      <c r="F24" s="65"/>
      <c r="G24" s="65"/>
    </row>
    <row r="25" spans="1:8" x14ac:dyDescent="0.25">
      <c r="C25" s="65"/>
      <c r="D25" s="65"/>
      <c r="E25" s="65"/>
      <c r="F25" s="65"/>
      <c r="G25" s="65"/>
    </row>
    <row r="26" spans="1:8" x14ac:dyDescent="0.25">
      <c r="C26" s="65"/>
      <c r="D26" s="65"/>
      <c r="E26" s="65"/>
      <c r="F26" s="65"/>
      <c r="G26" s="65"/>
    </row>
    <row r="27" spans="1:8" x14ac:dyDescent="0.25">
      <c r="C27" s="65"/>
      <c r="D27" s="65"/>
      <c r="E27" s="65"/>
      <c r="F27" s="65"/>
      <c r="G27" s="65"/>
    </row>
    <row r="28" spans="1:8" x14ac:dyDescent="0.25">
      <c r="C28" s="65"/>
      <c r="D28" s="67"/>
      <c r="E28" s="67"/>
      <c r="F28" s="65"/>
      <c r="G28" s="65"/>
    </row>
    <row r="29" spans="1:8" x14ac:dyDescent="0.25">
      <c r="C29" s="65"/>
      <c r="D29" s="67"/>
      <c r="E29" s="67"/>
      <c r="F29" s="65"/>
      <c r="G29" s="65"/>
    </row>
    <row r="30" spans="1:8" x14ac:dyDescent="0.25">
      <c r="C30" s="65"/>
      <c r="D30" s="65"/>
      <c r="E30" s="65"/>
      <c r="F30" s="65"/>
      <c r="G30" s="65"/>
    </row>
    <row r="31" spans="1:8" x14ac:dyDescent="0.25">
      <c r="C31" s="65"/>
      <c r="D31" s="65"/>
      <c r="E31" s="65"/>
      <c r="F31" s="65"/>
      <c r="G31" s="65"/>
    </row>
    <row r="33" spans="4:5" s="2" customFormat="1" x14ac:dyDescent="0.25">
      <c r="D33" s="68"/>
      <c r="E33" s="68"/>
    </row>
  </sheetData>
  <mergeCells count="16"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  <mergeCell ref="A3:H3"/>
    <mergeCell ref="E2:H2"/>
    <mergeCell ref="E1:H1"/>
    <mergeCell ref="C6:D6"/>
    <mergeCell ref="C7:D7"/>
  </mergeCells>
  <pageMargins left="0.6692913385826772" right="0.39370078740157483" top="0.35433070866141736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1.Дох</vt:lpstr>
      <vt:lpstr>2.ВС</vt:lpstr>
      <vt:lpstr>7.ФС</vt:lpstr>
      <vt:lpstr>3.ПС</vt:lpstr>
      <vt:lpstr>4.Ист</vt:lpstr>
      <vt:lpstr>'1.Дох'!Заголовки_для_печати</vt:lpstr>
      <vt:lpstr>'2.ВС'!Заголовки_для_печати</vt:lpstr>
      <vt:lpstr>'3.ПС'!Заголовки_для_печати</vt:lpstr>
      <vt:lpstr>'7.ФС'!Заголовки_для_печати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2020-07-27T11:37:54Z</dcterms:modified>
</cp:coreProperties>
</file>