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1.Доходы" sheetId="1" r:id="rId1"/>
  </sheets>
  <externalReferences>
    <externalReference r:id="rId2"/>
  </externalReferences>
  <definedNames>
    <definedName name="_xlnm.Print_Titles" localSheetId="0">'1.Доходы'!$5:$5</definedName>
  </definedNames>
  <calcPr calcId="145621"/>
</workbook>
</file>

<file path=xl/calcChain.xml><?xml version="1.0" encoding="utf-8"?>
<calcChain xmlns="http://schemas.openxmlformats.org/spreadsheetml/2006/main">
  <c r="R65" i="1" l="1"/>
  <c r="R62" i="1"/>
  <c r="R61" i="1"/>
  <c r="R152" i="1"/>
  <c r="R158" i="1"/>
  <c r="R157" i="1"/>
  <c r="R159" i="1"/>
  <c r="R147" i="1"/>
  <c r="R197" i="1" l="1"/>
  <c r="R196" i="1"/>
  <c r="R104" i="1"/>
  <c r="R103" i="1"/>
  <c r="R63" i="1"/>
  <c r="P67" i="1"/>
  <c r="H67" i="1"/>
  <c r="J67" i="1" s="1"/>
  <c r="L67" i="1" s="1"/>
  <c r="N67" i="1" s="1"/>
  <c r="R59" i="1" l="1"/>
  <c r="R55" i="1" s="1"/>
  <c r="R145" i="1" l="1"/>
  <c r="R181" i="1"/>
  <c r="R194" i="1"/>
  <c r="R193" i="1" s="1"/>
  <c r="R178" i="1"/>
  <c r="R176" i="1"/>
  <c r="R174" i="1"/>
  <c r="R172" i="1"/>
  <c r="R170" i="1"/>
  <c r="R136" i="1" l="1"/>
  <c r="R134" i="1"/>
  <c r="R132" i="1"/>
  <c r="R98" i="1"/>
  <c r="R93" i="1"/>
  <c r="R78" i="1"/>
  <c r="R46" i="1" l="1"/>
  <c r="R190" i="1" l="1"/>
  <c r="R113" i="1" l="1"/>
  <c r="AA200" i="1" l="1"/>
  <c r="X200" i="1"/>
  <c r="AB192" i="1"/>
  <c r="Y192" i="1"/>
  <c r="U192" i="1"/>
  <c r="T192" i="1"/>
  <c r="S192" i="1"/>
  <c r="D192" i="1"/>
  <c r="H192" i="1" s="1"/>
  <c r="J192" i="1" s="1"/>
  <c r="AA190" i="1"/>
  <c r="Z190" i="1"/>
  <c r="X190" i="1"/>
  <c r="W190" i="1"/>
  <c r="Q190" i="1"/>
  <c r="O190" i="1"/>
  <c r="M190" i="1"/>
  <c r="K190" i="1"/>
  <c r="I190" i="1"/>
  <c r="G190" i="1"/>
  <c r="F190" i="1"/>
  <c r="E190" i="1"/>
  <c r="C190" i="1"/>
  <c r="U189" i="1"/>
  <c r="T189" i="1"/>
  <c r="S189" i="1"/>
  <c r="P189" i="1"/>
  <c r="L189" i="1"/>
  <c r="L188" i="1" s="1"/>
  <c r="R188" i="1"/>
  <c r="Q188" i="1"/>
  <c r="P188" i="1" s="1"/>
  <c r="O188" i="1"/>
  <c r="M188" i="1"/>
  <c r="K188" i="1"/>
  <c r="J188" i="1"/>
  <c r="C188" i="1"/>
  <c r="T187" i="1"/>
  <c r="S187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U185" i="1"/>
  <c r="T185" i="1"/>
  <c r="S185" i="1"/>
  <c r="P185" i="1"/>
  <c r="N185" i="1"/>
  <c r="N184" i="1" s="1"/>
  <c r="R184" i="1"/>
  <c r="Q184" i="1"/>
  <c r="P184" i="1" s="1"/>
  <c r="O184" i="1"/>
  <c r="M184" i="1"/>
  <c r="L184" i="1"/>
  <c r="C184" i="1"/>
  <c r="AB183" i="1"/>
  <c r="Y183" i="1"/>
  <c r="U183" i="1"/>
  <c r="T183" i="1"/>
  <c r="S183" i="1"/>
  <c r="P183" i="1"/>
  <c r="O183" i="1"/>
  <c r="O181" i="1" s="1"/>
  <c r="K183" i="1"/>
  <c r="K181" i="1" s="1"/>
  <c r="H183" i="1"/>
  <c r="J183" i="1" s="1"/>
  <c r="AA181" i="1"/>
  <c r="Z181" i="1"/>
  <c r="X181" i="1"/>
  <c r="W181" i="1"/>
  <c r="Q181" i="1"/>
  <c r="M181" i="1"/>
  <c r="I181" i="1"/>
  <c r="G181" i="1"/>
  <c r="D181" i="1"/>
  <c r="C181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F152" i="1" s="1"/>
  <c r="E174" i="1"/>
  <c r="D174" i="1"/>
  <c r="C174" i="1"/>
  <c r="AA172" i="1"/>
  <c r="Z172" i="1"/>
  <c r="X172" i="1"/>
  <c r="W172" i="1"/>
  <c r="Q172" i="1"/>
  <c r="S172" i="1" s="1"/>
  <c r="O172" i="1"/>
  <c r="M172" i="1"/>
  <c r="K172" i="1"/>
  <c r="I172" i="1"/>
  <c r="G172" i="1"/>
  <c r="D172" i="1"/>
  <c r="C172" i="1"/>
  <c r="U171" i="1"/>
  <c r="T171" i="1"/>
  <c r="S171" i="1"/>
  <c r="P171" i="1"/>
  <c r="AA170" i="1"/>
  <c r="Z170" i="1"/>
  <c r="X170" i="1"/>
  <c r="W170" i="1"/>
  <c r="Q170" i="1"/>
  <c r="O170" i="1"/>
  <c r="M170" i="1"/>
  <c r="K170" i="1"/>
  <c r="I170" i="1"/>
  <c r="G170" i="1"/>
  <c r="D170" i="1"/>
  <c r="C170" i="1"/>
  <c r="AB169" i="1"/>
  <c r="Y169" i="1"/>
  <c r="T169" i="1"/>
  <c r="S169" i="1"/>
  <c r="P169" i="1"/>
  <c r="H169" i="1"/>
  <c r="J169" i="1" s="1"/>
  <c r="L169" i="1" s="1"/>
  <c r="N169" i="1" s="1"/>
  <c r="AB168" i="1"/>
  <c r="Y168" i="1"/>
  <c r="U168" i="1"/>
  <c r="T168" i="1"/>
  <c r="S168" i="1"/>
  <c r="P168" i="1"/>
  <c r="O168" i="1"/>
  <c r="O156" i="1" s="1"/>
  <c r="O155" i="1" s="1"/>
  <c r="H168" i="1"/>
  <c r="J168" i="1" s="1"/>
  <c r="L168" i="1" s="1"/>
  <c r="N168" i="1" s="1"/>
  <c r="AB167" i="1"/>
  <c r="Y167" i="1"/>
  <c r="U167" i="1"/>
  <c r="T167" i="1"/>
  <c r="S167" i="1"/>
  <c r="P167" i="1"/>
  <c r="H167" i="1"/>
  <c r="J167" i="1" s="1"/>
  <c r="L167" i="1" s="1"/>
  <c r="N167" i="1" s="1"/>
  <c r="AB166" i="1"/>
  <c r="Y166" i="1"/>
  <c r="U166" i="1"/>
  <c r="T166" i="1"/>
  <c r="S166" i="1"/>
  <c r="P166" i="1"/>
  <c r="H166" i="1"/>
  <c r="J166" i="1" s="1"/>
  <c r="L166" i="1" s="1"/>
  <c r="N166" i="1" s="1"/>
  <c r="AB165" i="1"/>
  <c r="Y165" i="1"/>
  <c r="U165" i="1"/>
  <c r="T165" i="1"/>
  <c r="S165" i="1"/>
  <c r="P165" i="1"/>
  <c r="H165" i="1"/>
  <c r="J165" i="1" s="1"/>
  <c r="L165" i="1" s="1"/>
  <c r="N165" i="1" s="1"/>
  <c r="AB164" i="1"/>
  <c r="Y164" i="1"/>
  <c r="U164" i="1"/>
  <c r="T164" i="1"/>
  <c r="S164" i="1"/>
  <c r="P164" i="1"/>
  <c r="H164" i="1"/>
  <c r="J164" i="1" s="1"/>
  <c r="L164" i="1" s="1"/>
  <c r="N164" i="1" s="1"/>
  <c r="AB163" i="1"/>
  <c r="Y163" i="1"/>
  <c r="U163" i="1"/>
  <c r="T163" i="1"/>
  <c r="S163" i="1"/>
  <c r="P163" i="1"/>
  <c r="H163" i="1"/>
  <c r="J163" i="1" s="1"/>
  <c r="L163" i="1" s="1"/>
  <c r="N163" i="1" s="1"/>
  <c r="AB162" i="1"/>
  <c r="Y162" i="1"/>
  <c r="U162" i="1"/>
  <c r="T162" i="1"/>
  <c r="S162" i="1"/>
  <c r="P162" i="1"/>
  <c r="AB161" i="1"/>
  <c r="Y161" i="1"/>
  <c r="U161" i="1"/>
  <c r="T161" i="1"/>
  <c r="S161" i="1"/>
  <c r="P161" i="1"/>
  <c r="H161" i="1"/>
  <c r="J161" i="1" s="1"/>
  <c r="L161" i="1" s="1"/>
  <c r="N161" i="1" s="1"/>
  <c r="AB160" i="1"/>
  <c r="Y160" i="1"/>
  <c r="U160" i="1"/>
  <c r="T160" i="1"/>
  <c r="S160" i="1"/>
  <c r="P160" i="1"/>
  <c r="H160" i="1"/>
  <c r="J160" i="1" s="1"/>
  <c r="AA156" i="1"/>
  <c r="AA155" i="1" s="1"/>
  <c r="Z156" i="1"/>
  <c r="X156" i="1"/>
  <c r="W156" i="1"/>
  <c r="W155" i="1" s="1"/>
  <c r="R156" i="1"/>
  <c r="M156" i="1"/>
  <c r="M155" i="1" s="1"/>
  <c r="K156" i="1"/>
  <c r="K155" i="1" s="1"/>
  <c r="I156" i="1"/>
  <c r="I155" i="1" s="1"/>
  <c r="G156" i="1"/>
  <c r="G155" i="1" s="1"/>
  <c r="D156" i="1"/>
  <c r="D155" i="1" s="1"/>
  <c r="C156" i="1"/>
  <c r="C155" i="1" s="1"/>
  <c r="AB154" i="1"/>
  <c r="Y154" i="1"/>
  <c r="T154" i="1"/>
  <c r="S154" i="1"/>
  <c r="P154" i="1"/>
  <c r="H154" i="1"/>
  <c r="J154" i="1" s="1"/>
  <c r="AA153" i="1"/>
  <c r="Z153" i="1"/>
  <c r="X153" i="1"/>
  <c r="W153" i="1"/>
  <c r="R153" i="1"/>
  <c r="Q153" i="1"/>
  <c r="O153" i="1"/>
  <c r="M153" i="1"/>
  <c r="K153" i="1"/>
  <c r="I153" i="1"/>
  <c r="G153" i="1"/>
  <c r="D153" i="1"/>
  <c r="C153" i="1"/>
  <c r="E152" i="1"/>
  <c r="U151" i="1"/>
  <c r="T151" i="1"/>
  <c r="P151" i="1"/>
  <c r="U148" i="1"/>
  <c r="T148" i="1"/>
  <c r="S148" i="1"/>
  <c r="P148" i="1"/>
  <c r="L148" i="1"/>
  <c r="N148" i="1" s="1"/>
  <c r="AB147" i="1"/>
  <c r="Y147" i="1"/>
  <c r="U147" i="1"/>
  <c r="T147" i="1"/>
  <c r="S147" i="1"/>
  <c r="P147" i="1"/>
  <c r="J147" i="1"/>
  <c r="L147" i="1" s="1"/>
  <c r="T146" i="1"/>
  <c r="S146" i="1"/>
  <c r="R144" i="1"/>
  <c r="Q145" i="1"/>
  <c r="Q144" i="1" s="1"/>
  <c r="P144" i="1" s="1"/>
  <c r="O145" i="1"/>
  <c r="O144" i="1" s="1"/>
  <c r="M145" i="1"/>
  <c r="M144" i="1" s="1"/>
  <c r="K145" i="1"/>
  <c r="K144" i="1" s="1"/>
  <c r="I145" i="1"/>
  <c r="I144" i="1" s="1"/>
  <c r="H145" i="1"/>
  <c r="H144" i="1" s="1"/>
  <c r="G145" i="1"/>
  <c r="F145" i="1"/>
  <c r="E145" i="1"/>
  <c r="D145" i="1"/>
  <c r="C145" i="1"/>
  <c r="C144" i="1" s="1"/>
  <c r="T143" i="1"/>
  <c r="S143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T141" i="1"/>
  <c r="S141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T139" i="1"/>
  <c r="S139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U131" i="1"/>
  <c r="T131" i="1"/>
  <c r="S131" i="1"/>
  <c r="P131" i="1"/>
  <c r="N131" i="1"/>
  <c r="U130" i="1"/>
  <c r="T130" i="1"/>
  <c r="S130" i="1"/>
  <c r="U129" i="1"/>
  <c r="T129" i="1"/>
  <c r="S129" i="1"/>
  <c r="U128" i="1"/>
  <c r="T128" i="1"/>
  <c r="P128" i="1"/>
  <c r="N128" i="1"/>
  <c r="AB127" i="1"/>
  <c r="Y127" i="1"/>
  <c r="U127" i="1"/>
  <c r="T127" i="1"/>
  <c r="P127" i="1"/>
  <c r="H127" i="1"/>
  <c r="J127" i="1" s="1"/>
  <c r="L127" i="1" s="1"/>
  <c r="N127" i="1" s="1"/>
  <c r="AB126" i="1"/>
  <c r="Y126" i="1"/>
  <c r="U126" i="1"/>
  <c r="T126" i="1"/>
  <c r="S126" i="1"/>
  <c r="P126" i="1"/>
  <c r="H126" i="1"/>
  <c r="J126" i="1" s="1"/>
  <c r="AA125" i="1"/>
  <c r="AA124" i="1" s="1"/>
  <c r="AA117" i="1" s="1"/>
  <c r="Z125" i="1"/>
  <c r="Z124" i="1" s="1"/>
  <c r="Z117" i="1" s="1"/>
  <c r="X125" i="1"/>
  <c r="X124" i="1" s="1"/>
  <c r="W125" i="1"/>
  <c r="W124" i="1" s="1"/>
  <c r="Q125" i="1"/>
  <c r="Q124" i="1" s="1"/>
  <c r="O125" i="1"/>
  <c r="O124" i="1" s="1"/>
  <c r="M125" i="1"/>
  <c r="M124" i="1" s="1"/>
  <c r="K125" i="1"/>
  <c r="K124" i="1" s="1"/>
  <c r="I125" i="1"/>
  <c r="I124" i="1" s="1"/>
  <c r="G125" i="1"/>
  <c r="G124" i="1" s="1"/>
  <c r="F125" i="1"/>
  <c r="F124" i="1" s="1"/>
  <c r="E125" i="1"/>
  <c r="E124" i="1" s="1"/>
  <c r="D125" i="1"/>
  <c r="D124" i="1" s="1"/>
  <c r="C125" i="1"/>
  <c r="C124" i="1" s="1"/>
  <c r="AB123" i="1"/>
  <c r="Y123" i="1"/>
  <c r="U123" i="1"/>
  <c r="T123" i="1"/>
  <c r="P123" i="1"/>
  <c r="O123" i="1"/>
  <c r="O122" i="1" s="1"/>
  <c r="AB122" i="1"/>
  <c r="Y122" i="1"/>
  <c r="R122" i="1"/>
  <c r="Q122" i="1"/>
  <c r="P122" i="1" s="1"/>
  <c r="N122" i="1"/>
  <c r="C122" i="1"/>
  <c r="U121" i="1"/>
  <c r="T121" i="1"/>
  <c r="P121" i="1"/>
  <c r="O121" i="1"/>
  <c r="O120" i="1" s="1"/>
  <c r="R120" i="1"/>
  <c r="Q120" i="1"/>
  <c r="P120" i="1" s="1"/>
  <c r="N120" i="1"/>
  <c r="C120" i="1"/>
  <c r="AB119" i="1"/>
  <c r="Y119" i="1"/>
  <c r="T119" i="1"/>
  <c r="S119" i="1"/>
  <c r="P119" i="1"/>
  <c r="N119" i="1"/>
  <c r="N118" i="1" s="1"/>
  <c r="AB118" i="1"/>
  <c r="Y118" i="1"/>
  <c r="R118" i="1"/>
  <c r="Q118" i="1"/>
  <c r="P118" i="1" s="1"/>
  <c r="O118" i="1"/>
  <c r="M118" i="1"/>
  <c r="L118" i="1"/>
  <c r="C118" i="1"/>
  <c r="X117" i="1"/>
  <c r="U116" i="1"/>
  <c r="T116" i="1"/>
  <c r="U115" i="1"/>
  <c r="T115" i="1"/>
  <c r="U114" i="1"/>
  <c r="T114" i="1"/>
  <c r="U113" i="1"/>
  <c r="T113" i="1"/>
  <c r="AA112" i="1"/>
  <c r="AB112" i="1" s="1"/>
  <c r="Y112" i="1"/>
  <c r="U112" i="1"/>
  <c r="T112" i="1"/>
  <c r="S112" i="1"/>
  <c r="P112" i="1"/>
  <c r="I112" i="1"/>
  <c r="I111" i="1" s="1"/>
  <c r="H112" i="1"/>
  <c r="AA111" i="1"/>
  <c r="Z111" i="1"/>
  <c r="X111" i="1"/>
  <c r="W111" i="1"/>
  <c r="R111" i="1"/>
  <c r="Q111" i="1"/>
  <c r="O111" i="1"/>
  <c r="M111" i="1"/>
  <c r="K111" i="1"/>
  <c r="G111" i="1"/>
  <c r="D111" i="1"/>
  <c r="C111" i="1"/>
  <c r="AB110" i="1"/>
  <c r="Y110" i="1"/>
  <c r="U110" i="1"/>
  <c r="T110" i="1"/>
  <c r="S110" i="1"/>
  <c r="P110" i="1"/>
  <c r="H110" i="1"/>
  <c r="J110" i="1" s="1"/>
  <c r="L110" i="1" s="1"/>
  <c r="AA109" i="1"/>
  <c r="Z109" i="1"/>
  <c r="X109" i="1"/>
  <c r="W109" i="1"/>
  <c r="R109" i="1"/>
  <c r="Q109" i="1"/>
  <c r="O109" i="1"/>
  <c r="M109" i="1"/>
  <c r="K109" i="1"/>
  <c r="I109" i="1"/>
  <c r="G109" i="1"/>
  <c r="D109" i="1"/>
  <c r="D108" i="1" s="1"/>
  <c r="C109" i="1"/>
  <c r="C108" i="1" s="1"/>
  <c r="AB102" i="1"/>
  <c r="AB101" i="1" s="1"/>
  <c r="Y102" i="1"/>
  <c r="Y101" i="1" s="1"/>
  <c r="U102" i="1"/>
  <c r="T102" i="1"/>
  <c r="S102" i="1"/>
  <c r="P102" i="1"/>
  <c r="H102" i="1"/>
  <c r="J102" i="1" s="1"/>
  <c r="L102" i="1" s="1"/>
  <c r="AA101" i="1"/>
  <c r="Z101" i="1"/>
  <c r="X101" i="1"/>
  <c r="W101" i="1"/>
  <c r="R101" i="1"/>
  <c r="Q101" i="1"/>
  <c r="O101" i="1"/>
  <c r="M101" i="1"/>
  <c r="K101" i="1"/>
  <c r="I101" i="1"/>
  <c r="G101" i="1"/>
  <c r="D101" i="1"/>
  <c r="C101" i="1"/>
  <c r="U101" i="1" s="1"/>
  <c r="AB100" i="1"/>
  <c r="Y100" i="1"/>
  <c r="U100" i="1"/>
  <c r="T100" i="1"/>
  <c r="S100" i="1"/>
  <c r="P100" i="1"/>
  <c r="H100" i="1"/>
  <c r="J100" i="1" s="1"/>
  <c r="L100" i="1" s="1"/>
  <c r="N100" i="1" s="1"/>
  <c r="U97" i="1"/>
  <c r="T97" i="1"/>
  <c r="S97" i="1"/>
  <c r="P97" i="1"/>
  <c r="R96" i="1"/>
  <c r="Q96" i="1"/>
  <c r="P96" i="1" s="1"/>
  <c r="O96" i="1"/>
  <c r="N96" i="1"/>
  <c r="C96" i="1"/>
  <c r="AB94" i="1"/>
  <c r="Y94" i="1"/>
  <c r="U94" i="1"/>
  <c r="T94" i="1"/>
  <c r="S94" i="1"/>
  <c r="P94" i="1"/>
  <c r="H94" i="1"/>
  <c r="J94" i="1" s="1"/>
  <c r="L94" i="1" s="1"/>
  <c r="N94" i="1" s="1"/>
  <c r="AB92" i="1"/>
  <c r="Y92" i="1"/>
  <c r="U92" i="1"/>
  <c r="T92" i="1"/>
  <c r="S92" i="1"/>
  <c r="P92" i="1"/>
  <c r="H92" i="1"/>
  <c r="J92" i="1" s="1"/>
  <c r="L92" i="1" s="1"/>
  <c r="AA91" i="1"/>
  <c r="Z91" i="1"/>
  <c r="X91" i="1"/>
  <c r="W91" i="1"/>
  <c r="R91" i="1"/>
  <c r="Q91" i="1"/>
  <c r="O91" i="1"/>
  <c r="M91" i="1"/>
  <c r="K91" i="1"/>
  <c r="I91" i="1"/>
  <c r="G91" i="1"/>
  <c r="D91" i="1"/>
  <c r="C91" i="1"/>
  <c r="U90" i="1"/>
  <c r="T90" i="1"/>
  <c r="P90" i="1"/>
  <c r="R89" i="1"/>
  <c r="Q89" i="1"/>
  <c r="P89" i="1" s="1"/>
  <c r="O89" i="1"/>
  <c r="O88" i="1" s="1"/>
  <c r="C89" i="1"/>
  <c r="C88" i="1" s="1"/>
  <c r="U87" i="1"/>
  <c r="T87" i="1"/>
  <c r="P87" i="1"/>
  <c r="P85" i="1" s="1"/>
  <c r="T86" i="1"/>
  <c r="S86" i="1"/>
  <c r="R85" i="1"/>
  <c r="Q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B84" i="1"/>
  <c r="Y84" i="1"/>
  <c r="U84" i="1"/>
  <c r="T84" i="1"/>
  <c r="P84" i="1"/>
  <c r="H84" i="1"/>
  <c r="J84" i="1" s="1"/>
  <c r="L84" i="1" s="1"/>
  <c r="N84" i="1" s="1"/>
  <c r="T83" i="1"/>
  <c r="S83" i="1"/>
  <c r="AB82" i="1"/>
  <c r="Y82" i="1"/>
  <c r="U82" i="1"/>
  <c r="T82" i="1"/>
  <c r="S82" i="1"/>
  <c r="P82" i="1"/>
  <c r="P81" i="1" s="1"/>
  <c r="H82" i="1"/>
  <c r="J82" i="1" s="1"/>
  <c r="AA81" i="1"/>
  <c r="Z81" i="1"/>
  <c r="X81" i="1"/>
  <c r="W81" i="1"/>
  <c r="R81" i="1"/>
  <c r="Q81" i="1"/>
  <c r="O81" i="1"/>
  <c r="M81" i="1"/>
  <c r="K81" i="1"/>
  <c r="I81" i="1"/>
  <c r="G81" i="1"/>
  <c r="F81" i="1"/>
  <c r="E81" i="1"/>
  <c r="D81" i="1"/>
  <c r="C81" i="1"/>
  <c r="AB77" i="1"/>
  <c r="Y77" i="1"/>
  <c r="U77" i="1"/>
  <c r="T77" i="1"/>
  <c r="S77" i="1"/>
  <c r="P77" i="1"/>
  <c r="H77" i="1"/>
  <c r="J77" i="1" s="1"/>
  <c r="L77" i="1" s="1"/>
  <c r="N77" i="1" s="1"/>
  <c r="AB76" i="1"/>
  <c r="Y76" i="1"/>
  <c r="U76" i="1"/>
  <c r="T76" i="1"/>
  <c r="S76" i="1"/>
  <c r="P76" i="1"/>
  <c r="H76" i="1"/>
  <c r="AB75" i="1"/>
  <c r="Y75" i="1"/>
  <c r="U75" i="1"/>
  <c r="T75" i="1"/>
  <c r="H75" i="1"/>
  <c r="J75" i="1" s="1"/>
  <c r="L75" i="1" s="1"/>
  <c r="N75" i="1" s="1"/>
  <c r="AA74" i="1"/>
  <c r="AA73" i="1" s="1"/>
  <c r="AA68" i="1" s="1"/>
  <c r="Z74" i="1"/>
  <c r="X74" i="1"/>
  <c r="X73" i="1" s="1"/>
  <c r="X68" i="1" s="1"/>
  <c r="W74" i="1"/>
  <c r="R74" i="1"/>
  <c r="R73" i="1" s="1"/>
  <c r="O74" i="1"/>
  <c r="O73" i="1" s="1"/>
  <c r="G74" i="1"/>
  <c r="G73" i="1" s="1"/>
  <c r="G68" i="1" s="1"/>
  <c r="F74" i="1"/>
  <c r="E74" i="1"/>
  <c r="D74" i="1"/>
  <c r="C74" i="1"/>
  <c r="C73" i="1" s="1"/>
  <c r="W73" i="1"/>
  <c r="D73" i="1"/>
  <c r="D68" i="1" s="1"/>
  <c r="U72" i="1"/>
  <c r="T72" i="1"/>
  <c r="P72" i="1"/>
  <c r="U71" i="1"/>
  <c r="T71" i="1"/>
  <c r="P71" i="1"/>
  <c r="R70" i="1"/>
  <c r="R69" i="1" s="1"/>
  <c r="Q70" i="1"/>
  <c r="P70" i="1" s="1"/>
  <c r="O70" i="1"/>
  <c r="N70" i="1"/>
  <c r="C70" i="1"/>
  <c r="M68" i="1"/>
  <c r="K68" i="1"/>
  <c r="I68" i="1"/>
  <c r="AB66" i="1"/>
  <c r="Y66" i="1"/>
  <c r="U66" i="1"/>
  <c r="T66" i="1"/>
  <c r="S66" i="1"/>
  <c r="P66" i="1"/>
  <c r="H66" i="1"/>
  <c r="J66" i="1" s="1"/>
  <c r="AA65" i="1"/>
  <c r="Z65" i="1"/>
  <c r="X65" i="1"/>
  <c r="W65" i="1"/>
  <c r="Q65" i="1"/>
  <c r="O65" i="1"/>
  <c r="M65" i="1"/>
  <c r="K65" i="1"/>
  <c r="I65" i="1"/>
  <c r="G65" i="1"/>
  <c r="D65" i="1"/>
  <c r="C65" i="1"/>
  <c r="U65" i="1" s="1"/>
  <c r="AA62" i="1"/>
  <c r="Z62" i="1"/>
  <c r="Z61" i="1" s="1"/>
  <c r="X62" i="1"/>
  <c r="X61" i="1" s="1"/>
  <c r="W62" i="1"/>
  <c r="W61" i="1" s="1"/>
  <c r="Q62" i="1"/>
  <c r="Q61" i="1" s="1"/>
  <c r="O62" i="1"/>
  <c r="O61" i="1" s="1"/>
  <c r="M62" i="1"/>
  <c r="M61" i="1" s="1"/>
  <c r="K62" i="1"/>
  <c r="K61" i="1" s="1"/>
  <c r="I62" i="1"/>
  <c r="I61" i="1" s="1"/>
  <c r="G62" i="1"/>
  <c r="G61" i="1" s="1"/>
  <c r="D62" i="1"/>
  <c r="D61" i="1" s="1"/>
  <c r="C62" i="1"/>
  <c r="C61" i="1" s="1"/>
  <c r="AB60" i="1"/>
  <c r="Y60" i="1"/>
  <c r="U60" i="1"/>
  <c r="T60" i="1"/>
  <c r="S60" i="1"/>
  <c r="P60" i="1"/>
  <c r="H60" i="1"/>
  <c r="J60" i="1" s="1"/>
  <c r="L60" i="1" s="1"/>
  <c r="N60" i="1" s="1"/>
  <c r="AB58" i="1"/>
  <c r="Y58" i="1"/>
  <c r="U58" i="1"/>
  <c r="T58" i="1"/>
  <c r="S58" i="1"/>
  <c r="P58" i="1"/>
  <c r="H58" i="1"/>
  <c r="J58" i="1" s="1"/>
  <c r="L58" i="1" s="1"/>
  <c r="N58" i="1" s="1"/>
  <c r="AB57" i="1"/>
  <c r="Y57" i="1"/>
  <c r="U57" i="1"/>
  <c r="T57" i="1"/>
  <c r="S57" i="1"/>
  <c r="P57" i="1"/>
  <c r="H57" i="1"/>
  <c r="J57" i="1" s="1"/>
  <c r="L57" i="1" s="1"/>
  <c r="N57" i="1" s="1"/>
  <c r="AB56" i="1"/>
  <c r="Y56" i="1"/>
  <c r="U56" i="1"/>
  <c r="T56" i="1"/>
  <c r="S56" i="1"/>
  <c r="P56" i="1"/>
  <c r="H56" i="1"/>
  <c r="J56" i="1" s="1"/>
  <c r="L56" i="1" s="1"/>
  <c r="AA55" i="1"/>
  <c r="AA54" i="1" s="1"/>
  <c r="Z55" i="1"/>
  <c r="Z54" i="1" s="1"/>
  <c r="X55" i="1"/>
  <c r="X54" i="1" s="1"/>
  <c r="W55" i="1"/>
  <c r="R54" i="1"/>
  <c r="Q55" i="1"/>
  <c r="Q54" i="1" s="1"/>
  <c r="O55" i="1"/>
  <c r="O54" i="1" s="1"/>
  <c r="M55" i="1"/>
  <c r="M54" i="1" s="1"/>
  <c r="K55" i="1"/>
  <c r="K54" i="1" s="1"/>
  <c r="I55" i="1"/>
  <c r="I54" i="1" s="1"/>
  <c r="G55" i="1"/>
  <c r="G54" i="1" s="1"/>
  <c r="D55" i="1"/>
  <c r="D54" i="1" s="1"/>
  <c r="C55" i="1"/>
  <c r="C54" i="1" s="1"/>
  <c r="AB53" i="1"/>
  <c r="Y53" i="1"/>
  <c r="U53" i="1"/>
  <c r="T53" i="1"/>
  <c r="S53" i="1"/>
  <c r="P53" i="1"/>
  <c r="H53" i="1"/>
  <c r="AA52" i="1"/>
  <c r="AA51" i="1" s="1"/>
  <c r="Z52" i="1"/>
  <c r="Z51" i="1" s="1"/>
  <c r="X52" i="1"/>
  <c r="X51" i="1" s="1"/>
  <c r="W52" i="1"/>
  <c r="W51" i="1" s="1"/>
  <c r="R52" i="1"/>
  <c r="R51" i="1" s="1"/>
  <c r="Q52" i="1"/>
  <c r="Q51" i="1" s="1"/>
  <c r="O52" i="1"/>
  <c r="O51" i="1" s="1"/>
  <c r="M52" i="1"/>
  <c r="M51" i="1" s="1"/>
  <c r="K52" i="1"/>
  <c r="K51" i="1" s="1"/>
  <c r="I52" i="1"/>
  <c r="I51" i="1" s="1"/>
  <c r="G52" i="1"/>
  <c r="G51" i="1" s="1"/>
  <c r="D52" i="1"/>
  <c r="D51" i="1" s="1"/>
  <c r="C52" i="1"/>
  <c r="C51" i="1" s="1"/>
  <c r="T50" i="1"/>
  <c r="S50" i="1"/>
  <c r="R49" i="1"/>
  <c r="Q49" i="1"/>
  <c r="P49" i="1"/>
  <c r="O49" i="1"/>
  <c r="O48" i="1" s="1"/>
  <c r="N49" i="1"/>
  <c r="N48" i="1" s="1"/>
  <c r="M49" i="1"/>
  <c r="M48" i="1" s="1"/>
  <c r="L49" i="1"/>
  <c r="L48" i="1" s="1"/>
  <c r="K49" i="1"/>
  <c r="K48" i="1" s="1"/>
  <c r="J49" i="1"/>
  <c r="J48" i="1" s="1"/>
  <c r="I49" i="1"/>
  <c r="I48" i="1" s="1"/>
  <c r="H49" i="1"/>
  <c r="H48" i="1" s="1"/>
  <c r="G49" i="1"/>
  <c r="G48" i="1" s="1"/>
  <c r="F49" i="1"/>
  <c r="F48" i="1" s="1"/>
  <c r="F38" i="1" s="1"/>
  <c r="E49" i="1"/>
  <c r="E48" i="1" s="1"/>
  <c r="E38" i="1" s="1"/>
  <c r="D49" i="1"/>
  <c r="D48" i="1" s="1"/>
  <c r="C49" i="1"/>
  <c r="C48" i="1" s="1"/>
  <c r="R48" i="1"/>
  <c r="Q48" i="1"/>
  <c r="P48" i="1"/>
  <c r="AB47" i="1"/>
  <c r="Y47" i="1"/>
  <c r="U47" i="1"/>
  <c r="T47" i="1"/>
  <c r="S47" i="1"/>
  <c r="P47" i="1"/>
  <c r="H47" i="1"/>
  <c r="J47" i="1" s="1"/>
  <c r="AA46" i="1"/>
  <c r="Z46" i="1"/>
  <c r="X46" i="1"/>
  <c r="W46" i="1"/>
  <c r="Q46" i="1"/>
  <c r="O46" i="1"/>
  <c r="M46" i="1"/>
  <c r="K46" i="1"/>
  <c r="I46" i="1"/>
  <c r="G46" i="1"/>
  <c r="D46" i="1"/>
  <c r="C46" i="1"/>
  <c r="AB45" i="1"/>
  <c r="Y45" i="1"/>
  <c r="U45" i="1"/>
  <c r="T45" i="1"/>
  <c r="S45" i="1"/>
  <c r="P45" i="1"/>
  <c r="H45" i="1"/>
  <c r="J45" i="1" s="1"/>
  <c r="L45" i="1" s="1"/>
  <c r="N45" i="1" s="1"/>
  <c r="AB44" i="1"/>
  <c r="Y44" i="1"/>
  <c r="U44" i="1"/>
  <c r="T44" i="1"/>
  <c r="S44" i="1"/>
  <c r="P44" i="1"/>
  <c r="H44" i="1"/>
  <c r="AB43" i="1"/>
  <c r="Y43" i="1"/>
  <c r="U43" i="1"/>
  <c r="T43" i="1"/>
  <c r="H43" i="1"/>
  <c r="J43" i="1" s="1"/>
  <c r="L43" i="1" s="1"/>
  <c r="AA42" i="1"/>
  <c r="Z42" i="1"/>
  <c r="X42" i="1"/>
  <c r="W42" i="1"/>
  <c r="R42" i="1"/>
  <c r="O42" i="1"/>
  <c r="M42" i="1"/>
  <c r="K42" i="1"/>
  <c r="I42" i="1"/>
  <c r="G42" i="1"/>
  <c r="F42" i="1"/>
  <c r="E42" i="1"/>
  <c r="D42" i="1"/>
  <c r="C42" i="1"/>
  <c r="U40" i="1"/>
  <c r="T40" i="1"/>
  <c r="S40" i="1"/>
  <c r="S39" i="1"/>
  <c r="C39" i="1"/>
  <c r="T39" i="1" s="1"/>
  <c r="U37" i="1"/>
  <c r="T37" i="1"/>
  <c r="S37" i="1"/>
  <c r="P37" i="1"/>
  <c r="R36" i="1"/>
  <c r="Q36" i="1"/>
  <c r="P36" i="1" s="1"/>
  <c r="O36" i="1"/>
  <c r="O35" i="1" s="1"/>
  <c r="N36" i="1"/>
  <c r="N35" i="1" s="1"/>
  <c r="C36" i="1"/>
  <c r="U36" i="1" s="1"/>
  <c r="T34" i="1"/>
  <c r="S34" i="1"/>
  <c r="R33" i="1"/>
  <c r="Q33" i="1"/>
  <c r="P33" i="1"/>
  <c r="O33" i="1"/>
  <c r="N33" i="1"/>
  <c r="M33" i="1"/>
  <c r="M32" i="1" s="1"/>
  <c r="L33" i="1"/>
  <c r="L32" i="1" s="1"/>
  <c r="K33" i="1"/>
  <c r="K32" i="1" s="1"/>
  <c r="J33" i="1"/>
  <c r="J32" i="1" s="1"/>
  <c r="I33" i="1"/>
  <c r="I32" i="1" s="1"/>
  <c r="H33" i="1"/>
  <c r="H32" i="1" s="1"/>
  <c r="G33" i="1"/>
  <c r="G32" i="1" s="1"/>
  <c r="F33" i="1"/>
  <c r="F32" i="1" s="1"/>
  <c r="E33" i="1"/>
  <c r="E32" i="1" s="1"/>
  <c r="D33" i="1"/>
  <c r="D32" i="1" s="1"/>
  <c r="C33" i="1"/>
  <c r="AB31" i="1"/>
  <c r="Y31" i="1"/>
  <c r="U31" i="1"/>
  <c r="T31" i="1"/>
  <c r="S31" i="1"/>
  <c r="P31" i="1"/>
  <c r="H31" i="1"/>
  <c r="J31" i="1" s="1"/>
  <c r="L31" i="1" s="1"/>
  <c r="AA30" i="1"/>
  <c r="AA29" i="1" s="1"/>
  <c r="Z30" i="1"/>
  <c r="X30" i="1"/>
  <c r="X29" i="1" s="1"/>
  <c r="W30" i="1"/>
  <c r="W29" i="1" s="1"/>
  <c r="R30" i="1"/>
  <c r="Q30" i="1"/>
  <c r="O30" i="1"/>
  <c r="M30" i="1"/>
  <c r="M29" i="1" s="1"/>
  <c r="K30" i="1"/>
  <c r="K29" i="1" s="1"/>
  <c r="I30" i="1"/>
  <c r="I29" i="1" s="1"/>
  <c r="G30" i="1"/>
  <c r="G29" i="1" s="1"/>
  <c r="D30" i="1"/>
  <c r="D29" i="1" s="1"/>
  <c r="C30" i="1"/>
  <c r="C29" i="1" s="1"/>
  <c r="Q29" i="1"/>
  <c r="O29" i="1"/>
  <c r="AB28" i="1"/>
  <c r="Y28" i="1"/>
  <c r="U28" i="1"/>
  <c r="T28" i="1"/>
  <c r="S28" i="1"/>
  <c r="P28" i="1"/>
  <c r="H28" i="1"/>
  <c r="AA27" i="1"/>
  <c r="Z27" i="1"/>
  <c r="X27" i="1"/>
  <c r="W27" i="1"/>
  <c r="R27" i="1"/>
  <c r="Q27" i="1"/>
  <c r="O27" i="1"/>
  <c r="M27" i="1"/>
  <c r="K27" i="1"/>
  <c r="I27" i="1"/>
  <c r="G27" i="1"/>
  <c r="D27" i="1"/>
  <c r="C27" i="1"/>
  <c r="S26" i="1"/>
  <c r="AB25" i="1"/>
  <c r="Y25" i="1"/>
  <c r="U25" i="1"/>
  <c r="T25" i="1"/>
  <c r="S25" i="1"/>
  <c r="P25" i="1"/>
  <c r="P24" i="1" s="1"/>
  <c r="H25" i="1"/>
  <c r="J25" i="1" s="1"/>
  <c r="L25" i="1" s="1"/>
  <c r="AA24" i="1"/>
  <c r="Z24" i="1"/>
  <c r="X24" i="1"/>
  <c r="W24" i="1"/>
  <c r="R24" i="1"/>
  <c r="Q24" i="1"/>
  <c r="O24" i="1"/>
  <c r="M24" i="1"/>
  <c r="K24" i="1"/>
  <c r="I24" i="1"/>
  <c r="G24" i="1"/>
  <c r="F24" i="1"/>
  <c r="E24" i="1"/>
  <c r="D24" i="1"/>
  <c r="C24" i="1"/>
  <c r="AB23" i="1"/>
  <c r="Y23" i="1"/>
  <c r="U23" i="1"/>
  <c r="T23" i="1"/>
  <c r="S23" i="1"/>
  <c r="P23" i="1"/>
  <c r="H23" i="1"/>
  <c r="J23" i="1" s="1"/>
  <c r="L23" i="1" s="1"/>
  <c r="N23" i="1" s="1"/>
  <c r="AB22" i="1"/>
  <c r="Y22" i="1"/>
  <c r="U22" i="1"/>
  <c r="T22" i="1"/>
  <c r="S22" i="1"/>
  <c r="P22" i="1"/>
  <c r="H22" i="1"/>
  <c r="J22" i="1" s="1"/>
  <c r="AA21" i="1"/>
  <c r="Z21" i="1"/>
  <c r="X21" i="1"/>
  <c r="W21" i="1"/>
  <c r="R21" i="1"/>
  <c r="Q21" i="1"/>
  <c r="O21" i="1"/>
  <c r="M21" i="1"/>
  <c r="K21" i="1"/>
  <c r="I21" i="1"/>
  <c r="G21" i="1"/>
  <c r="D21" i="1"/>
  <c r="C21" i="1"/>
  <c r="AB19" i="1"/>
  <c r="Y19" i="1"/>
  <c r="U19" i="1"/>
  <c r="T19" i="1"/>
  <c r="S19" i="1"/>
  <c r="P19" i="1"/>
  <c r="H19" i="1"/>
  <c r="J19" i="1" s="1"/>
  <c r="L19" i="1" s="1"/>
  <c r="N19" i="1" s="1"/>
  <c r="AB18" i="1"/>
  <c r="Y18" i="1"/>
  <c r="U18" i="1"/>
  <c r="T18" i="1"/>
  <c r="S18" i="1"/>
  <c r="P18" i="1"/>
  <c r="H18" i="1"/>
  <c r="J18" i="1" s="1"/>
  <c r="L18" i="1" s="1"/>
  <c r="N18" i="1" s="1"/>
  <c r="AB17" i="1"/>
  <c r="Y17" i="1"/>
  <c r="U17" i="1"/>
  <c r="T17" i="1"/>
  <c r="S17" i="1"/>
  <c r="P17" i="1"/>
  <c r="H17" i="1"/>
  <c r="J17" i="1" s="1"/>
  <c r="L17" i="1" s="1"/>
  <c r="N17" i="1" s="1"/>
  <c r="AB16" i="1"/>
  <c r="Y16" i="1"/>
  <c r="U16" i="1"/>
  <c r="T16" i="1"/>
  <c r="S16" i="1"/>
  <c r="P16" i="1"/>
  <c r="H16" i="1"/>
  <c r="J16" i="1" s="1"/>
  <c r="AA15" i="1"/>
  <c r="AA14" i="1" s="1"/>
  <c r="Z15" i="1"/>
  <c r="X15" i="1"/>
  <c r="X14" i="1" s="1"/>
  <c r="W15" i="1"/>
  <c r="W14" i="1" s="1"/>
  <c r="R15" i="1"/>
  <c r="Q15" i="1"/>
  <c r="Q14" i="1" s="1"/>
  <c r="O15" i="1"/>
  <c r="O14" i="1" s="1"/>
  <c r="M15" i="1"/>
  <c r="M14" i="1" s="1"/>
  <c r="K15" i="1"/>
  <c r="K14" i="1" s="1"/>
  <c r="I15" i="1"/>
  <c r="I14" i="1" s="1"/>
  <c r="G15" i="1"/>
  <c r="G14" i="1" s="1"/>
  <c r="D15" i="1"/>
  <c r="C15" i="1"/>
  <c r="C14" i="1" s="1"/>
  <c r="Z14" i="1"/>
  <c r="AB13" i="1"/>
  <c r="Y13" i="1"/>
  <c r="U13" i="1"/>
  <c r="T13" i="1"/>
  <c r="S13" i="1"/>
  <c r="P13" i="1"/>
  <c r="H13" i="1"/>
  <c r="J13" i="1" s="1"/>
  <c r="L13" i="1" s="1"/>
  <c r="N13" i="1" s="1"/>
  <c r="AB12" i="1"/>
  <c r="Y12" i="1"/>
  <c r="U12" i="1"/>
  <c r="T12" i="1"/>
  <c r="S12" i="1"/>
  <c r="P12" i="1"/>
  <c r="H12" i="1"/>
  <c r="J12" i="1" s="1"/>
  <c r="L12" i="1" s="1"/>
  <c r="N12" i="1" s="1"/>
  <c r="AB11" i="1"/>
  <c r="Y11" i="1"/>
  <c r="U11" i="1"/>
  <c r="T11" i="1"/>
  <c r="S11" i="1"/>
  <c r="P11" i="1"/>
  <c r="H11" i="1"/>
  <c r="J11" i="1" s="1"/>
  <c r="L11" i="1" s="1"/>
  <c r="N11" i="1" s="1"/>
  <c r="AB10" i="1"/>
  <c r="Y10" i="1"/>
  <c r="U10" i="1"/>
  <c r="T10" i="1"/>
  <c r="S10" i="1"/>
  <c r="P10" i="1"/>
  <c r="H10" i="1"/>
  <c r="J10" i="1" s="1"/>
  <c r="AA9" i="1"/>
  <c r="AA8" i="1" s="1"/>
  <c r="Z9" i="1"/>
  <c r="X9" i="1"/>
  <c r="X8" i="1" s="1"/>
  <c r="W9" i="1"/>
  <c r="R9" i="1"/>
  <c r="Q9" i="1"/>
  <c r="Q8" i="1" s="1"/>
  <c r="O9" i="1"/>
  <c r="O8" i="1" s="1"/>
  <c r="M9" i="1"/>
  <c r="M8" i="1" s="1"/>
  <c r="K9" i="1"/>
  <c r="K8" i="1" s="1"/>
  <c r="I9" i="1"/>
  <c r="I8" i="1" s="1"/>
  <c r="G9" i="1"/>
  <c r="G8" i="1" s="1"/>
  <c r="D9" i="1"/>
  <c r="D8" i="1" s="1"/>
  <c r="C9" i="1"/>
  <c r="W180" i="1" l="1"/>
  <c r="U21" i="1"/>
  <c r="R180" i="1"/>
  <c r="AB24" i="1"/>
  <c r="I41" i="1"/>
  <c r="Z80" i="1"/>
  <c r="K41" i="1"/>
  <c r="W41" i="1"/>
  <c r="J145" i="1"/>
  <c r="J144" i="1" s="1"/>
  <c r="Z41" i="1"/>
  <c r="P21" i="1"/>
  <c r="M20" i="1"/>
  <c r="W20" i="1"/>
  <c r="AB27" i="1"/>
  <c r="D41" i="1"/>
  <c r="D38" i="1" s="1"/>
  <c r="I80" i="1"/>
  <c r="Y65" i="1"/>
  <c r="H46" i="1"/>
  <c r="AA180" i="1"/>
  <c r="Y81" i="1"/>
  <c r="AA152" i="1"/>
  <c r="H101" i="1"/>
  <c r="K108" i="1"/>
  <c r="AA108" i="1"/>
  <c r="P46" i="1"/>
  <c r="Y74" i="1"/>
  <c r="D117" i="1"/>
  <c r="Q88" i="1"/>
  <c r="P88" i="1" s="1"/>
  <c r="F117" i="1"/>
  <c r="L183" i="1"/>
  <c r="L181" i="1" s="1"/>
  <c r="O32" i="1"/>
  <c r="S62" i="1"/>
  <c r="P65" i="1"/>
  <c r="U111" i="1"/>
  <c r="G20" i="1"/>
  <c r="W108" i="1"/>
  <c r="U120" i="1"/>
  <c r="S65" i="1"/>
  <c r="Y172" i="1"/>
  <c r="Q20" i="1"/>
  <c r="T49" i="1"/>
  <c r="H65" i="1"/>
  <c r="U74" i="1"/>
  <c r="O80" i="1"/>
  <c r="P111" i="1"/>
  <c r="T118" i="1"/>
  <c r="AB181" i="1"/>
  <c r="U184" i="1"/>
  <c r="W80" i="1"/>
  <c r="F180" i="1"/>
  <c r="Q35" i="1"/>
  <c r="Q32" i="1" s="1"/>
  <c r="AB30" i="1"/>
  <c r="AB29" i="1" s="1"/>
  <c r="K38" i="1"/>
  <c r="AA41" i="1"/>
  <c r="AB41" i="1" s="1"/>
  <c r="S9" i="1"/>
  <c r="K20" i="1"/>
  <c r="S21" i="1"/>
  <c r="AA20" i="1"/>
  <c r="O20" i="1"/>
  <c r="S46" i="1"/>
  <c r="O68" i="1"/>
  <c r="U73" i="1"/>
  <c r="S91" i="1"/>
  <c r="M108" i="1"/>
  <c r="I152" i="1"/>
  <c r="AB170" i="1"/>
  <c r="P172" i="1"/>
  <c r="AB172" i="1"/>
  <c r="U181" i="1"/>
  <c r="M180" i="1"/>
  <c r="X180" i="1"/>
  <c r="K180" i="1"/>
  <c r="T188" i="1"/>
  <c r="Y190" i="1"/>
  <c r="D80" i="1"/>
  <c r="P15" i="1"/>
  <c r="N32" i="1"/>
  <c r="O41" i="1"/>
  <c r="Y46" i="1"/>
  <c r="Y55" i="1"/>
  <c r="Y54" i="1" s="1"/>
  <c r="AB55" i="1"/>
  <c r="AB54" i="1" s="1"/>
  <c r="U61" i="1"/>
  <c r="AB65" i="1"/>
  <c r="C68" i="1"/>
  <c r="AB81" i="1"/>
  <c r="X80" i="1"/>
  <c r="Q108" i="1"/>
  <c r="P108" i="1" s="1"/>
  <c r="AB109" i="1"/>
  <c r="Y170" i="1"/>
  <c r="G180" i="1"/>
  <c r="E180" i="1"/>
  <c r="AB190" i="1"/>
  <c r="H81" i="1"/>
  <c r="O152" i="1"/>
  <c r="AB9" i="1"/>
  <c r="AB8" i="1" s="1"/>
  <c r="H170" i="1"/>
  <c r="P29" i="1"/>
  <c r="H30" i="1"/>
  <c r="H29" i="1" s="1"/>
  <c r="H91" i="1"/>
  <c r="H109" i="1"/>
  <c r="H181" i="1"/>
  <c r="O38" i="1"/>
  <c r="K152" i="1"/>
  <c r="U170" i="1"/>
  <c r="P170" i="1"/>
  <c r="AB156" i="1"/>
  <c r="H172" i="1"/>
  <c r="P30" i="1"/>
  <c r="Z155" i="1"/>
  <c r="AB155" i="1" s="1"/>
  <c r="Y156" i="1"/>
  <c r="T140" i="1"/>
  <c r="E117" i="1"/>
  <c r="K117" i="1"/>
  <c r="G117" i="1"/>
  <c r="T125" i="1"/>
  <c r="T33" i="1"/>
  <c r="L145" i="1"/>
  <c r="L144" i="1" s="1"/>
  <c r="P145" i="1"/>
  <c r="R124" i="1"/>
  <c r="T124" i="1" s="1"/>
  <c r="Y124" i="1"/>
  <c r="Y117" i="1" s="1"/>
  <c r="W117" i="1"/>
  <c r="O117" i="1"/>
  <c r="C117" i="1"/>
  <c r="AB125" i="1"/>
  <c r="AB21" i="1"/>
  <c r="Z20" i="1"/>
  <c r="H27" i="1"/>
  <c r="J28" i="1"/>
  <c r="L28" i="1" s="1"/>
  <c r="N28" i="1" s="1"/>
  <c r="N27" i="1" s="1"/>
  <c r="W8" i="1"/>
  <c r="Y9" i="1"/>
  <c r="Y8" i="1" s="1"/>
  <c r="X20" i="1"/>
  <c r="Y27" i="1"/>
  <c r="Z29" i="1"/>
  <c r="H52" i="1"/>
  <c r="H51" i="1" s="1"/>
  <c r="J53" i="1"/>
  <c r="L53" i="1" s="1"/>
  <c r="L52" i="1" s="1"/>
  <c r="L51" i="1" s="1"/>
  <c r="H9" i="1"/>
  <c r="H8" i="1" s="1"/>
  <c r="I117" i="1"/>
  <c r="AA61" i="1"/>
  <c r="AB62" i="1"/>
  <c r="AB61" i="1" s="1"/>
  <c r="AB74" i="1"/>
  <c r="Z73" i="1"/>
  <c r="T96" i="1"/>
  <c r="AB91" i="1"/>
  <c r="AA80" i="1"/>
  <c r="I108" i="1"/>
  <c r="P9" i="1"/>
  <c r="P8" i="1" s="1"/>
  <c r="K80" i="1"/>
  <c r="U122" i="1"/>
  <c r="F107" i="1"/>
  <c r="S138" i="1"/>
  <c r="C152" i="1"/>
  <c r="S153" i="1"/>
  <c r="X155" i="1"/>
  <c r="X152" i="1" s="1"/>
  <c r="S170" i="1"/>
  <c r="S174" i="1"/>
  <c r="S186" i="1"/>
  <c r="Y24" i="1"/>
  <c r="S27" i="1"/>
  <c r="T30" i="1"/>
  <c r="T36" i="1"/>
  <c r="X41" i="1"/>
  <c r="X38" i="1" s="1"/>
  <c r="U51" i="1"/>
  <c r="Z38" i="1"/>
  <c r="P54" i="1"/>
  <c r="P61" i="1"/>
  <c r="Y62" i="1"/>
  <c r="Y61" i="1" s="1"/>
  <c r="G80" i="1"/>
  <c r="M80" i="1"/>
  <c r="Y91" i="1"/>
  <c r="S101" i="1"/>
  <c r="G108" i="1"/>
  <c r="Y109" i="1"/>
  <c r="S111" i="1"/>
  <c r="Q117" i="1"/>
  <c r="P124" i="1"/>
  <c r="P117" i="1" s="1"/>
  <c r="U125" i="1"/>
  <c r="S142" i="1"/>
  <c r="S144" i="1"/>
  <c r="P153" i="1"/>
  <c r="M152" i="1"/>
  <c r="H156" i="1"/>
  <c r="H155" i="1" s="1"/>
  <c r="U172" i="1"/>
  <c r="T174" i="1"/>
  <c r="I180" i="1"/>
  <c r="S181" i="1"/>
  <c r="O180" i="1"/>
  <c r="T186" i="1"/>
  <c r="U96" i="1"/>
  <c r="S109" i="1"/>
  <c r="R108" i="1"/>
  <c r="U108" i="1" s="1"/>
  <c r="Q180" i="1"/>
  <c r="S15" i="1"/>
  <c r="I20" i="1"/>
  <c r="Y21" i="1"/>
  <c r="P27" i="1"/>
  <c r="Y30" i="1"/>
  <c r="Y29" i="1" s="1"/>
  <c r="C41" i="1"/>
  <c r="T46" i="1"/>
  <c r="AB46" i="1"/>
  <c r="U54" i="1"/>
  <c r="T74" i="1"/>
  <c r="H74" i="1"/>
  <c r="J74" i="1" s="1"/>
  <c r="L74" i="1" s="1"/>
  <c r="P91" i="1"/>
  <c r="T101" i="1"/>
  <c r="O108" i="1"/>
  <c r="X108" i="1"/>
  <c r="Y111" i="1"/>
  <c r="J112" i="1"/>
  <c r="L112" i="1" s="1"/>
  <c r="M117" i="1"/>
  <c r="P125" i="1"/>
  <c r="H125" i="1"/>
  <c r="H124" i="1" s="1"/>
  <c r="H117" i="1" s="1"/>
  <c r="G152" i="1"/>
  <c r="Y181" i="1"/>
  <c r="S190" i="1"/>
  <c r="J24" i="1"/>
  <c r="R35" i="1"/>
  <c r="R32" i="1" s="1"/>
  <c r="S48" i="1"/>
  <c r="U30" i="1"/>
  <c r="S36" i="1"/>
  <c r="H21" i="1"/>
  <c r="I38" i="1"/>
  <c r="J76" i="1"/>
  <c r="L76" i="1" s="1"/>
  <c r="N76" i="1" s="1"/>
  <c r="N74" i="1" s="1"/>
  <c r="N73" i="1" s="1"/>
  <c r="N68" i="1" s="1"/>
  <c r="T52" i="1"/>
  <c r="AB52" i="1"/>
  <c r="H111" i="1"/>
  <c r="H153" i="1"/>
  <c r="AB111" i="1"/>
  <c r="T111" i="1"/>
  <c r="U91" i="1"/>
  <c r="S81" i="1"/>
  <c r="T81" i="1"/>
  <c r="U81" i="1"/>
  <c r="U55" i="1"/>
  <c r="S49" i="1"/>
  <c r="U46" i="1"/>
  <c r="U42" i="1"/>
  <c r="R41" i="1"/>
  <c r="Y42" i="1"/>
  <c r="G41" i="1"/>
  <c r="G38" i="1" s="1"/>
  <c r="T27" i="1"/>
  <c r="R20" i="1"/>
  <c r="S20" i="1" s="1"/>
  <c r="U9" i="1"/>
  <c r="T9" i="1"/>
  <c r="T184" i="1"/>
  <c r="D152" i="1"/>
  <c r="Y153" i="1"/>
  <c r="T145" i="1"/>
  <c r="S125" i="1"/>
  <c r="AB124" i="1"/>
  <c r="AB117" i="1" s="1"/>
  <c r="C80" i="1"/>
  <c r="U89" i="1"/>
  <c r="T85" i="1"/>
  <c r="D190" i="1"/>
  <c r="D180" i="1" s="1"/>
  <c r="P192" i="1"/>
  <c r="P190" i="1" s="1"/>
  <c r="L10" i="1"/>
  <c r="J9" i="1"/>
  <c r="J8" i="1" s="1"/>
  <c r="Y51" i="1"/>
  <c r="W38" i="1"/>
  <c r="L16" i="1"/>
  <c r="J15" i="1"/>
  <c r="J14" i="1" s="1"/>
  <c r="P51" i="1"/>
  <c r="J62" i="1"/>
  <c r="J61" i="1" s="1"/>
  <c r="L66" i="1"/>
  <c r="J65" i="1"/>
  <c r="Q75" i="1"/>
  <c r="L22" i="1"/>
  <c r="J21" i="1"/>
  <c r="N25" i="1"/>
  <c r="N24" i="1" s="1"/>
  <c r="L24" i="1"/>
  <c r="N43" i="1"/>
  <c r="N31" i="1"/>
  <c r="N30" i="1" s="1"/>
  <c r="N29" i="1" s="1"/>
  <c r="L30" i="1"/>
  <c r="L29" i="1" s="1"/>
  <c r="L47" i="1"/>
  <c r="J46" i="1"/>
  <c r="L55" i="1"/>
  <c r="L54" i="1" s="1"/>
  <c r="N56" i="1"/>
  <c r="N55" i="1" s="1"/>
  <c r="N54" i="1" s="1"/>
  <c r="AB15" i="1"/>
  <c r="AB14" i="1" s="1"/>
  <c r="C8" i="1"/>
  <c r="Z8" i="1"/>
  <c r="H15" i="1"/>
  <c r="H14" i="1" s="1"/>
  <c r="T15" i="1"/>
  <c r="Y15" i="1"/>
  <c r="Y14" i="1" s="1"/>
  <c r="C20" i="1"/>
  <c r="T21" i="1"/>
  <c r="T24" i="1"/>
  <c r="U27" i="1"/>
  <c r="S33" i="1"/>
  <c r="C35" i="1"/>
  <c r="AB42" i="1"/>
  <c r="R8" i="1"/>
  <c r="U15" i="1"/>
  <c r="D20" i="1"/>
  <c r="P20" i="1" s="1"/>
  <c r="J30" i="1"/>
  <c r="J29" i="1" s="1"/>
  <c r="S30" i="1"/>
  <c r="R29" i="1"/>
  <c r="M41" i="1"/>
  <c r="M38" i="1" s="1"/>
  <c r="T42" i="1"/>
  <c r="S52" i="1"/>
  <c r="T54" i="1"/>
  <c r="T55" i="1"/>
  <c r="S61" i="1"/>
  <c r="P62" i="1"/>
  <c r="T62" i="1"/>
  <c r="T70" i="1"/>
  <c r="L91" i="1"/>
  <c r="N92" i="1"/>
  <c r="N91" i="1" s="1"/>
  <c r="U24" i="1"/>
  <c r="U39" i="1"/>
  <c r="C38" i="1"/>
  <c r="S51" i="1"/>
  <c r="U52" i="1"/>
  <c r="S55" i="1"/>
  <c r="T61" i="1"/>
  <c r="U62" i="1"/>
  <c r="U70" i="1"/>
  <c r="N102" i="1"/>
  <c r="N101" i="1" s="1"/>
  <c r="L101" i="1"/>
  <c r="N110" i="1"/>
  <c r="N109" i="1" s="1"/>
  <c r="L109" i="1"/>
  <c r="L126" i="1"/>
  <c r="J125" i="1"/>
  <c r="J124" i="1" s="1"/>
  <c r="J117" i="1" s="1"/>
  <c r="D14" i="1"/>
  <c r="R14" i="1"/>
  <c r="S24" i="1"/>
  <c r="J44" i="1"/>
  <c r="L44" i="1" s="1"/>
  <c r="N44" i="1" s="1"/>
  <c r="H42" i="1"/>
  <c r="H41" i="1" s="1"/>
  <c r="H38" i="1" s="1"/>
  <c r="T48" i="1"/>
  <c r="T51" i="1"/>
  <c r="AB51" i="1"/>
  <c r="P52" i="1"/>
  <c r="Y52" i="1"/>
  <c r="W54" i="1"/>
  <c r="J55" i="1"/>
  <c r="J54" i="1" s="1"/>
  <c r="H55" i="1"/>
  <c r="H54" i="1" s="1"/>
  <c r="H62" i="1"/>
  <c r="H61" i="1" s="1"/>
  <c r="T65" i="1"/>
  <c r="L82" i="1"/>
  <c r="J81" i="1"/>
  <c r="H24" i="1"/>
  <c r="S54" i="1"/>
  <c r="P55" i="1"/>
  <c r="Y73" i="1"/>
  <c r="Y68" i="1" s="1"/>
  <c r="W68" i="1"/>
  <c r="U85" i="1"/>
  <c r="J91" i="1"/>
  <c r="S96" i="1"/>
  <c r="P101" i="1"/>
  <c r="P109" i="1"/>
  <c r="T109" i="1"/>
  <c r="T138" i="1"/>
  <c r="N147" i="1"/>
  <c r="N145" i="1" s="1"/>
  <c r="N144" i="1" s="1"/>
  <c r="J153" i="1"/>
  <c r="L154" i="1"/>
  <c r="Q156" i="1"/>
  <c r="S156" i="1" s="1"/>
  <c r="N183" i="1"/>
  <c r="N181" i="1" s="1"/>
  <c r="U109" i="1"/>
  <c r="AB153" i="1"/>
  <c r="S85" i="1"/>
  <c r="R88" i="1"/>
  <c r="R80" i="1" s="1"/>
  <c r="T89" i="1"/>
  <c r="T91" i="1"/>
  <c r="J101" i="1"/>
  <c r="Z108" i="1"/>
  <c r="J109" i="1"/>
  <c r="S118" i="1"/>
  <c r="T120" i="1"/>
  <c r="T122" i="1"/>
  <c r="S140" i="1"/>
  <c r="T142" i="1"/>
  <c r="T144" i="1"/>
  <c r="S145" i="1"/>
  <c r="T153" i="1"/>
  <c r="J170" i="1"/>
  <c r="J172" i="1"/>
  <c r="Y125" i="1"/>
  <c r="U144" i="1"/>
  <c r="U145" i="1"/>
  <c r="L160" i="1"/>
  <c r="J156" i="1"/>
  <c r="J155" i="1" s="1"/>
  <c r="L192" i="1"/>
  <c r="J190" i="1"/>
  <c r="W152" i="1"/>
  <c r="R155" i="1"/>
  <c r="C180" i="1"/>
  <c r="P181" i="1"/>
  <c r="T181" i="1"/>
  <c r="S184" i="1"/>
  <c r="U188" i="1"/>
  <c r="H190" i="1"/>
  <c r="T190" i="1"/>
  <c r="T156" i="1"/>
  <c r="T170" i="1"/>
  <c r="U190" i="1"/>
  <c r="U156" i="1"/>
  <c r="T172" i="1"/>
  <c r="Z180" i="1"/>
  <c r="J181" i="1"/>
  <c r="S188" i="1"/>
  <c r="N189" i="1"/>
  <c r="N188" i="1" s="1"/>
  <c r="W107" i="1" l="1"/>
  <c r="W106" i="1" s="1"/>
  <c r="S124" i="1"/>
  <c r="AB20" i="1"/>
  <c r="H108" i="1"/>
  <c r="H180" i="1"/>
  <c r="AB108" i="1"/>
  <c r="Y80" i="1"/>
  <c r="Y41" i="1"/>
  <c r="Y38" i="1" s="1"/>
  <c r="K7" i="1"/>
  <c r="H80" i="1"/>
  <c r="N53" i="1"/>
  <c r="N52" i="1" s="1"/>
  <c r="N51" i="1" s="1"/>
  <c r="G7" i="1"/>
  <c r="G107" i="1"/>
  <c r="G106" i="1" s="1"/>
  <c r="X7" i="1"/>
  <c r="U124" i="1"/>
  <c r="O7" i="1"/>
  <c r="AA38" i="1"/>
  <c r="AA7" i="1" s="1"/>
  <c r="Y180" i="1"/>
  <c r="E107" i="1"/>
  <c r="R117" i="1"/>
  <c r="S117" i="1" s="1"/>
  <c r="P180" i="1"/>
  <c r="S35" i="1"/>
  <c r="P35" i="1"/>
  <c r="P32" i="1" s="1"/>
  <c r="AA107" i="1"/>
  <c r="AA106" i="1" s="1"/>
  <c r="R68" i="1"/>
  <c r="T68" i="1" s="1"/>
  <c r="T73" i="1"/>
  <c r="M7" i="1"/>
  <c r="Q80" i="1"/>
  <c r="P80" i="1" s="1"/>
  <c r="X107" i="1"/>
  <c r="X106" i="1" s="1"/>
  <c r="S180" i="1"/>
  <c r="T180" i="1"/>
  <c r="L27" i="1"/>
  <c r="AB180" i="1"/>
  <c r="AB80" i="1"/>
  <c r="T20" i="1"/>
  <c r="J111" i="1"/>
  <c r="J108" i="1" s="1"/>
  <c r="J27" i="1"/>
  <c r="J20" i="1" s="1"/>
  <c r="AB38" i="1"/>
  <c r="H20" i="1"/>
  <c r="J52" i="1"/>
  <c r="J51" i="1" s="1"/>
  <c r="Y108" i="1"/>
  <c r="Y20" i="1"/>
  <c r="M107" i="1"/>
  <c r="M106" i="1" s="1"/>
  <c r="H73" i="1"/>
  <c r="K107" i="1"/>
  <c r="K106" i="1" s="1"/>
  <c r="K199" i="1" s="1"/>
  <c r="Y155" i="1"/>
  <c r="Y152" i="1" s="1"/>
  <c r="Z152" i="1"/>
  <c r="Z107" i="1" s="1"/>
  <c r="Z106" i="1" s="1"/>
  <c r="I7" i="1"/>
  <c r="D107" i="1"/>
  <c r="D106" i="1" s="1"/>
  <c r="AB152" i="1"/>
  <c r="O107" i="1"/>
  <c r="O106" i="1" s="1"/>
  <c r="I107" i="1"/>
  <c r="I106" i="1" s="1"/>
  <c r="T35" i="1"/>
  <c r="H152" i="1"/>
  <c r="Z68" i="1"/>
  <c r="Z7" i="1" s="1"/>
  <c r="AB73" i="1"/>
  <c r="AB68" i="1" s="1"/>
  <c r="S108" i="1"/>
  <c r="T108" i="1"/>
  <c r="U41" i="1"/>
  <c r="R38" i="1"/>
  <c r="U38" i="1" s="1"/>
  <c r="T41" i="1"/>
  <c r="W7" i="1"/>
  <c r="J180" i="1"/>
  <c r="J80" i="1"/>
  <c r="J42" i="1"/>
  <c r="J41" i="1" s="1"/>
  <c r="U152" i="1"/>
  <c r="T152" i="1"/>
  <c r="N192" i="1"/>
  <c r="N190" i="1" s="1"/>
  <c r="N180" i="1" s="1"/>
  <c r="L190" i="1"/>
  <c r="L180" i="1" s="1"/>
  <c r="T88" i="1"/>
  <c r="U88" i="1"/>
  <c r="N112" i="1"/>
  <c r="N111" i="1" s="1"/>
  <c r="N108" i="1" s="1"/>
  <c r="L111" i="1"/>
  <c r="L108" i="1" s="1"/>
  <c r="U180" i="1"/>
  <c r="L172" i="1"/>
  <c r="N172" i="1"/>
  <c r="N154" i="1"/>
  <c r="N153" i="1" s="1"/>
  <c r="L153" i="1"/>
  <c r="C107" i="1"/>
  <c r="C106" i="1" s="1"/>
  <c r="N82" i="1"/>
  <c r="N81" i="1" s="1"/>
  <c r="N80" i="1" s="1"/>
  <c r="L81" i="1"/>
  <c r="L80" i="1" s="1"/>
  <c r="S32" i="1"/>
  <c r="L42" i="1"/>
  <c r="S75" i="1"/>
  <c r="Q74" i="1"/>
  <c r="P75" i="1"/>
  <c r="U20" i="1"/>
  <c r="N10" i="1"/>
  <c r="N9" i="1" s="1"/>
  <c r="N8" i="1" s="1"/>
  <c r="L9" i="1"/>
  <c r="L8" i="1" s="1"/>
  <c r="J152" i="1"/>
  <c r="U29" i="1"/>
  <c r="T29" i="1"/>
  <c r="S29" i="1"/>
  <c r="U35" i="1"/>
  <c r="C32" i="1"/>
  <c r="U32" i="1" s="1"/>
  <c r="D7" i="1"/>
  <c r="P14" i="1"/>
  <c r="U155" i="1"/>
  <c r="T155" i="1"/>
  <c r="L156" i="1"/>
  <c r="L155" i="1" s="1"/>
  <c r="N160" i="1"/>
  <c r="N156" i="1" s="1"/>
  <c r="N155" i="1" s="1"/>
  <c r="L170" i="1"/>
  <c r="N170" i="1"/>
  <c r="Q155" i="1"/>
  <c r="S155" i="1" s="1"/>
  <c r="P156" i="1"/>
  <c r="U14" i="1"/>
  <c r="T14" i="1"/>
  <c r="S14" i="1"/>
  <c r="N126" i="1"/>
  <c r="N125" i="1" s="1"/>
  <c r="N124" i="1" s="1"/>
  <c r="N117" i="1" s="1"/>
  <c r="L125" i="1"/>
  <c r="L124" i="1" s="1"/>
  <c r="L117" i="1" s="1"/>
  <c r="U8" i="1"/>
  <c r="T8" i="1"/>
  <c r="S8" i="1"/>
  <c r="L46" i="1"/>
  <c r="N47" i="1"/>
  <c r="N46" i="1" s="1"/>
  <c r="N22" i="1"/>
  <c r="N21" i="1" s="1"/>
  <c r="N20" i="1" s="1"/>
  <c r="L21" i="1"/>
  <c r="N42" i="1"/>
  <c r="Q43" i="1"/>
  <c r="N66" i="1"/>
  <c r="L65" i="1"/>
  <c r="L62" i="1"/>
  <c r="L61" i="1" s="1"/>
  <c r="N16" i="1"/>
  <c r="N15" i="1" s="1"/>
  <c r="N14" i="1" s="1"/>
  <c r="L15" i="1"/>
  <c r="L14" i="1" s="1"/>
  <c r="W199" i="1" l="1"/>
  <c r="R7" i="1"/>
  <c r="H107" i="1"/>
  <c r="H106" i="1" s="1"/>
  <c r="U117" i="1"/>
  <c r="Y7" i="1"/>
  <c r="AB7" i="1"/>
  <c r="T117" i="1"/>
  <c r="O199" i="1"/>
  <c r="R107" i="1"/>
  <c r="R106" i="1" s="1"/>
  <c r="AA199" i="1"/>
  <c r="G199" i="1"/>
  <c r="X199" i="1"/>
  <c r="AB107" i="1"/>
  <c r="AB106" i="1" s="1"/>
  <c r="U68" i="1"/>
  <c r="M199" i="1"/>
  <c r="Y107" i="1"/>
  <c r="Y106" i="1" s="1"/>
  <c r="J38" i="1"/>
  <c r="L20" i="1"/>
  <c r="Z199" i="1"/>
  <c r="I199" i="1"/>
  <c r="J73" i="1"/>
  <c r="H68" i="1"/>
  <c r="H7" i="1" s="1"/>
  <c r="D199" i="1"/>
  <c r="C7" i="1"/>
  <c r="C199" i="1" s="1"/>
  <c r="T38" i="1"/>
  <c r="J107" i="1"/>
  <c r="J106" i="1" s="1"/>
  <c r="L41" i="1"/>
  <c r="L38" i="1" s="1"/>
  <c r="N152" i="1"/>
  <c r="N107" i="1" s="1"/>
  <c r="N106" i="1" s="1"/>
  <c r="N62" i="1"/>
  <c r="N61" i="1" s="1"/>
  <c r="N65" i="1"/>
  <c r="T80" i="1"/>
  <c r="S80" i="1"/>
  <c r="U80" i="1"/>
  <c r="P43" i="1"/>
  <c r="Q42" i="1"/>
  <c r="S43" i="1"/>
  <c r="Q73" i="1"/>
  <c r="P74" i="1"/>
  <c r="S74" i="1"/>
  <c r="N41" i="1"/>
  <c r="N38" i="1" s="1"/>
  <c r="T32" i="1"/>
  <c r="L152" i="1"/>
  <c r="L107" i="1" s="1"/>
  <c r="L106" i="1" s="1"/>
  <c r="P155" i="1"/>
  <c r="P152" i="1" s="1"/>
  <c r="Q152" i="1"/>
  <c r="R199" i="1" l="1"/>
  <c r="H199" i="1"/>
  <c r="Y199" i="1"/>
  <c r="T107" i="1"/>
  <c r="U106" i="1"/>
  <c r="AB199" i="1"/>
  <c r="U107" i="1"/>
  <c r="J68" i="1"/>
  <c r="J7" i="1" s="1"/>
  <c r="J199" i="1" s="1"/>
  <c r="L73" i="1"/>
  <c r="L68" i="1" s="1"/>
  <c r="L7" i="1" s="1"/>
  <c r="L199" i="1" s="1"/>
  <c r="P42" i="1"/>
  <c r="Q41" i="1"/>
  <c r="S42" i="1"/>
  <c r="Q107" i="1"/>
  <c r="S152" i="1"/>
  <c r="P73" i="1"/>
  <c r="Q68" i="1"/>
  <c r="S73" i="1"/>
  <c r="N7" i="1"/>
  <c r="N199" i="1" s="1"/>
  <c r="U7" i="1"/>
  <c r="T7" i="1"/>
  <c r="U199" i="1" l="1"/>
  <c r="T106" i="1"/>
  <c r="P107" i="1"/>
  <c r="Q106" i="1"/>
  <c r="S107" i="1"/>
  <c r="P68" i="1"/>
  <c r="S68" i="1"/>
  <c r="P41" i="1"/>
  <c r="P38" i="1" s="1"/>
  <c r="S41" i="1"/>
  <c r="Q38" i="1"/>
  <c r="T199" i="1" l="1"/>
  <c r="P7" i="1"/>
  <c r="Q7" i="1"/>
  <c r="S38" i="1"/>
  <c r="P106" i="1"/>
  <c r="S106" i="1"/>
  <c r="Q199" i="1" l="1"/>
  <c r="S199" i="1" s="1"/>
  <c r="S7" i="1"/>
  <c r="P199" i="1"/>
</calcChain>
</file>

<file path=xl/sharedStrings.xml><?xml version="1.0" encoding="utf-8"?>
<sst xmlns="http://schemas.openxmlformats.org/spreadsheetml/2006/main" count="473" uniqueCount="372">
  <si>
    <t xml:space="preserve"> </t>
  </si>
  <si>
    <t>Наименование доходов</t>
  </si>
  <si>
    <t>Кассовое исполнение</t>
  </si>
  <si>
    <t>000  1 00 00000 00 0000 000</t>
  </si>
  <si>
    <t>Налог на доходы физических лиц</t>
  </si>
  <si>
    <t>182  1 01 02020 01 0000 110</t>
  </si>
  <si>
    <t>182  1 01 02030 01 0000 110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</si>
  <si>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</si>
  <si>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</si>
  <si>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</si>
  <si>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182  1 05 02000 02 0000 110</t>
  </si>
  <si>
    <t>Единый  налог на  вмененный  доход для  отдельных видов  деятельности</t>
  </si>
  <si>
    <t>182  1 05 03000 01 0000 110</t>
  </si>
  <si>
    <t>Единый сельскохозяйственный налог</t>
  </si>
  <si>
    <t>ГОСУДАРСТВЕННАЯ ПОШЛИНА,  СБОРЫ</t>
  </si>
  <si>
    <t>Государственная пошлина  по делам,  рассматриваемым в судах  общей  юрисдикции, мировыми судьями</t>
  </si>
  <si>
    <t>ДОХОДЫ ОТ ИСПОЛЬЗОВАНИЯ  ИМУЩЕСТВА  НАХОДЯЩЕГОСЯ В ГОСУДАРСТВЕННОЙ И  МУНИЦИПАЛЬНОЙ СОБСТВЕННОСТИ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</si>
  <si>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</si>
  <si>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851  1 11 05010 00 0000 120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</si>
  <si>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</si>
  <si>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</si>
  <si>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</si>
  <si>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048  1 12 01010 01 0000 120</t>
  </si>
  <si>
    <t>048  1 12 01020 01 0000 120</t>
  </si>
  <si>
    <t>048  1 12 01030 01 0000 120</t>
  </si>
  <si>
    <t>Доходы от   компенсации затрат  государства</t>
  </si>
  <si>
    <t>851  1 13 02995 05 0000 130</t>
  </si>
  <si>
    <t>ДОХОДЫ ОТ ПРОДАЖИ  МАТЕРИАЛЬНЫХ И НЕМАТЕРИАЛЬНЫХ  АКТИВОВ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</si>
  <si>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</si>
  <si>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</si>
  <si>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851  1 14 06010 00 0000 430</t>
  </si>
  <si>
    <t>Доходы  от продажи  земельных участков,  государственная  собственность  на которые  не разграничена</t>
  </si>
  <si>
    <t>851  1 14 06013 13 0000 430</t>
  </si>
  <si>
    <t>ШТРАФЫ. САНКЦИИ. ВОЗМЕЩЕНИЕ УЩЕРБА</t>
  </si>
  <si>
    <t>Денежные взыскания (штрафы) за нарушение  законодательства о налогах и сборах</t>
  </si>
  <si>
    <t>182  1 16 03010 01 0000 140</t>
  </si>
  <si>
    <t>182  1 16 03030 01 0000 140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</si>
  <si>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</si>
  <si>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</si>
  <si>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</si>
  <si>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</si>
  <si>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321  1 16 25060 01 0000 140</t>
  </si>
  <si>
    <t>Денежные взыскания  (штрафы) за нарушение законодательства  в области  обеспечения  санитарно- эпидемиологического  благополучия  человека  и законодательства  в сфере  защиты 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</si>
  <si>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</si>
  <si>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</si>
  <si>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 поступления  от денежных  взысканий  (штрафов) и иных сумм в возмещение 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</si>
  <si>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</si>
  <si>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</si>
  <si>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</si>
  <si>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</si>
  <si>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</si>
  <si>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</si>
  <si>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</si>
  <si>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>Прочие дотации бюджетам муниципальных районов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</si>
  <si>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</si>
  <si>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</si>
  <si>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</si>
  <si>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</si>
  <si>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</si>
  <si>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</si>
  <si>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</si>
  <si>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</si>
  <si>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</si>
  <si>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</si>
  <si>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</si>
  <si>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</si>
  <si>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</si>
  <si>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</si>
  <si>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</si>
  <si>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</si>
  <si>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</si>
  <si>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</si>
  <si>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Код бюджетной классификации Российской Федерации</t>
  </si>
  <si>
    <t>Исполнено за 2015 год</t>
  </si>
  <si>
    <t>Утверждено на 2015 год</t>
  </si>
  <si>
    <t>изменения февраль</t>
  </si>
  <si>
    <t>Уточненный план на 01.03.15.</t>
  </si>
  <si>
    <t>изменения апрель</t>
  </si>
  <si>
    <t>Уточненный план на 01.05.15.</t>
  </si>
  <si>
    <t>изменения июнь</t>
  </si>
  <si>
    <t>Уточненный план на 01.07.15.</t>
  </si>
  <si>
    <t>изменения октябрь</t>
  </si>
  <si>
    <t>Уточненный план на 01.11.15.</t>
  </si>
  <si>
    <t>изменения декабрь</t>
  </si>
  <si>
    <t>Изменения в течение года</t>
  </si>
  <si>
    <t>Утверждено на 2016 год</t>
  </si>
  <si>
    <t>Процент исполнения в 2016 году</t>
  </si>
  <si>
    <t>Откл.2016 от 2015 года</t>
  </si>
  <si>
    <t>Темп роста 2016 к 2015</t>
  </si>
  <si>
    <t>изменения апрель 2015</t>
  </si>
  <si>
    <t>Уточненный план на 2016 год</t>
  </si>
  <si>
    <t>Утверждено на 2017 год</t>
  </si>
  <si>
    <t>Уточненный план на 2017 год</t>
  </si>
  <si>
    <t xml:space="preserve"> НАЛОГОВЫЕ И НЕНАЛОГОВЫЕ ДОХОДЫ</t>
  </si>
  <si>
    <t>182  1 01 00000 00 0000 000</t>
  </si>
  <si>
    <t>НАЛОГИ НА ПРИБЫЛЬ, ДОХОДЫ</t>
  </si>
  <si>
    <t>182  1 01 02000 01 0000 110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</si>
  <si>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</si>
  <si>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</si>
  <si>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</si>
  <si>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</si>
  <si>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>182  1 0102040 01 1000 110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</si>
  <si>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</si>
  <si>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 xml:space="preserve"> Налоги на товары ( работы, услуги), реализуемые на территории Российской Федерации</t>
  </si>
  <si>
    <t>100 1 03 02000 01 0000 110</t>
  </si>
  <si>
    <t>Акцизы по подакцизным товарам ( продукции), производимым на территории Российской Федерации</t>
  </si>
  <si>
    <t>100 1 03 02230 01 0000 110</t>
  </si>
  <si>
    <t>100 1 03 02240 01 0000 110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</si>
  <si>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</si>
  <si>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</si>
  <si>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</si>
  <si>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</si>
  <si>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182  1 05 00000 00 0000 000</t>
  </si>
  <si>
    <t>182  1 05 02010 02 0000 110</t>
  </si>
  <si>
    <t>182  1 05 02020 02 0000 110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</si>
  <si>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</si>
  <si>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</si>
  <si>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</si>
  <si>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</si>
  <si>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182 1 05 04000 02 0000 110</t>
  </si>
  <si>
    <t>Налог, взимаемый в связи с применением патентной системы налогообложения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</si>
  <si>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</si>
  <si>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</si>
  <si>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182  1 08 00000 00 0000 000</t>
  </si>
  <si>
    <t>182 1 08 03000 01 0000 110</t>
  </si>
  <si>
    <t>182  1 08 03010 01 0000 110</t>
  </si>
  <si>
    <t>Государственная пошлина  по делам,  рассматриваемым в судах  общей  юрисдикции, мировыми судьями (за исключением Верховного Суда Российской Федерации)</t>
  </si>
  <si>
    <t>182  1 09 00000 00 0000 000</t>
  </si>
  <si>
    <t>ЗАДОЛЖЕННОСТЬ И ПЕРЕРАСЧЕТЫ ПО ОТМЕНЕННЫМ НАЛОГАМ, СБОРАМ И ИНЫМ ОБЯЗАТЕЛЬНЫМ ПЛАТЕЖАМ</t>
  </si>
  <si>
    <t>182 1 09 06000 02 0000 110</t>
  </si>
  <si>
    <t>Прочие налоги и сборы (по отмененным местным налогам и сборам субъектов Российской Федерации)</t>
  </si>
  <si>
    <t>182 1 09 06010 02 0000 110</t>
  </si>
  <si>
    <t xml:space="preserve"> Налог с продаж</t>
  </si>
  <si>
    <t>182 1 09 07000 00 0000 110</t>
  </si>
  <si>
    <t>Прочие налоги и сборы (по отмененным местным налогам и сборам)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</si>
  <si>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</si>
  <si>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</si>
  <si>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</si>
  <si>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</si>
  <si>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851  1 11 00000 00 0000 000</t>
  </si>
  <si>
    <t xml:space="preserve">  1 11 03000 00 0000 120</t>
  </si>
  <si>
    <t>Проценты, полученные  от предоставления  бюджетных кредитов внутри страны</t>
  </si>
  <si>
    <t xml:space="preserve">  1 11 03050 05 0000 120</t>
  </si>
  <si>
    <t>Проценты, полученные  от предоставления  бюджетных кредитов внутри страны  за счет  средств  бюджетов  муниципальных районов</t>
  </si>
  <si>
    <t>851 1 11 05000 00 0000 120</t>
  </si>
  <si>
    <t xml:space="preserve">  1 11 05013 10 0000 120</t>
  </si>
  <si>
    <t>851 1 11 05013 13 0000 120</t>
  </si>
  <si>
    <t>851 1 11 05030 00 0000 120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</si>
  <si>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бюджетных и  автономных учреждений) </t>
  </si>
  <si>
    <t>851 1 11 05035 05 0000 120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</si>
  <si>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 за  исключением имущества  муниципальных бюджетных и   автономных учреждений)</t>
  </si>
  <si>
    <t>851 1 11 07000 00 0000 120</t>
  </si>
  <si>
    <t>Платежи от государственных и муниципальных унитарных предприятий</t>
  </si>
  <si>
    <t>851 1 11 07010 00 0000 120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</si>
  <si>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</si>
  <si>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</t>
  </si>
  <si>
    <t>851 1 11 07015 05 0000 120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</si>
  <si>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 созданных муниципальными районами</t>
  </si>
  <si>
    <t>851 1 11 09000 00 0000 120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</si>
  <si>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</si>
  <si>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851 1 11 09040  00 0000 120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</si>
  <si>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</si>
  <si>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851 1 11 09045  05  0000 120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</si>
  <si>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</si>
  <si>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048  1 12 00000 00 0000 000</t>
  </si>
  <si>
    <t>048  1 12 01000 01 0000 120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</si>
  <si>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</si>
  <si>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передвижными объектами</t>
  </si>
  <si>
    <t>851  1 13 00000 00 0000 000</t>
  </si>
  <si>
    <t>ДОХОДЫ ОТ ОКАЗАНИЯ ПЛАТНЫХ УСЛУГ (РАБОТ) И КОМПЕНСАЦИИ ЗАТРАТ ГОСУДАРСТВА</t>
  </si>
  <si>
    <t>851 1 13 02000 00 0000 130</t>
  </si>
  <si>
    <t>851 1 13 02990 00 0000 130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</si>
  <si>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</si>
  <si>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</si>
  <si>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851 1 14 00000 00 0000 000</t>
  </si>
  <si>
    <t>851 1 14 02050 05 0000 410</t>
  </si>
  <si>
    <t>851 1 14 02052 05 0000 410</t>
  </si>
  <si>
    <t>851 1 14 02053 05 0000 410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</si>
  <si>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</si>
  <si>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851 1 14 06000 00 0000 430</t>
  </si>
  <si>
    <t>Доходы от продажи земельных участков, находящихся  в государственной  и муниципальной собственности ( за исключением  земельных участков  автономных  учреждений, а  также  земельных  участков государственных и муниципальных  предпрятий, в том  числе казенных)</t>
  </si>
  <si>
    <t xml:space="preserve">  1 14 06013 10 0000 430</t>
  </si>
  <si>
    <t>000 1 16 00000 00 0000 000</t>
  </si>
  <si>
    <t>182 1 16 03000 00 0000 140</t>
  </si>
  <si>
    <t>Денежные взыскания (штрафы) за административные правонарушения в области налогов и сборов, предусмотренный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</si>
  <si>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</si>
  <si>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 законодательства  о применении  контрольно- кассовой  техники при осуществлении  наличных денежных расчетов  и (или)  расчетов  с использованием 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</si>
  <si>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</si>
  <si>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</si>
  <si>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141 1 16 08020 01 0000 140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</si>
  <si>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</si>
  <si>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8511 16 23000 00 0000 140</t>
  </si>
  <si>
    <t>851 1 16 23050 05 0000 140</t>
  </si>
  <si>
    <t>8511 16 23051 05 0000 140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</si>
  <si>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</si>
  <si>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</si>
  <si>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</si>
  <si>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000 1 16 33000 00 0000 140</t>
  </si>
  <si>
    <t>161 1 16 33050 05 0000 140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</si>
  <si>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  </t>
  </si>
  <si>
    <t>000 1 16 900 00 00 0000 140</t>
  </si>
  <si>
    <t>000 1 16 900 05 00 0000 140</t>
  </si>
  <si>
    <t>Прочие  поступления  от денежных  взысканий  (штрафов) и иных сумм в возмещение  ущерба, зачисляемые в бюджеты муниципальных районов</t>
  </si>
  <si>
    <t xml:space="preserve"> - дотации бюджетам муниципальных районов и городских округов на стимулирование социально-экономического развития территорий</t>
  </si>
  <si>
    <t>Субсидии бюджетам бюджетной системы Российской Федерации (межбюджетные субсидии)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</si>
  <si>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</si>
  <si>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</si>
  <si>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</si>
  <si>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</si>
  <si>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 - реализация мероприятий федеральной целевой программы "Устойчивое развитие сельских территорий на 2014 - 2017 годы и на период до 2020 года" </t>
  </si>
  <si>
    <t xml:space="preserve"> - софинансирование объектов капитальных вложений  муниципальной собственности (строительство детского сада в п.Клетня)</t>
  </si>
  <si>
    <t xml:space="preserve"> - модернизация региональных систем дошкольного образования в рамках подпрограммы "Развитие дошкольного, общего и дополнительного образования детей"  Государственной программы РФ "Развитие образования" на 2013-2020 годы</t>
  </si>
  <si>
    <t xml:space="preserve"> - софинансирование объектов капитальных вложений  муниципальной собственности в рамках подпрограммы "Развитие малоэтажного строительства на территории Брянской области"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</si>
  <si>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обороне"(ГТО)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</si>
  <si>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обороне"(ГТО)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</si>
  <si>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</si>
  <si>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</si>
  <si>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</si>
  <si>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</si>
  <si>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</si>
  <si>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</si>
  <si>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</si>
  <si>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</si>
  <si>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на государственную поддержку муниципальных учрежденийкультуры,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</si>
  <si>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муниципальных учрежденийкультуры, находящихся на территориях сельских поселений</t>
  </si>
  <si>
    <t>Приложение 1</t>
  </si>
  <si>
    <t>851  1 11 05013 05 0000 120</t>
  </si>
  <si>
    <t>Плата за сбросы загрязняющих веществ в водные объекты</t>
  </si>
  <si>
    <t>851  1 14 06013 05 0000 430</t>
  </si>
  <si>
    <t xml:space="preserve"> - дотации на стимулирование социально-экономического развития территорий муниципальных районов</t>
  </si>
  <si>
    <t>000 2 00 00000 00 0000 000</t>
  </si>
  <si>
    <t>000 2 02 00000 00 0000 000</t>
  </si>
  <si>
    <t>Субсидии бюджетам на поддержку отрасли культура</t>
  </si>
  <si>
    <t>Субсидии бюджетам муниципальных районов на поддержку отрасли культуры</t>
  </si>
  <si>
    <t>100  1 03 00000 00 0000 000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</si>
  <si>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а также средства от продажи  права на  заключение  договоров  аренды  указанных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</si>
  <si>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 городских поселений,  а также средства от продажи  права на  заключение  договоров  аренды  указанных земельных  участков</t>
  </si>
  <si>
    <t>Доходы  от продажи  земельных участков,  государственная  собственность  на которые  не разграничена и которые  расположены  в границах сельских поселений и межселенных территорий муниципальных районов</t>
  </si>
  <si>
    <t>Доходы  от продажи  земельных участков,  государственная  собственность  на которые  не разграничена и которые  расположены  в границах городских поселений</t>
  </si>
  <si>
    <t>048  1 12 01041 01 0000 120</t>
  </si>
  <si>
    <t xml:space="preserve">Плата за размещение отходов производства </t>
  </si>
  <si>
    <t>851  1 14 06020 00 0000 430</t>
  </si>
  <si>
    <t>851  1 14 06025 05 0000 430</t>
  </si>
  <si>
    <t>Доходы  от продажи  земельных участков,  государственная  собственность  на которые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</si>
  <si>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</si>
  <si>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 (штрафы) за  нарушение  законодательства о налогах и сборах,  предусмотренные статьями  116, 119.1, 119.2,пунктами 1 и 2 статьи 120, статьями  125, 126, 126.1, 128, 129, 129.1, 129.4, 132, 133,134, 135, 135.1, 135.2   Налогового кодекса  Российской  Федерации</t>
  </si>
  <si>
    <t>000  1 16 28000 01 0000 140</t>
  </si>
  <si>
    <t>141  1 16 28000 01 0000 140</t>
  </si>
  <si>
    <t>188  1 16 28000 01 0000 140</t>
  </si>
  <si>
    <t>000   1 16 43000 01 0000 140</t>
  </si>
  <si>
    <t xml:space="preserve">Субсидии бюджетам муниципальных районов на  создание в общеобразовательных организациях, расположенных в сельской местности, условий для занятий физической культурой и спортом 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</si>
  <si>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</si>
  <si>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</si>
  <si>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</si>
  <si>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 xml:space="preserve">Субвенции бюджетам бюджетной системы Российской Федерации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</si>
  <si>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</si>
  <si>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</si>
  <si>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Прочие безвозмездные поступления</t>
  </si>
  <si>
    <t>Прочие безвозмездные поступления в бюджеты муниципальных районов</t>
  </si>
  <si>
    <t>048  1 12 01040 01 0000 120</t>
  </si>
  <si>
    <t>Плата за размещение отходов производства и потребления</t>
  </si>
  <si>
    <t xml:space="preserve">Дотации бюджетам бюджетной системы Российской Федерации </t>
  </si>
  <si>
    <t>-газификация н.п. Соловьяновка Клетнянского района Брянской области</t>
  </si>
  <si>
    <t xml:space="preserve"> - реконструкция водоснабжения н.п. Лутна Клетнянского района Брянской области (1 очередь строительство)</t>
  </si>
  <si>
    <t>852  1 13 02995 05 0000 130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</si>
  <si>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</si>
  <si>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</si>
  <si>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</si>
  <si>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</si>
  <si>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843 1 16 08010 01 0000 140</t>
  </si>
  <si>
    <t>081  1 16 43000 01 0000 140</t>
  </si>
  <si>
    <t>322   1 16 43000 01 0000 140</t>
  </si>
  <si>
    <t>Прочие неналоговые доходы</t>
  </si>
  <si>
    <t>Прочие неналоговые доходы бюджетов муниципальных районов</t>
  </si>
  <si>
    <t>851 1 17 05050 05 0000 180</t>
  </si>
  <si>
    <t>ПРОЧИЕ НЕНАЛОГОВЫЕ ДОХОДЫ</t>
  </si>
  <si>
    <t>000 1 17 00000 00 0000 000</t>
  </si>
  <si>
    <t>000 1 17 05000 00 0000 180</t>
  </si>
  <si>
    <t>к Решению Клетнянского районного Совета народных депутатов "Об исполнении бюджета муниципального образования "Клетнянский муниципальный район" за 2019 год"</t>
  </si>
  <si>
    <t>Доходы бюджета муниципального образования "Клетнянский муниципальный район" за 2019 год по кодам классификации доходов бюджетов</t>
  </si>
  <si>
    <t>853 2 02 10000 00 0000 150</t>
  </si>
  <si>
    <t>853 2 02 15001 00 0000 150</t>
  </si>
  <si>
    <t>853 2 02 15001 05 0000 150</t>
  </si>
  <si>
    <t>853 2 02 15002 00 0000 150</t>
  </si>
  <si>
    <t>853 2 02 15002 05 0000 150</t>
  </si>
  <si>
    <t>000 2 02 20000 00 0000 150</t>
  </si>
  <si>
    <t>851 2 02 20077 00 0000 150</t>
  </si>
  <si>
    <t>851 2 02 20077 05 0000 150</t>
  </si>
  <si>
    <t>852 2 02 25097 00 0000 150</t>
  </si>
  <si>
    <t>852 2 02 25097 05 0000 150</t>
  </si>
  <si>
    <t>851 2 02 25467 00 0000 150</t>
  </si>
  <si>
    <t>851 2 02 25467 05 0000 150</t>
  </si>
  <si>
    <t>851 2 02 25497 00 0000 150</t>
  </si>
  <si>
    <t>851 2 02 25497 05 0000 150</t>
  </si>
  <si>
    <t>851 2 02 25519 00 0000 150</t>
  </si>
  <si>
    <t>851 2 02 25519 05 0000 150</t>
  </si>
  <si>
    <t>000 2 02 29999 00 0000 150</t>
  </si>
  <si>
    <t>000 2 02 29999 05 0000 150</t>
  </si>
  <si>
    <t>851 2 02 29999 05 0000 150</t>
  </si>
  <si>
    <t>852 2 02 29999 05 0000 150</t>
  </si>
  <si>
    <t>000 2 02 03000 00 0000 150</t>
  </si>
  <si>
    <t>000 2 02 30024 00 0000 150</t>
  </si>
  <si>
    <t>851 2 02 30024 05 0000 150</t>
  </si>
  <si>
    <t>852 2 02 30024 05 0000 150</t>
  </si>
  <si>
    <t>853 2 02 30024 05 0000 150</t>
  </si>
  <si>
    <t>000 2 02 30029 00 0000 150</t>
  </si>
  <si>
    <t>852 2 02 30029 05 0000 150</t>
  </si>
  <si>
    <t>000 2 02 35082 00 0000 150</t>
  </si>
  <si>
    <t>851 2 02 35082 05 0000 150</t>
  </si>
  <si>
    <t>000 2 02 35118 00 0000 150</t>
  </si>
  <si>
    <t>851 2 02 35118 05 0000 150</t>
  </si>
  <si>
    <t>000 2 02 35120 00 0000 150</t>
  </si>
  <si>
    <t>851 2 02 35120 05 0000 150</t>
  </si>
  <si>
    <t>000 2 02 35260 00 0000 150</t>
  </si>
  <si>
    <t>852 2 02 35260 05 0000 150</t>
  </si>
  <si>
    <t>000 2 02 40000 00 0000 150</t>
  </si>
  <si>
    <t>000 2 02 40014 00 0000 150</t>
  </si>
  <si>
    <t>851 2 02 40014 05 0000 150</t>
  </si>
  <si>
    <t>853 2 02 40014 05 0000 150</t>
  </si>
  <si>
    <t>000 2 02 49999 00 0000 150</t>
  </si>
  <si>
    <t>851 2 02 49999 05 0000 150</t>
  </si>
  <si>
    <t>000 2 07 00000 00 0000 150</t>
  </si>
  <si>
    <t>000 2 07 05000 05 0000 150</t>
  </si>
  <si>
    <t>851 2 07 05030 05 0000 150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</si>
  <si>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</si>
  <si>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</si>
  <si>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000 2 02 45550 00 0000 150</t>
  </si>
  <si>
    <t>853 2 02 45550 05 0000 150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</si>
  <si>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</si>
  <si>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</si>
  <si>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</si>
  <si>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</si>
  <si>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000 2 19 00000 05 0000 150</t>
  </si>
  <si>
    <t>852 2 19 60010 05 0000 150</t>
  </si>
  <si>
    <t>000 2 02 30024 05 0000 150</t>
  </si>
  <si>
    <t>853 2 02 02220 00 0000 150</t>
  </si>
  <si>
    <t>853 2 02 02220 05 0000 150</t>
  </si>
  <si>
    <t>853 2 02 02284 00 0000 150</t>
  </si>
  <si>
    <t>853 2 02 02284 05 0000 150</t>
  </si>
  <si>
    <t>853 2 02 04052 00 0000 150</t>
  </si>
  <si>
    <t>853 2 02 04052 05 0000 150</t>
  </si>
  <si>
    <t>853 2 02 04061 00 0000 150</t>
  </si>
  <si>
    <t>853 2 02 04061 05 0000 150</t>
  </si>
  <si>
    <t>853 2 02 49999 05 0000 150</t>
  </si>
  <si>
    <t>853 2 02 02051 05 0000 150</t>
  </si>
  <si>
    <t>853 2 02 02051 00 0000 150</t>
  </si>
  <si>
    <t>853 2 02 02009 05 0000 150</t>
  </si>
  <si>
    <t>853 2 02 02009 00 0000 150</t>
  </si>
  <si>
    <t>853 2 02 20051 05 0000 150</t>
  </si>
  <si>
    <t>853 2 02 20051 00 0000 150</t>
  </si>
  <si>
    <t>853 2 02 03007 00 0000 150</t>
  </si>
  <si>
    <t>853 2 02 03007 05 0000 150</t>
  </si>
  <si>
    <t>853 2 02 01999 00 0000 150</t>
  </si>
  <si>
    <t>853 2 02 01999 05 0000 150</t>
  </si>
  <si>
    <t xml:space="preserve"> реализация отдельных мероприятий по развитию образования</t>
  </si>
  <si>
    <t>субсидии на реализацию отдельных мероприятий по развитию спорта</t>
  </si>
  <si>
    <t xml:space="preserve"> Субсидии на кап.ремонт кровль муниципальных образовательных организаций Брянской области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</si>
  <si>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</si>
  <si>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000 1 14 02000 05 0000 410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</si>
  <si>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поселений,  а также средства от продажи  права на  заключение  договоров  аренды  указанных земельных  участков</t>
  </si>
  <si>
    <t>Доходы  от продажи  земельных участков,  государственная  собственность  на которые  не разграничена и которые  расположены  в границах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</si>
  <si>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</si>
  <si>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</si>
  <si>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 xml:space="preserve">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</si>
  <si>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    </t>
  </si>
  <si>
    <t xml:space="preserve">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</si>
  <si>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>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</si>
  <si>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на обеспечение  сохранности жилых помещений, закрепленных за детьми-сиротами и детьми, оставшимися без попечения родителей</t>
  </si>
  <si>
    <t xml:space="preserve"> Субвенции бюджетам муниципальных районов 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организаций </t>
  </si>
  <si>
    <t>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</si>
  <si>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</si>
  <si>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Мероприятия по проведению оздоровительной кампании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</si>
</sst>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12" fillId="0" borderId="4">
      <alignment horizontal="center"/>
    </xf>
    <xf numFmtId="0" fontId="12" fillId="0" borderId="6">
      <alignment horizontal="left" wrapText="1" indent="2"/>
    </xf>
  </cellStyleXfs>
  <cellXfs count="10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7" fillId="0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vertical="top"/>
    </xf>
    <xf numFmtId="164" fontId="7" fillId="0" borderId="1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7" fillId="0" borderId="1" xfId="0" applyNumberFormat="1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/>
    </xf>
    <xf numFmtId="0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/>
    </xf>
    <xf numFmtId="4" fontId="7" fillId="0" borderId="1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vertical="top"/>
    </xf>
    <xf numFmtId="3" fontId="7" fillId="2" borderId="1" xfId="0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3" fontId="7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6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49" fontId="13" fillId="0" borderId="5" xfId="1" applyNumberFormat="1" applyFont="1" applyBorder="1" applyAlignment="1" applyProtection="1">
      <alignment horizontal="center" vertical="top"/>
    </xf>
    <xf numFmtId="0" fontId="15" fillId="0" borderId="1" xfId="2" applyNumberFormat="1" applyFont="1" applyBorder="1" applyAlignment="1" applyProtection="1">
      <alignment horizontal="left" vertical="top" wrapText="1"/>
    </xf>
    <xf numFmtId="49" fontId="14" fillId="0" borderId="5" xfId="1" applyNumberFormat="1" applyFont="1" applyBorder="1" applyAlignment="1" applyProtection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3" xfId="0" applyFont="1" applyFill="1" applyBorder="1" applyAlignment="1">
      <alignment vertical="top" wrapText="1"/>
    </xf>
  </cellXfs>
  <cellStyles count="3">
    <cellStyle name="xl31" xfId="2"/>
    <cellStyle name="xl43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OR/Documents/&#1040;&#1056;&#1061;&#1048;&#1042;/2003-2018%20&#1075;&#1086;&#1076;&#1099;/2018/&#1054;&#1090;&#1095;&#1077;&#1090;&#1099;%20&#1074;%20&#1057;&#1086;&#1074;&#1077;&#1090;%202018/&#1047;&#1072;%202018%20&#1075;&#1086;&#1076;/&#1044;&#1086;&#1093;&#1086;&#1076;&#1099;%20-%202018&#1075;/ADMINISTRATOR/Documents/&#1040;&#1056;&#1061;&#1048;&#1042;/2003-2015%20&#1075;&#1086;&#1076;&#1099;/2015/&#1054;&#1090;&#1095;&#1077;&#1090;&#1099;%20&#1074;%20&#1057;&#1086;&#1074;&#1077;&#1090;/&#1047;&#1072;%202015%20&#1075;&#1086;&#1076;/&#1042;%20&#1050;&#1057;&#1055;%20&#1080;%20&#1057;&#1086;&#1074;&#1077;&#1090;/&#1055;&#1088;&#1080;&#1083;&#1086;&#1078;&#1077;&#1085;&#1080;&#1103;%202015%20&#1082;%20&#1087;&#1086;&#1103;&#1089;&#1085;&#1080;&#1090;&#1077;&#1083;&#1100;&#1085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"/>
      <sheetName val="МБТ от пос"/>
      <sheetName val="От пос"/>
      <sheetName val="Пос-м"/>
      <sheetName val=" Дох.15"/>
      <sheetName val="Функц."/>
      <sheetName val="6 Вед15"/>
      <sheetName val="8 МП15"/>
      <sheetName val="10.1 Выр.15"/>
      <sheetName val="10.2 Сб 15"/>
      <sheetName val="10.3 Ком.15"/>
      <sheetName val="10.4 В.уч15"/>
      <sheetName val="10.5 Прот.15"/>
      <sheetName val="10.6 Дороги"/>
      <sheetName val="10.7 Сб.МР"/>
      <sheetName val="10.8 Жилф"/>
      <sheetName val="10.9 Газ"/>
      <sheetName val="11.1 Выр.16-17"/>
      <sheetName val="11.2 СБ.16-17"/>
      <sheetName val="11.3 Ком.16-17"/>
      <sheetName val="11.4 В.уч.16-17"/>
      <sheetName val="11.5 Прот.16-17"/>
      <sheetName val="12 Ист.15"/>
      <sheetName val="13 Ист.15-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9">
          <cell r="J69">
            <v>428902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0"/>
  <sheetViews>
    <sheetView tabSelected="1" zoomScale="90" zoomScaleNormal="90" workbookViewId="0">
      <selection activeCell="AH68" sqref="AH68"/>
    </sheetView>
  </sheetViews>
  <sheetFormatPr defaultRowHeight="15.75" x14ac:dyDescent="0.25"/>
  <cols>
    <col min="1" max="1" width="24.140625" style="5" customWidth="1"/>
    <col min="2" max="2" width="68.140625" style="8" customWidth="1"/>
    <col min="3" max="3" width="13.85546875" style="8" hidden="1" customWidth="1"/>
    <col min="4" max="4" width="15.28515625" style="8" hidden="1" customWidth="1"/>
    <col min="5" max="6" width="14" style="8" hidden="1" customWidth="1"/>
    <col min="7" max="7" width="16.28515625" style="8" hidden="1" customWidth="1"/>
    <col min="8" max="8" width="14.140625" style="14" hidden="1" customWidth="1"/>
    <col min="9" max="9" width="13" style="8" hidden="1" customWidth="1"/>
    <col min="10" max="10" width="13.5703125" style="14" hidden="1" customWidth="1"/>
    <col min="11" max="11" width="13" style="8" hidden="1" customWidth="1"/>
    <col min="12" max="12" width="13.5703125" style="14" hidden="1" customWidth="1"/>
    <col min="13" max="13" width="13" style="8" hidden="1" customWidth="1"/>
    <col min="14" max="14" width="13.5703125" style="14" hidden="1" customWidth="1"/>
    <col min="15" max="16" width="13" style="8" hidden="1" customWidth="1"/>
    <col min="17" max="17" width="13.5703125" style="14" hidden="1" customWidth="1"/>
    <col min="18" max="18" width="15.5703125" style="8" customWidth="1"/>
    <col min="19" max="19" width="7.42578125" style="8" hidden="1" customWidth="1"/>
    <col min="20" max="20" width="13.7109375" style="8" hidden="1" customWidth="1"/>
    <col min="21" max="21" width="8.42578125" style="8" hidden="1" customWidth="1"/>
    <col min="22" max="22" width="16" style="8" hidden="1" customWidth="1"/>
    <col min="23" max="23" width="14" style="8" hidden="1" customWidth="1"/>
    <col min="24" max="24" width="13" style="8" hidden="1" customWidth="1"/>
    <col min="25" max="28" width="14" style="8" hidden="1" customWidth="1"/>
    <col min="29" max="29" width="11.5703125" style="8" hidden="1" customWidth="1"/>
    <col min="30" max="30" width="12.42578125" style="8" hidden="1" customWidth="1"/>
    <col min="31" max="31" width="9.140625" style="8"/>
    <col min="32" max="32" width="11.28515625" style="8" customWidth="1"/>
    <col min="33" max="202" width="9.140625" style="8"/>
    <col min="203" max="203" width="25.42578125" style="8" customWidth="1"/>
    <col min="204" max="204" width="56.28515625" style="8" customWidth="1"/>
    <col min="205" max="205" width="14" style="8" customWidth="1"/>
    <col min="206" max="207" width="14.5703125" style="8" customWidth="1"/>
    <col min="208" max="208" width="14.140625" style="8" customWidth="1"/>
    <col min="209" max="209" width="15.140625" style="8" customWidth="1"/>
    <col min="210" max="210" width="13.85546875" style="8" customWidth="1"/>
    <col min="211" max="212" width="14.7109375" style="8" customWidth="1"/>
    <col min="213" max="213" width="12.85546875" style="8" customWidth="1"/>
    <col min="214" max="214" width="13.5703125" style="8" customWidth="1"/>
    <col min="215" max="215" width="12.7109375" style="8" customWidth="1"/>
    <col min="216" max="216" width="13.42578125" style="8" customWidth="1"/>
    <col min="217" max="217" width="13.140625" style="8" customWidth="1"/>
    <col min="218" max="218" width="14.7109375" style="8" customWidth="1"/>
    <col min="219" max="219" width="14.5703125" style="8" customWidth="1"/>
    <col min="220" max="220" width="13" style="8" customWidth="1"/>
    <col min="221" max="221" width="15" style="8" customWidth="1"/>
    <col min="222" max="223" width="12.140625" style="8" customWidth="1"/>
    <col min="224" max="224" width="12" style="8" customWidth="1"/>
    <col min="225" max="225" width="13.5703125" style="8" customWidth="1"/>
    <col min="226" max="226" width="14" style="8" customWidth="1"/>
    <col min="227" max="227" width="12.28515625" style="8" customWidth="1"/>
    <col min="228" max="228" width="14.140625" style="8" customWidth="1"/>
    <col min="229" max="229" width="13" style="8" customWidth="1"/>
    <col min="230" max="230" width="13.5703125" style="8" customWidth="1"/>
    <col min="231" max="231" width="12.42578125" style="8" customWidth="1"/>
    <col min="232" max="232" width="12.5703125" style="8" customWidth="1"/>
    <col min="233" max="233" width="11.7109375" style="8" customWidth="1"/>
    <col min="234" max="234" width="13.7109375" style="8" customWidth="1"/>
    <col min="235" max="235" width="13.28515625" style="8" customWidth="1"/>
    <col min="236" max="236" width="13.140625" style="8" customWidth="1"/>
    <col min="237" max="237" width="12" style="8" customWidth="1"/>
    <col min="238" max="238" width="12.140625" style="8" customWidth="1"/>
    <col min="239" max="239" width="12.28515625" style="8" customWidth="1"/>
    <col min="240" max="240" width="12.140625" style="8" customWidth="1"/>
    <col min="241" max="241" width="12.5703125" style="8" customWidth="1"/>
    <col min="242" max="458" width="9.140625" style="8"/>
    <col min="459" max="459" width="25.42578125" style="8" customWidth="1"/>
    <col min="460" max="460" width="56.28515625" style="8" customWidth="1"/>
    <col min="461" max="461" width="14" style="8" customWidth="1"/>
    <col min="462" max="463" width="14.5703125" style="8" customWidth="1"/>
    <col min="464" max="464" width="14.140625" style="8" customWidth="1"/>
    <col min="465" max="465" width="15.140625" style="8" customWidth="1"/>
    <col min="466" max="466" width="13.85546875" style="8" customWidth="1"/>
    <col min="467" max="468" width="14.7109375" style="8" customWidth="1"/>
    <col min="469" max="469" width="12.85546875" style="8" customWidth="1"/>
    <col min="470" max="470" width="13.5703125" style="8" customWidth="1"/>
    <col min="471" max="471" width="12.7109375" style="8" customWidth="1"/>
    <col min="472" max="472" width="13.42578125" style="8" customWidth="1"/>
    <col min="473" max="473" width="13.140625" style="8" customWidth="1"/>
    <col min="474" max="474" width="14.7109375" style="8" customWidth="1"/>
    <col min="475" max="475" width="14.5703125" style="8" customWidth="1"/>
    <col min="476" max="476" width="13" style="8" customWidth="1"/>
    <col min="477" max="477" width="15" style="8" customWidth="1"/>
    <col min="478" max="479" width="12.140625" style="8" customWidth="1"/>
    <col min="480" max="480" width="12" style="8" customWidth="1"/>
    <col min="481" max="481" width="13.5703125" style="8" customWidth="1"/>
    <col min="482" max="482" width="14" style="8" customWidth="1"/>
    <col min="483" max="483" width="12.28515625" style="8" customWidth="1"/>
    <col min="484" max="484" width="14.140625" style="8" customWidth="1"/>
    <col min="485" max="485" width="13" style="8" customWidth="1"/>
    <col min="486" max="486" width="13.5703125" style="8" customWidth="1"/>
    <col min="487" max="487" width="12.42578125" style="8" customWidth="1"/>
    <col min="488" max="488" width="12.5703125" style="8" customWidth="1"/>
    <col min="489" max="489" width="11.7109375" style="8" customWidth="1"/>
    <col min="490" max="490" width="13.7109375" style="8" customWidth="1"/>
    <col min="491" max="491" width="13.28515625" style="8" customWidth="1"/>
    <col min="492" max="492" width="13.140625" style="8" customWidth="1"/>
    <col min="493" max="493" width="12" style="8" customWidth="1"/>
    <col min="494" max="494" width="12.140625" style="8" customWidth="1"/>
    <col min="495" max="495" width="12.28515625" style="8" customWidth="1"/>
    <col min="496" max="496" width="12.140625" style="8" customWidth="1"/>
    <col min="497" max="497" width="12.5703125" style="8" customWidth="1"/>
    <col min="498" max="714" width="9.140625" style="8"/>
    <col min="715" max="715" width="25.42578125" style="8" customWidth="1"/>
    <col min="716" max="716" width="56.28515625" style="8" customWidth="1"/>
    <col min="717" max="717" width="14" style="8" customWidth="1"/>
    <col min="718" max="719" width="14.5703125" style="8" customWidth="1"/>
    <col min="720" max="720" width="14.140625" style="8" customWidth="1"/>
    <col min="721" max="721" width="15.140625" style="8" customWidth="1"/>
    <col min="722" max="722" width="13.85546875" style="8" customWidth="1"/>
    <col min="723" max="724" width="14.7109375" style="8" customWidth="1"/>
    <col min="725" max="725" width="12.85546875" style="8" customWidth="1"/>
    <col min="726" max="726" width="13.5703125" style="8" customWidth="1"/>
    <col min="727" max="727" width="12.7109375" style="8" customWidth="1"/>
    <col min="728" max="728" width="13.42578125" style="8" customWidth="1"/>
    <col min="729" max="729" width="13.140625" style="8" customWidth="1"/>
    <col min="730" max="730" width="14.7109375" style="8" customWidth="1"/>
    <col min="731" max="731" width="14.5703125" style="8" customWidth="1"/>
    <col min="732" max="732" width="13" style="8" customWidth="1"/>
    <col min="733" max="733" width="15" style="8" customWidth="1"/>
    <col min="734" max="735" width="12.140625" style="8" customWidth="1"/>
    <col min="736" max="736" width="12" style="8" customWidth="1"/>
    <col min="737" max="737" width="13.5703125" style="8" customWidth="1"/>
    <col min="738" max="738" width="14" style="8" customWidth="1"/>
    <col min="739" max="739" width="12.28515625" style="8" customWidth="1"/>
    <col min="740" max="740" width="14.140625" style="8" customWidth="1"/>
    <col min="741" max="741" width="13" style="8" customWidth="1"/>
    <col min="742" max="742" width="13.5703125" style="8" customWidth="1"/>
    <col min="743" max="743" width="12.42578125" style="8" customWidth="1"/>
    <col min="744" max="744" width="12.5703125" style="8" customWidth="1"/>
    <col min="745" max="745" width="11.7109375" style="8" customWidth="1"/>
    <col min="746" max="746" width="13.7109375" style="8" customWidth="1"/>
    <col min="747" max="747" width="13.28515625" style="8" customWidth="1"/>
    <col min="748" max="748" width="13.140625" style="8" customWidth="1"/>
    <col min="749" max="749" width="12" style="8" customWidth="1"/>
    <col min="750" max="750" width="12.140625" style="8" customWidth="1"/>
    <col min="751" max="751" width="12.28515625" style="8" customWidth="1"/>
    <col min="752" max="752" width="12.140625" style="8" customWidth="1"/>
    <col min="753" max="753" width="12.5703125" style="8" customWidth="1"/>
    <col min="754" max="970" width="9.140625" style="8"/>
    <col min="971" max="971" width="25.42578125" style="8" customWidth="1"/>
    <col min="972" max="972" width="56.28515625" style="8" customWidth="1"/>
    <col min="973" max="973" width="14" style="8" customWidth="1"/>
    <col min="974" max="975" width="14.5703125" style="8" customWidth="1"/>
    <col min="976" max="976" width="14.140625" style="8" customWidth="1"/>
    <col min="977" max="977" width="15.140625" style="8" customWidth="1"/>
    <col min="978" max="978" width="13.85546875" style="8" customWidth="1"/>
    <col min="979" max="980" width="14.7109375" style="8" customWidth="1"/>
    <col min="981" max="981" width="12.85546875" style="8" customWidth="1"/>
    <col min="982" max="982" width="13.5703125" style="8" customWidth="1"/>
    <col min="983" max="983" width="12.7109375" style="8" customWidth="1"/>
    <col min="984" max="984" width="13.42578125" style="8" customWidth="1"/>
    <col min="985" max="985" width="13.140625" style="8" customWidth="1"/>
    <col min="986" max="986" width="14.7109375" style="8" customWidth="1"/>
    <col min="987" max="987" width="14.5703125" style="8" customWidth="1"/>
    <col min="988" max="988" width="13" style="8" customWidth="1"/>
    <col min="989" max="989" width="15" style="8" customWidth="1"/>
    <col min="990" max="991" width="12.140625" style="8" customWidth="1"/>
    <col min="992" max="992" width="12" style="8" customWidth="1"/>
    <col min="993" max="993" width="13.5703125" style="8" customWidth="1"/>
    <col min="994" max="994" width="14" style="8" customWidth="1"/>
    <col min="995" max="995" width="12.28515625" style="8" customWidth="1"/>
    <col min="996" max="996" width="14.140625" style="8" customWidth="1"/>
    <col min="997" max="997" width="13" style="8" customWidth="1"/>
    <col min="998" max="998" width="13.5703125" style="8" customWidth="1"/>
    <col min="999" max="999" width="12.42578125" style="8" customWidth="1"/>
    <col min="1000" max="1000" width="12.5703125" style="8" customWidth="1"/>
    <col min="1001" max="1001" width="11.7109375" style="8" customWidth="1"/>
    <col min="1002" max="1002" width="13.7109375" style="8" customWidth="1"/>
    <col min="1003" max="1003" width="13.28515625" style="8" customWidth="1"/>
    <col min="1004" max="1004" width="13.140625" style="8" customWidth="1"/>
    <col min="1005" max="1005" width="12" style="8" customWidth="1"/>
    <col min="1006" max="1006" width="12.140625" style="8" customWidth="1"/>
    <col min="1007" max="1007" width="12.28515625" style="8" customWidth="1"/>
    <col min="1008" max="1008" width="12.140625" style="8" customWidth="1"/>
    <col min="1009" max="1009" width="12.5703125" style="8" customWidth="1"/>
    <col min="1010" max="1226" width="9.140625" style="8"/>
    <col min="1227" max="1227" width="25.42578125" style="8" customWidth="1"/>
    <col min="1228" max="1228" width="56.28515625" style="8" customWidth="1"/>
    <col min="1229" max="1229" width="14" style="8" customWidth="1"/>
    <col min="1230" max="1231" width="14.5703125" style="8" customWidth="1"/>
    <col min="1232" max="1232" width="14.140625" style="8" customWidth="1"/>
    <col min="1233" max="1233" width="15.140625" style="8" customWidth="1"/>
    <col min="1234" max="1234" width="13.85546875" style="8" customWidth="1"/>
    <col min="1235" max="1236" width="14.7109375" style="8" customWidth="1"/>
    <col min="1237" max="1237" width="12.85546875" style="8" customWidth="1"/>
    <col min="1238" max="1238" width="13.5703125" style="8" customWidth="1"/>
    <col min="1239" max="1239" width="12.7109375" style="8" customWidth="1"/>
    <col min="1240" max="1240" width="13.42578125" style="8" customWidth="1"/>
    <col min="1241" max="1241" width="13.140625" style="8" customWidth="1"/>
    <col min="1242" max="1242" width="14.7109375" style="8" customWidth="1"/>
    <col min="1243" max="1243" width="14.5703125" style="8" customWidth="1"/>
    <col min="1244" max="1244" width="13" style="8" customWidth="1"/>
    <col min="1245" max="1245" width="15" style="8" customWidth="1"/>
    <col min="1246" max="1247" width="12.140625" style="8" customWidth="1"/>
    <col min="1248" max="1248" width="12" style="8" customWidth="1"/>
    <col min="1249" max="1249" width="13.5703125" style="8" customWidth="1"/>
    <col min="1250" max="1250" width="14" style="8" customWidth="1"/>
    <col min="1251" max="1251" width="12.28515625" style="8" customWidth="1"/>
    <col min="1252" max="1252" width="14.140625" style="8" customWidth="1"/>
    <col min="1253" max="1253" width="13" style="8" customWidth="1"/>
    <col min="1254" max="1254" width="13.5703125" style="8" customWidth="1"/>
    <col min="1255" max="1255" width="12.42578125" style="8" customWidth="1"/>
    <col min="1256" max="1256" width="12.5703125" style="8" customWidth="1"/>
    <col min="1257" max="1257" width="11.7109375" style="8" customWidth="1"/>
    <col min="1258" max="1258" width="13.7109375" style="8" customWidth="1"/>
    <col min="1259" max="1259" width="13.28515625" style="8" customWidth="1"/>
    <col min="1260" max="1260" width="13.140625" style="8" customWidth="1"/>
    <col min="1261" max="1261" width="12" style="8" customWidth="1"/>
    <col min="1262" max="1262" width="12.140625" style="8" customWidth="1"/>
    <col min="1263" max="1263" width="12.28515625" style="8" customWidth="1"/>
    <col min="1264" max="1264" width="12.140625" style="8" customWidth="1"/>
    <col min="1265" max="1265" width="12.5703125" style="8" customWidth="1"/>
    <col min="1266" max="1482" width="9.140625" style="8"/>
    <col min="1483" max="1483" width="25.42578125" style="8" customWidth="1"/>
    <col min="1484" max="1484" width="56.28515625" style="8" customWidth="1"/>
    <col min="1485" max="1485" width="14" style="8" customWidth="1"/>
    <col min="1486" max="1487" width="14.5703125" style="8" customWidth="1"/>
    <col min="1488" max="1488" width="14.140625" style="8" customWidth="1"/>
    <col min="1489" max="1489" width="15.140625" style="8" customWidth="1"/>
    <col min="1490" max="1490" width="13.85546875" style="8" customWidth="1"/>
    <col min="1491" max="1492" width="14.7109375" style="8" customWidth="1"/>
    <col min="1493" max="1493" width="12.85546875" style="8" customWidth="1"/>
    <col min="1494" max="1494" width="13.5703125" style="8" customWidth="1"/>
    <col min="1495" max="1495" width="12.7109375" style="8" customWidth="1"/>
    <col min="1496" max="1496" width="13.42578125" style="8" customWidth="1"/>
    <col min="1497" max="1497" width="13.140625" style="8" customWidth="1"/>
    <col min="1498" max="1498" width="14.7109375" style="8" customWidth="1"/>
    <col min="1499" max="1499" width="14.5703125" style="8" customWidth="1"/>
    <col min="1500" max="1500" width="13" style="8" customWidth="1"/>
    <col min="1501" max="1501" width="15" style="8" customWidth="1"/>
    <col min="1502" max="1503" width="12.140625" style="8" customWidth="1"/>
    <col min="1504" max="1504" width="12" style="8" customWidth="1"/>
    <col min="1505" max="1505" width="13.5703125" style="8" customWidth="1"/>
    <col min="1506" max="1506" width="14" style="8" customWidth="1"/>
    <col min="1507" max="1507" width="12.28515625" style="8" customWidth="1"/>
    <col min="1508" max="1508" width="14.140625" style="8" customWidth="1"/>
    <col min="1509" max="1509" width="13" style="8" customWidth="1"/>
    <col min="1510" max="1510" width="13.5703125" style="8" customWidth="1"/>
    <col min="1511" max="1511" width="12.42578125" style="8" customWidth="1"/>
    <col min="1512" max="1512" width="12.5703125" style="8" customWidth="1"/>
    <col min="1513" max="1513" width="11.7109375" style="8" customWidth="1"/>
    <col min="1514" max="1514" width="13.7109375" style="8" customWidth="1"/>
    <col min="1515" max="1515" width="13.28515625" style="8" customWidth="1"/>
    <col min="1516" max="1516" width="13.140625" style="8" customWidth="1"/>
    <col min="1517" max="1517" width="12" style="8" customWidth="1"/>
    <col min="1518" max="1518" width="12.140625" style="8" customWidth="1"/>
    <col min="1519" max="1519" width="12.28515625" style="8" customWidth="1"/>
    <col min="1520" max="1520" width="12.140625" style="8" customWidth="1"/>
    <col min="1521" max="1521" width="12.5703125" style="8" customWidth="1"/>
    <col min="1522" max="1738" width="9.140625" style="8"/>
    <col min="1739" max="1739" width="25.42578125" style="8" customWidth="1"/>
    <col min="1740" max="1740" width="56.28515625" style="8" customWidth="1"/>
    <col min="1741" max="1741" width="14" style="8" customWidth="1"/>
    <col min="1742" max="1743" width="14.5703125" style="8" customWidth="1"/>
    <col min="1744" max="1744" width="14.140625" style="8" customWidth="1"/>
    <col min="1745" max="1745" width="15.140625" style="8" customWidth="1"/>
    <col min="1746" max="1746" width="13.85546875" style="8" customWidth="1"/>
    <col min="1747" max="1748" width="14.7109375" style="8" customWidth="1"/>
    <col min="1749" max="1749" width="12.85546875" style="8" customWidth="1"/>
    <col min="1750" max="1750" width="13.5703125" style="8" customWidth="1"/>
    <col min="1751" max="1751" width="12.7109375" style="8" customWidth="1"/>
    <col min="1752" max="1752" width="13.42578125" style="8" customWidth="1"/>
    <col min="1753" max="1753" width="13.140625" style="8" customWidth="1"/>
    <col min="1754" max="1754" width="14.7109375" style="8" customWidth="1"/>
    <col min="1755" max="1755" width="14.5703125" style="8" customWidth="1"/>
    <col min="1756" max="1756" width="13" style="8" customWidth="1"/>
    <col min="1757" max="1757" width="15" style="8" customWidth="1"/>
    <col min="1758" max="1759" width="12.140625" style="8" customWidth="1"/>
    <col min="1760" max="1760" width="12" style="8" customWidth="1"/>
    <col min="1761" max="1761" width="13.5703125" style="8" customWidth="1"/>
    <col min="1762" max="1762" width="14" style="8" customWidth="1"/>
    <col min="1763" max="1763" width="12.28515625" style="8" customWidth="1"/>
    <col min="1764" max="1764" width="14.140625" style="8" customWidth="1"/>
    <col min="1765" max="1765" width="13" style="8" customWidth="1"/>
    <col min="1766" max="1766" width="13.5703125" style="8" customWidth="1"/>
    <col min="1767" max="1767" width="12.42578125" style="8" customWidth="1"/>
    <col min="1768" max="1768" width="12.5703125" style="8" customWidth="1"/>
    <col min="1769" max="1769" width="11.7109375" style="8" customWidth="1"/>
    <col min="1770" max="1770" width="13.7109375" style="8" customWidth="1"/>
    <col min="1771" max="1771" width="13.28515625" style="8" customWidth="1"/>
    <col min="1772" max="1772" width="13.140625" style="8" customWidth="1"/>
    <col min="1773" max="1773" width="12" style="8" customWidth="1"/>
    <col min="1774" max="1774" width="12.140625" style="8" customWidth="1"/>
    <col min="1775" max="1775" width="12.28515625" style="8" customWidth="1"/>
    <col min="1776" max="1776" width="12.140625" style="8" customWidth="1"/>
    <col min="1777" max="1777" width="12.5703125" style="8" customWidth="1"/>
    <col min="1778" max="1994" width="9.140625" style="8"/>
    <col min="1995" max="1995" width="25.42578125" style="8" customWidth="1"/>
    <col min="1996" max="1996" width="56.28515625" style="8" customWidth="1"/>
    <col min="1997" max="1997" width="14" style="8" customWidth="1"/>
    <col min="1998" max="1999" width="14.5703125" style="8" customWidth="1"/>
    <col min="2000" max="2000" width="14.140625" style="8" customWidth="1"/>
    <col min="2001" max="2001" width="15.140625" style="8" customWidth="1"/>
    <col min="2002" max="2002" width="13.85546875" style="8" customWidth="1"/>
    <col min="2003" max="2004" width="14.7109375" style="8" customWidth="1"/>
    <col min="2005" max="2005" width="12.85546875" style="8" customWidth="1"/>
    <col min="2006" max="2006" width="13.5703125" style="8" customWidth="1"/>
    <col min="2007" max="2007" width="12.7109375" style="8" customWidth="1"/>
    <col min="2008" max="2008" width="13.42578125" style="8" customWidth="1"/>
    <col min="2009" max="2009" width="13.140625" style="8" customWidth="1"/>
    <col min="2010" max="2010" width="14.7109375" style="8" customWidth="1"/>
    <col min="2011" max="2011" width="14.5703125" style="8" customWidth="1"/>
    <col min="2012" max="2012" width="13" style="8" customWidth="1"/>
    <col min="2013" max="2013" width="15" style="8" customWidth="1"/>
    <col min="2014" max="2015" width="12.140625" style="8" customWidth="1"/>
    <col min="2016" max="2016" width="12" style="8" customWidth="1"/>
    <col min="2017" max="2017" width="13.5703125" style="8" customWidth="1"/>
    <col min="2018" max="2018" width="14" style="8" customWidth="1"/>
    <col min="2019" max="2019" width="12.28515625" style="8" customWidth="1"/>
    <col min="2020" max="2020" width="14.140625" style="8" customWidth="1"/>
    <col min="2021" max="2021" width="13" style="8" customWidth="1"/>
    <col min="2022" max="2022" width="13.5703125" style="8" customWidth="1"/>
    <col min="2023" max="2023" width="12.42578125" style="8" customWidth="1"/>
    <col min="2024" max="2024" width="12.5703125" style="8" customWidth="1"/>
    <col min="2025" max="2025" width="11.7109375" style="8" customWidth="1"/>
    <col min="2026" max="2026" width="13.7109375" style="8" customWidth="1"/>
    <col min="2027" max="2027" width="13.28515625" style="8" customWidth="1"/>
    <col min="2028" max="2028" width="13.140625" style="8" customWidth="1"/>
    <col min="2029" max="2029" width="12" style="8" customWidth="1"/>
    <col min="2030" max="2030" width="12.140625" style="8" customWidth="1"/>
    <col min="2031" max="2031" width="12.28515625" style="8" customWidth="1"/>
    <col min="2032" max="2032" width="12.140625" style="8" customWidth="1"/>
    <col min="2033" max="2033" width="12.5703125" style="8" customWidth="1"/>
    <col min="2034" max="2250" width="9.140625" style="8"/>
    <col min="2251" max="2251" width="25.42578125" style="8" customWidth="1"/>
    <col min="2252" max="2252" width="56.28515625" style="8" customWidth="1"/>
    <col min="2253" max="2253" width="14" style="8" customWidth="1"/>
    <col min="2254" max="2255" width="14.5703125" style="8" customWidth="1"/>
    <col min="2256" max="2256" width="14.140625" style="8" customWidth="1"/>
    <col min="2257" max="2257" width="15.140625" style="8" customWidth="1"/>
    <col min="2258" max="2258" width="13.85546875" style="8" customWidth="1"/>
    <col min="2259" max="2260" width="14.7109375" style="8" customWidth="1"/>
    <col min="2261" max="2261" width="12.85546875" style="8" customWidth="1"/>
    <col min="2262" max="2262" width="13.5703125" style="8" customWidth="1"/>
    <col min="2263" max="2263" width="12.7109375" style="8" customWidth="1"/>
    <col min="2264" max="2264" width="13.42578125" style="8" customWidth="1"/>
    <col min="2265" max="2265" width="13.140625" style="8" customWidth="1"/>
    <col min="2266" max="2266" width="14.7109375" style="8" customWidth="1"/>
    <col min="2267" max="2267" width="14.5703125" style="8" customWidth="1"/>
    <col min="2268" max="2268" width="13" style="8" customWidth="1"/>
    <col min="2269" max="2269" width="15" style="8" customWidth="1"/>
    <col min="2270" max="2271" width="12.140625" style="8" customWidth="1"/>
    <col min="2272" max="2272" width="12" style="8" customWidth="1"/>
    <col min="2273" max="2273" width="13.5703125" style="8" customWidth="1"/>
    <col min="2274" max="2274" width="14" style="8" customWidth="1"/>
    <col min="2275" max="2275" width="12.28515625" style="8" customWidth="1"/>
    <col min="2276" max="2276" width="14.140625" style="8" customWidth="1"/>
    <col min="2277" max="2277" width="13" style="8" customWidth="1"/>
    <col min="2278" max="2278" width="13.5703125" style="8" customWidth="1"/>
    <col min="2279" max="2279" width="12.42578125" style="8" customWidth="1"/>
    <col min="2280" max="2280" width="12.5703125" style="8" customWidth="1"/>
    <col min="2281" max="2281" width="11.7109375" style="8" customWidth="1"/>
    <col min="2282" max="2282" width="13.7109375" style="8" customWidth="1"/>
    <col min="2283" max="2283" width="13.28515625" style="8" customWidth="1"/>
    <col min="2284" max="2284" width="13.140625" style="8" customWidth="1"/>
    <col min="2285" max="2285" width="12" style="8" customWidth="1"/>
    <col min="2286" max="2286" width="12.140625" style="8" customWidth="1"/>
    <col min="2287" max="2287" width="12.28515625" style="8" customWidth="1"/>
    <col min="2288" max="2288" width="12.140625" style="8" customWidth="1"/>
    <col min="2289" max="2289" width="12.5703125" style="8" customWidth="1"/>
    <col min="2290" max="2506" width="9.140625" style="8"/>
    <col min="2507" max="2507" width="25.42578125" style="8" customWidth="1"/>
    <col min="2508" max="2508" width="56.28515625" style="8" customWidth="1"/>
    <col min="2509" max="2509" width="14" style="8" customWidth="1"/>
    <col min="2510" max="2511" width="14.5703125" style="8" customWidth="1"/>
    <col min="2512" max="2512" width="14.140625" style="8" customWidth="1"/>
    <col min="2513" max="2513" width="15.140625" style="8" customWidth="1"/>
    <col min="2514" max="2514" width="13.85546875" style="8" customWidth="1"/>
    <col min="2515" max="2516" width="14.7109375" style="8" customWidth="1"/>
    <col min="2517" max="2517" width="12.85546875" style="8" customWidth="1"/>
    <col min="2518" max="2518" width="13.5703125" style="8" customWidth="1"/>
    <col min="2519" max="2519" width="12.7109375" style="8" customWidth="1"/>
    <col min="2520" max="2520" width="13.42578125" style="8" customWidth="1"/>
    <col min="2521" max="2521" width="13.140625" style="8" customWidth="1"/>
    <col min="2522" max="2522" width="14.7109375" style="8" customWidth="1"/>
    <col min="2523" max="2523" width="14.5703125" style="8" customWidth="1"/>
    <col min="2524" max="2524" width="13" style="8" customWidth="1"/>
    <col min="2525" max="2525" width="15" style="8" customWidth="1"/>
    <col min="2526" max="2527" width="12.140625" style="8" customWidth="1"/>
    <col min="2528" max="2528" width="12" style="8" customWidth="1"/>
    <col min="2529" max="2529" width="13.5703125" style="8" customWidth="1"/>
    <col min="2530" max="2530" width="14" style="8" customWidth="1"/>
    <col min="2531" max="2531" width="12.28515625" style="8" customWidth="1"/>
    <col min="2532" max="2532" width="14.140625" style="8" customWidth="1"/>
    <col min="2533" max="2533" width="13" style="8" customWidth="1"/>
    <col min="2534" max="2534" width="13.5703125" style="8" customWidth="1"/>
    <col min="2535" max="2535" width="12.42578125" style="8" customWidth="1"/>
    <col min="2536" max="2536" width="12.5703125" style="8" customWidth="1"/>
    <col min="2537" max="2537" width="11.7109375" style="8" customWidth="1"/>
    <col min="2538" max="2538" width="13.7109375" style="8" customWidth="1"/>
    <col min="2539" max="2539" width="13.28515625" style="8" customWidth="1"/>
    <col min="2540" max="2540" width="13.140625" style="8" customWidth="1"/>
    <col min="2541" max="2541" width="12" style="8" customWidth="1"/>
    <col min="2542" max="2542" width="12.140625" style="8" customWidth="1"/>
    <col min="2543" max="2543" width="12.28515625" style="8" customWidth="1"/>
    <col min="2544" max="2544" width="12.140625" style="8" customWidth="1"/>
    <col min="2545" max="2545" width="12.5703125" style="8" customWidth="1"/>
    <col min="2546" max="2762" width="9.140625" style="8"/>
    <col min="2763" max="2763" width="25.42578125" style="8" customWidth="1"/>
    <col min="2764" max="2764" width="56.28515625" style="8" customWidth="1"/>
    <col min="2765" max="2765" width="14" style="8" customWidth="1"/>
    <col min="2766" max="2767" width="14.5703125" style="8" customWidth="1"/>
    <col min="2768" max="2768" width="14.140625" style="8" customWidth="1"/>
    <col min="2769" max="2769" width="15.140625" style="8" customWidth="1"/>
    <col min="2770" max="2770" width="13.85546875" style="8" customWidth="1"/>
    <col min="2771" max="2772" width="14.7109375" style="8" customWidth="1"/>
    <col min="2773" max="2773" width="12.85546875" style="8" customWidth="1"/>
    <col min="2774" max="2774" width="13.5703125" style="8" customWidth="1"/>
    <col min="2775" max="2775" width="12.7109375" style="8" customWidth="1"/>
    <col min="2776" max="2776" width="13.42578125" style="8" customWidth="1"/>
    <col min="2777" max="2777" width="13.140625" style="8" customWidth="1"/>
    <col min="2778" max="2778" width="14.7109375" style="8" customWidth="1"/>
    <col min="2779" max="2779" width="14.5703125" style="8" customWidth="1"/>
    <col min="2780" max="2780" width="13" style="8" customWidth="1"/>
    <col min="2781" max="2781" width="15" style="8" customWidth="1"/>
    <col min="2782" max="2783" width="12.140625" style="8" customWidth="1"/>
    <col min="2784" max="2784" width="12" style="8" customWidth="1"/>
    <col min="2785" max="2785" width="13.5703125" style="8" customWidth="1"/>
    <col min="2786" max="2786" width="14" style="8" customWidth="1"/>
    <col min="2787" max="2787" width="12.28515625" style="8" customWidth="1"/>
    <col min="2788" max="2788" width="14.140625" style="8" customWidth="1"/>
    <col min="2789" max="2789" width="13" style="8" customWidth="1"/>
    <col min="2790" max="2790" width="13.5703125" style="8" customWidth="1"/>
    <col min="2791" max="2791" width="12.42578125" style="8" customWidth="1"/>
    <col min="2792" max="2792" width="12.5703125" style="8" customWidth="1"/>
    <col min="2793" max="2793" width="11.7109375" style="8" customWidth="1"/>
    <col min="2794" max="2794" width="13.7109375" style="8" customWidth="1"/>
    <col min="2795" max="2795" width="13.28515625" style="8" customWidth="1"/>
    <col min="2796" max="2796" width="13.140625" style="8" customWidth="1"/>
    <col min="2797" max="2797" width="12" style="8" customWidth="1"/>
    <col min="2798" max="2798" width="12.140625" style="8" customWidth="1"/>
    <col min="2799" max="2799" width="12.28515625" style="8" customWidth="1"/>
    <col min="2800" max="2800" width="12.140625" style="8" customWidth="1"/>
    <col min="2801" max="2801" width="12.5703125" style="8" customWidth="1"/>
    <col min="2802" max="3018" width="9.140625" style="8"/>
    <col min="3019" max="3019" width="25.42578125" style="8" customWidth="1"/>
    <col min="3020" max="3020" width="56.28515625" style="8" customWidth="1"/>
    <col min="3021" max="3021" width="14" style="8" customWidth="1"/>
    <col min="3022" max="3023" width="14.5703125" style="8" customWidth="1"/>
    <col min="3024" max="3024" width="14.140625" style="8" customWidth="1"/>
    <col min="3025" max="3025" width="15.140625" style="8" customWidth="1"/>
    <col min="3026" max="3026" width="13.85546875" style="8" customWidth="1"/>
    <col min="3027" max="3028" width="14.7109375" style="8" customWidth="1"/>
    <col min="3029" max="3029" width="12.85546875" style="8" customWidth="1"/>
    <col min="3030" max="3030" width="13.5703125" style="8" customWidth="1"/>
    <col min="3031" max="3031" width="12.7109375" style="8" customWidth="1"/>
    <col min="3032" max="3032" width="13.42578125" style="8" customWidth="1"/>
    <col min="3033" max="3033" width="13.140625" style="8" customWidth="1"/>
    <col min="3034" max="3034" width="14.7109375" style="8" customWidth="1"/>
    <col min="3035" max="3035" width="14.5703125" style="8" customWidth="1"/>
    <col min="3036" max="3036" width="13" style="8" customWidth="1"/>
    <col min="3037" max="3037" width="15" style="8" customWidth="1"/>
    <col min="3038" max="3039" width="12.140625" style="8" customWidth="1"/>
    <col min="3040" max="3040" width="12" style="8" customWidth="1"/>
    <col min="3041" max="3041" width="13.5703125" style="8" customWidth="1"/>
    <col min="3042" max="3042" width="14" style="8" customWidth="1"/>
    <col min="3043" max="3043" width="12.28515625" style="8" customWidth="1"/>
    <col min="3044" max="3044" width="14.140625" style="8" customWidth="1"/>
    <col min="3045" max="3045" width="13" style="8" customWidth="1"/>
    <col min="3046" max="3046" width="13.5703125" style="8" customWidth="1"/>
    <col min="3047" max="3047" width="12.42578125" style="8" customWidth="1"/>
    <col min="3048" max="3048" width="12.5703125" style="8" customWidth="1"/>
    <col min="3049" max="3049" width="11.7109375" style="8" customWidth="1"/>
    <col min="3050" max="3050" width="13.7109375" style="8" customWidth="1"/>
    <col min="3051" max="3051" width="13.28515625" style="8" customWidth="1"/>
    <col min="3052" max="3052" width="13.140625" style="8" customWidth="1"/>
    <col min="3053" max="3053" width="12" style="8" customWidth="1"/>
    <col min="3054" max="3054" width="12.140625" style="8" customWidth="1"/>
    <col min="3055" max="3055" width="12.28515625" style="8" customWidth="1"/>
    <col min="3056" max="3056" width="12.140625" style="8" customWidth="1"/>
    <col min="3057" max="3057" width="12.5703125" style="8" customWidth="1"/>
    <col min="3058" max="3274" width="9.140625" style="8"/>
    <col min="3275" max="3275" width="25.42578125" style="8" customWidth="1"/>
    <col min="3276" max="3276" width="56.28515625" style="8" customWidth="1"/>
    <col min="3277" max="3277" width="14" style="8" customWidth="1"/>
    <col min="3278" max="3279" width="14.5703125" style="8" customWidth="1"/>
    <col min="3280" max="3280" width="14.140625" style="8" customWidth="1"/>
    <col min="3281" max="3281" width="15.140625" style="8" customWidth="1"/>
    <col min="3282" max="3282" width="13.85546875" style="8" customWidth="1"/>
    <col min="3283" max="3284" width="14.7109375" style="8" customWidth="1"/>
    <col min="3285" max="3285" width="12.85546875" style="8" customWidth="1"/>
    <col min="3286" max="3286" width="13.5703125" style="8" customWidth="1"/>
    <col min="3287" max="3287" width="12.7109375" style="8" customWidth="1"/>
    <col min="3288" max="3288" width="13.42578125" style="8" customWidth="1"/>
    <col min="3289" max="3289" width="13.140625" style="8" customWidth="1"/>
    <col min="3290" max="3290" width="14.7109375" style="8" customWidth="1"/>
    <col min="3291" max="3291" width="14.5703125" style="8" customWidth="1"/>
    <col min="3292" max="3292" width="13" style="8" customWidth="1"/>
    <col min="3293" max="3293" width="15" style="8" customWidth="1"/>
    <col min="3294" max="3295" width="12.140625" style="8" customWidth="1"/>
    <col min="3296" max="3296" width="12" style="8" customWidth="1"/>
    <col min="3297" max="3297" width="13.5703125" style="8" customWidth="1"/>
    <col min="3298" max="3298" width="14" style="8" customWidth="1"/>
    <col min="3299" max="3299" width="12.28515625" style="8" customWidth="1"/>
    <col min="3300" max="3300" width="14.140625" style="8" customWidth="1"/>
    <col min="3301" max="3301" width="13" style="8" customWidth="1"/>
    <col min="3302" max="3302" width="13.5703125" style="8" customWidth="1"/>
    <col min="3303" max="3303" width="12.42578125" style="8" customWidth="1"/>
    <col min="3304" max="3304" width="12.5703125" style="8" customWidth="1"/>
    <col min="3305" max="3305" width="11.7109375" style="8" customWidth="1"/>
    <col min="3306" max="3306" width="13.7109375" style="8" customWidth="1"/>
    <col min="3307" max="3307" width="13.28515625" style="8" customWidth="1"/>
    <col min="3308" max="3308" width="13.140625" style="8" customWidth="1"/>
    <col min="3309" max="3309" width="12" style="8" customWidth="1"/>
    <col min="3310" max="3310" width="12.140625" style="8" customWidth="1"/>
    <col min="3311" max="3311" width="12.28515625" style="8" customWidth="1"/>
    <col min="3312" max="3312" width="12.140625" style="8" customWidth="1"/>
    <col min="3313" max="3313" width="12.5703125" style="8" customWidth="1"/>
    <col min="3314" max="3530" width="9.140625" style="8"/>
    <col min="3531" max="3531" width="25.42578125" style="8" customWidth="1"/>
    <col min="3532" max="3532" width="56.28515625" style="8" customWidth="1"/>
    <col min="3533" max="3533" width="14" style="8" customWidth="1"/>
    <col min="3534" max="3535" width="14.5703125" style="8" customWidth="1"/>
    <col min="3536" max="3536" width="14.140625" style="8" customWidth="1"/>
    <col min="3537" max="3537" width="15.140625" style="8" customWidth="1"/>
    <col min="3538" max="3538" width="13.85546875" style="8" customWidth="1"/>
    <col min="3539" max="3540" width="14.7109375" style="8" customWidth="1"/>
    <col min="3541" max="3541" width="12.85546875" style="8" customWidth="1"/>
    <col min="3542" max="3542" width="13.5703125" style="8" customWidth="1"/>
    <col min="3543" max="3543" width="12.7109375" style="8" customWidth="1"/>
    <col min="3544" max="3544" width="13.42578125" style="8" customWidth="1"/>
    <col min="3545" max="3545" width="13.140625" style="8" customWidth="1"/>
    <col min="3546" max="3546" width="14.7109375" style="8" customWidth="1"/>
    <col min="3547" max="3547" width="14.5703125" style="8" customWidth="1"/>
    <col min="3548" max="3548" width="13" style="8" customWidth="1"/>
    <col min="3549" max="3549" width="15" style="8" customWidth="1"/>
    <col min="3550" max="3551" width="12.140625" style="8" customWidth="1"/>
    <col min="3552" max="3552" width="12" style="8" customWidth="1"/>
    <col min="3553" max="3553" width="13.5703125" style="8" customWidth="1"/>
    <col min="3554" max="3554" width="14" style="8" customWidth="1"/>
    <col min="3555" max="3555" width="12.28515625" style="8" customWidth="1"/>
    <col min="3556" max="3556" width="14.140625" style="8" customWidth="1"/>
    <col min="3557" max="3557" width="13" style="8" customWidth="1"/>
    <col min="3558" max="3558" width="13.5703125" style="8" customWidth="1"/>
    <col min="3559" max="3559" width="12.42578125" style="8" customWidth="1"/>
    <col min="3560" max="3560" width="12.5703125" style="8" customWidth="1"/>
    <col min="3561" max="3561" width="11.7109375" style="8" customWidth="1"/>
    <col min="3562" max="3562" width="13.7109375" style="8" customWidth="1"/>
    <col min="3563" max="3563" width="13.28515625" style="8" customWidth="1"/>
    <col min="3564" max="3564" width="13.140625" style="8" customWidth="1"/>
    <col min="3565" max="3565" width="12" style="8" customWidth="1"/>
    <col min="3566" max="3566" width="12.140625" style="8" customWidth="1"/>
    <col min="3567" max="3567" width="12.28515625" style="8" customWidth="1"/>
    <col min="3568" max="3568" width="12.140625" style="8" customWidth="1"/>
    <col min="3569" max="3569" width="12.5703125" style="8" customWidth="1"/>
    <col min="3570" max="3786" width="9.140625" style="8"/>
    <col min="3787" max="3787" width="25.42578125" style="8" customWidth="1"/>
    <col min="3788" max="3788" width="56.28515625" style="8" customWidth="1"/>
    <col min="3789" max="3789" width="14" style="8" customWidth="1"/>
    <col min="3790" max="3791" width="14.5703125" style="8" customWidth="1"/>
    <col min="3792" max="3792" width="14.140625" style="8" customWidth="1"/>
    <col min="3793" max="3793" width="15.140625" style="8" customWidth="1"/>
    <col min="3794" max="3794" width="13.85546875" style="8" customWidth="1"/>
    <col min="3795" max="3796" width="14.7109375" style="8" customWidth="1"/>
    <col min="3797" max="3797" width="12.85546875" style="8" customWidth="1"/>
    <col min="3798" max="3798" width="13.5703125" style="8" customWidth="1"/>
    <col min="3799" max="3799" width="12.7109375" style="8" customWidth="1"/>
    <col min="3800" max="3800" width="13.42578125" style="8" customWidth="1"/>
    <col min="3801" max="3801" width="13.140625" style="8" customWidth="1"/>
    <col min="3802" max="3802" width="14.7109375" style="8" customWidth="1"/>
    <col min="3803" max="3803" width="14.5703125" style="8" customWidth="1"/>
    <col min="3804" max="3804" width="13" style="8" customWidth="1"/>
    <col min="3805" max="3805" width="15" style="8" customWidth="1"/>
    <col min="3806" max="3807" width="12.140625" style="8" customWidth="1"/>
    <col min="3808" max="3808" width="12" style="8" customWidth="1"/>
    <col min="3809" max="3809" width="13.5703125" style="8" customWidth="1"/>
    <col min="3810" max="3810" width="14" style="8" customWidth="1"/>
    <col min="3811" max="3811" width="12.28515625" style="8" customWidth="1"/>
    <col min="3812" max="3812" width="14.140625" style="8" customWidth="1"/>
    <col min="3813" max="3813" width="13" style="8" customWidth="1"/>
    <col min="3814" max="3814" width="13.5703125" style="8" customWidth="1"/>
    <col min="3815" max="3815" width="12.42578125" style="8" customWidth="1"/>
    <col min="3816" max="3816" width="12.5703125" style="8" customWidth="1"/>
    <col min="3817" max="3817" width="11.7109375" style="8" customWidth="1"/>
    <col min="3818" max="3818" width="13.7109375" style="8" customWidth="1"/>
    <col min="3819" max="3819" width="13.28515625" style="8" customWidth="1"/>
    <col min="3820" max="3820" width="13.140625" style="8" customWidth="1"/>
    <col min="3821" max="3821" width="12" style="8" customWidth="1"/>
    <col min="3822" max="3822" width="12.140625" style="8" customWidth="1"/>
    <col min="3823" max="3823" width="12.28515625" style="8" customWidth="1"/>
    <col min="3824" max="3824" width="12.140625" style="8" customWidth="1"/>
    <col min="3825" max="3825" width="12.5703125" style="8" customWidth="1"/>
    <col min="3826" max="4042" width="9.140625" style="8"/>
    <col min="4043" max="4043" width="25.42578125" style="8" customWidth="1"/>
    <col min="4044" max="4044" width="56.28515625" style="8" customWidth="1"/>
    <col min="4045" max="4045" width="14" style="8" customWidth="1"/>
    <col min="4046" max="4047" width="14.5703125" style="8" customWidth="1"/>
    <col min="4048" max="4048" width="14.140625" style="8" customWidth="1"/>
    <col min="4049" max="4049" width="15.140625" style="8" customWidth="1"/>
    <col min="4050" max="4050" width="13.85546875" style="8" customWidth="1"/>
    <col min="4051" max="4052" width="14.7109375" style="8" customWidth="1"/>
    <col min="4053" max="4053" width="12.85546875" style="8" customWidth="1"/>
    <col min="4054" max="4054" width="13.5703125" style="8" customWidth="1"/>
    <col min="4055" max="4055" width="12.7109375" style="8" customWidth="1"/>
    <col min="4056" max="4056" width="13.42578125" style="8" customWidth="1"/>
    <col min="4057" max="4057" width="13.140625" style="8" customWidth="1"/>
    <col min="4058" max="4058" width="14.7109375" style="8" customWidth="1"/>
    <col min="4059" max="4059" width="14.5703125" style="8" customWidth="1"/>
    <col min="4060" max="4060" width="13" style="8" customWidth="1"/>
    <col min="4061" max="4061" width="15" style="8" customWidth="1"/>
    <col min="4062" max="4063" width="12.140625" style="8" customWidth="1"/>
    <col min="4064" max="4064" width="12" style="8" customWidth="1"/>
    <col min="4065" max="4065" width="13.5703125" style="8" customWidth="1"/>
    <col min="4066" max="4066" width="14" style="8" customWidth="1"/>
    <col min="4067" max="4067" width="12.28515625" style="8" customWidth="1"/>
    <col min="4068" max="4068" width="14.140625" style="8" customWidth="1"/>
    <col min="4069" max="4069" width="13" style="8" customWidth="1"/>
    <col min="4070" max="4070" width="13.5703125" style="8" customWidth="1"/>
    <col min="4071" max="4071" width="12.42578125" style="8" customWidth="1"/>
    <col min="4072" max="4072" width="12.5703125" style="8" customWidth="1"/>
    <col min="4073" max="4073" width="11.7109375" style="8" customWidth="1"/>
    <col min="4074" max="4074" width="13.7109375" style="8" customWidth="1"/>
    <col min="4075" max="4075" width="13.28515625" style="8" customWidth="1"/>
    <col min="4076" max="4076" width="13.140625" style="8" customWidth="1"/>
    <col min="4077" max="4077" width="12" style="8" customWidth="1"/>
    <col min="4078" max="4078" width="12.140625" style="8" customWidth="1"/>
    <col min="4079" max="4079" width="12.28515625" style="8" customWidth="1"/>
    <col min="4080" max="4080" width="12.140625" style="8" customWidth="1"/>
    <col min="4081" max="4081" width="12.5703125" style="8" customWidth="1"/>
    <col min="4082" max="4298" width="9.140625" style="8"/>
    <col min="4299" max="4299" width="25.42578125" style="8" customWidth="1"/>
    <col min="4300" max="4300" width="56.28515625" style="8" customWidth="1"/>
    <col min="4301" max="4301" width="14" style="8" customWidth="1"/>
    <col min="4302" max="4303" width="14.5703125" style="8" customWidth="1"/>
    <col min="4304" max="4304" width="14.140625" style="8" customWidth="1"/>
    <col min="4305" max="4305" width="15.140625" style="8" customWidth="1"/>
    <col min="4306" max="4306" width="13.85546875" style="8" customWidth="1"/>
    <col min="4307" max="4308" width="14.7109375" style="8" customWidth="1"/>
    <col min="4309" max="4309" width="12.85546875" style="8" customWidth="1"/>
    <col min="4310" max="4310" width="13.5703125" style="8" customWidth="1"/>
    <col min="4311" max="4311" width="12.7109375" style="8" customWidth="1"/>
    <col min="4312" max="4312" width="13.42578125" style="8" customWidth="1"/>
    <col min="4313" max="4313" width="13.140625" style="8" customWidth="1"/>
    <col min="4314" max="4314" width="14.7109375" style="8" customWidth="1"/>
    <col min="4315" max="4315" width="14.5703125" style="8" customWidth="1"/>
    <col min="4316" max="4316" width="13" style="8" customWidth="1"/>
    <col min="4317" max="4317" width="15" style="8" customWidth="1"/>
    <col min="4318" max="4319" width="12.140625" style="8" customWidth="1"/>
    <col min="4320" max="4320" width="12" style="8" customWidth="1"/>
    <col min="4321" max="4321" width="13.5703125" style="8" customWidth="1"/>
    <col min="4322" max="4322" width="14" style="8" customWidth="1"/>
    <col min="4323" max="4323" width="12.28515625" style="8" customWidth="1"/>
    <col min="4324" max="4324" width="14.140625" style="8" customWidth="1"/>
    <col min="4325" max="4325" width="13" style="8" customWidth="1"/>
    <col min="4326" max="4326" width="13.5703125" style="8" customWidth="1"/>
    <col min="4327" max="4327" width="12.42578125" style="8" customWidth="1"/>
    <col min="4328" max="4328" width="12.5703125" style="8" customWidth="1"/>
    <col min="4329" max="4329" width="11.7109375" style="8" customWidth="1"/>
    <col min="4330" max="4330" width="13.7109375" style="8" customWidth="1"/>
    <col min="4331" max="4331" width="13.28515625" style="8" customWidth="1"/>
    <col min="4332" max="4332" width="13.140625" style="8" customWidth="1"/>
    <col min="4333" max="4333" width="12" style="8" customWidth="1"/>
    <col min="4334" max="4334" width="12.140625" style="8" customWidth="1"/>
    <col min="4335" max="4335" width="12.28515625" style="8" customWidth="1"/>
    <col min="4336" max="4336" width="12.140625" style="8" customWidth="1"/>
    <col min="4337" max="4337" width="12.5703125" style="8" customWidth="1"/>
    <col min="4338" max="4554" width="9.140625" style="8"/>
    <col min="4555" max="4555" width="25.42578125" style="8" customWidth="1"/>
    <col min="4556" max="4556" width="56.28515625" style="8" customWidth="1"/>
    <col min="4557" max="4557" width="14" style="8" customWidth="1"/>
    <col min="4558" max="4559" width="14.5703125" style="8" customWidth="1"/>
    <col min="4560" max="4560" width="14.140625" style="8" customWidth="1"/>
    <col min="4561" max="4561" width="15.140625" style="8" customWidth="1"/>
    <col min="4562" max="4562" width="13.85546875" style="8" customWidth="1"/>
    <col min="4563" max="4564" width="14.7109375" style="8" customWidth="1"/>
    <col min="4565" max="4565" width="12.85546875" style="8" customWidth="1"/>
    <col min="4566" max="4566" width="13.5703125" style="8" customWidth="1"/>
    <col min="4567" max="4567" width="12.7109375" style="8" customWidth="1"/>
    <col min="4568" max="4568" width="13.42578125" style="8" customWidth="1"/>
    <col min="4569" max="4569" width="13.140625" style="8" customWidth="1"/>
    <col min="4570" max="4570" width="14.7109375" style="8" customWidth="1"/>
    <col min="4571" max="4571" width="14.5703125" style="8" customWidth="1"/>
    <col min="4572" max="4572" width="13" style="8" customWidth="1"/>
    <col min="4573" max="4573" width="15" style="8" customWidth="1"/>
    <col min="4574" max="4575" width="12.140625" style="8" customWidth="1"/>
    <col min="4576" max="4576" width="12" style="8" customWidth="1"/>
    <col min="4577" max="4577" width="13.5703125" style="8" customWidth="1"/>
    <col min="4578" max="4578" width="14" style="8" customWidth="1"/>
    <col min="4579" max="4579" width="12.28515625" style="8" customWidth="1"/>
    <col min="4580" max="4580" width="14.140625" style="8" customWidth="1"/>
    <col min="4581" max="4581" width="13" style="8" customWidth="1"/>
    <col min="4582" max="4582" width="13.5703125" style="8" customWidth="1"/>
    <col min="4583" max="4583" width="12.42578125" style="8" customWidth="1"/>
    <col min="4584" max="4584" width="12.5703125" style="8" customWidth="1"/>
    <col min="4585" max="4585" width="11.7109375" style="8" customWidth="1"/>
    <col min="4586" max="4586" width="13.7109375" style="8" customWidth="1"/>
    <col min="4587" max="4587" width="13.28515625" style="8" customWidth="1"/>
    <col min="4588" max="4588" width="13.140625" style="8" customWidth="1"/>
    <col min="4589" max="4589" width="12" style="8" customWidth="1"/>
    <col min="4590" max="4590" width="12.140625" style="8" customWidth="1"/>
    <col min="4591" max="4591" width="12.28515625" style="8" customWidth="1"/>
    <col min="4592" max="4592" width="12.140625" style="8" customWidth="1"/>
    <col min="4593" max="4593" width="12.5703125" style="8" customWidth="1"/>
    <col min="4594" max="4810" width="9.140625" style="8"/>
    <col min="4811" max="4811" width="25.42578125" style="8" customWidth="1"/>
    <col min="4812" max="4812" width="56.28515625" style="8" customWidth="1"/>
    <col min="4813" max="4813" width="14" style="8" customWidth="1"/>
    <col min="4814" max="4815" width="14.5703125" style="8" customWidth="1"/>
    <col min="4816" max="4816" width="14.140625" style="8" customWidth="1"/>
    <col min="4817" max="4817" width="15.140625" style="8" customWidth="1"/>
    <col min="4818" max="4818" width="13.85546875" style="8" customWidth="1"/>
    <col min="4819" max="4820" width="14.7109375" style="8" customWidth="1"/>
    <col min="4821" max="4821" width="12.85546875" style="8" customWidth="1"/>
    <col min="4822" max="4822" width="13.5703125" style="8" customWidth="1"/>
    <col min="4823" max="4823" width="12.7109375" style="8" customWidth="1"/>
    <col min="4824" max="4824" width="13.42578125" style="8" customWidth="1"/>
    <col min="4825" max="4825" width="13.140625" style="8" customWidth="1"/>
    <col min="4826" max="4826" width="14.7109375" style="8" customWidth="1"/>
    <col min="4827" max="4827" width="14.5703125" style="8" customWidth="1"/>
    <col min="4828" max="4828" width="13" style="8" customWidth="1"/>
    <col min="4829" max="4829" width="15" style="8" customWidth="1"/>
    <col min="4830" max="4831" width="12.140625" style="8" customWidth="1"/>
    <col min="4832" max="4832" width="12" style="8" customWidth="1"/>
    <col min="4833" max="4833" width="13.5703125" style="8" customWidth="1"/>
    <col min="4834" max="4834" width="14" style="8" customWidth="1"/>
    <col min="4835" max="4835" width="12.28515625" style="8" customWidth="1"/>
    <col min="4836" max="4836" width="14.140625" style="8" customWidth="1"/>
    <col min="4837" max="4837" width="13" style="8" customWidth="1"/>
    <col min="4838" max="4838" width="13.5703125" style="8" customWidth="1"/>
    <col min="4839" max="4839" width="12.42578125" style="8" customWidth="1"/>
    <col min="4840" max="4840" width="12.5703125" style="8" customWidth="1"/>
    <col min="4841" max="4841" width="11.7109375" style="8" customWidth="1"/>
    <col min="4842" max="4842" width="13.7109375" style="8" customWidth="1"/>
    <col min="4843" max="4843" width="13.28515625" style="8" customWidth="1"/>
    <col min="4844" max="4844" width="13.140625" style="8" customWidth="1"/>
    <col min="4845" max="4845" width="12" style="8" customWidth="1"/>
    <col min="4846" max="4846" width="12.140625" style="8" customWidth="1"/>
    <col min="4847" max="4847" width="12.28515625" style="8" customWidth="1"/>
    <col min="4848" max="4848" width="12.140625" style="8" customWidth="1"/>
    <col min="4849" max="4849" width="12.5703125" style="8" customWidth="1"/>
    <col min="4850" max="5066" width="9.140625" style="8"/>
    <col min="5067" max="5067" width="25.42578125" style="8" customWidth="1"/>
    <col min="5068" max="5068" width="56.28515625" style="8" customWidth="1"/>
    <col min="5069" max="5069" width="14" style="8" customWidth="1"/>
    <col min="5070" max="5071" width="14.5703125" style="8" customWidth="1"/>
    <col min="5072" max="5072" width="14.140625" style="8" customWidth="1"/>
    <col min="5073" max="5073" width="15.140625" style="8" customWidth="1"/>
    <col min="5074" max="5074" width="13.85546875" style="8" customWidth="1"/>
    <col min="5075" max="5076" width="14.7109375" style="8" customWidth="1"/>
    <col min="5077" max="5077" width="12.85546875" style="8" customWidth="1"/>
    <col min="5078" max="5078" width="13.5703125" style="8" customWidth="1"/>
    <col min="5079" max="5079" width="12.7109375" style="8" customWidth="1"/>
    <col min="5080" max="5080" width="13.42578125" style="8" customWidth="1"/>
    <col min="5081" max="5081" width="13.140625" style="8" customWidth="1"/>
    <col min="5082" max="5082" width="14.7109375" style="8" customWidth="1"/>
    <col min="5083" max="5083" width="14.5703125" style="8" customWidth="1"/>
    <col min="5084" max="5084" width="13" style="8" customWidth="1"/>
    <col min="5085" max="5085" width="15" style="8" customWidth="1"/>
    <col min="5086" max="5087" width="12.140625" style="8" customWidth="1"/>
    <col min="5088" max="5088" width="12" style="8" customWidth="1"/>
    <col min="5089" max="5089" width="13.5703125" style="8" customWidth="1"/>
    <col min="5090" max="5090" width="14" style="8" customWidth="1"/>
    <col min="5091" max="5091" width="12.28515625" style="8" customWidth="1"/>
    <col min="5092" max="5092" width="14.140625" style="8" customWidth="1"/>
    <col min="5093" max="5093" width="13" style="8" customWidth="1"/>
    <col min="5094" max="5094" width="13.5703125" style="8" customWidth="1"/>
    <col min="5095" max="5095" width="12.42578125" style="8" customWidth="1"/>
    <col min="5096" max="5096" width="12.5703125" style="8" customWidth="1"/>
    <col min="5097" max="5097" width="11.7109375" style="8" customWidth="1"/>
    <col min="5098" max="5098" width="13.7109375" style="8" customWidth="1"/>
    <col min="5099" max="5099" width="13.28515625" style="8" customWidth="1"/>
    <col min="5100" max="5100" width="13.140625" style="8" customWidth="1"/>
    <col min="5101" max="5101" width="12" style="8" customWidth="1"/>
    <col min="5102" max="5102" width="12.140625" style="8" customWidth="1"/>
    <col min="5103" max="5103" width="12.28515625" style="8" customWidth="1"/>
    <col min="5104" max="5104" width="12.140625" style="8" customWidth="1"/>
    <col min="5105" max="5105" width="12.5703125" style="8" customWidth="1"/>
    <col min="5106" max="5322" width="9.140625" style="8"/>
    <col min="5323" max="5323" width="25.42578125" style="8" customWidth="1"/>
    <col min="5324" max="5324" width="56.28515625" style="8" customWidth="1"/>
    <col min="5325" max="5325" width="14" style="8" customWidth="1"/>
    <col min="5326" max="5327" width="14.5703125" style="8" customWidth="1"/>
    <col min="5328" max="5328" width="14.140625" style="8" customWidth="1"/>
    <col min="5329" max="5329" width="15.140625" style="8" customWidth="1"/>
    <col min="5330" max="5330" width="13.85546875" style="8" customWidth="1"/>
    <col min="5331" max="5332" width="14.7109375" style="8" customWidth="1"/>
    <col min="5333" max="5333" width="12.85546875" style="8" customWidth="1"/>
    <col min="5334" max="5334" width="13.5703125" style="8" customWidth="1"/>
    <col min="5335" max="5335" width="12.7109375" style="8" customWidth="1"/>
    <col min="5336" max="5336" width="13.42578125" style="8" customWidth="1"/>
    <col min="5337" max="5337" width="13.140625" style="8" customWidth="1"/>
    <col min="5338" max="5338" width="14.7109375" style="8" customWidth="1"/>
    <col min="5339" max="5339" width="14.5703125" style="8" customWidth="1"/>
    <col min="5340" max="5340" width="13" style="8" customWidth="1"/>
    <col min="5341" max="5341" width="15" style="8" customWidth="1"/>
    <col min="5342" max="5343" width="12.140625" style="8" customWidth="1"/>
    <col min="5344" max="5344" width="12" style="8" customWidth="1"/>
    <col min="5345" max="5345" width="13.5703125" style="8" customWidth="1"/>
    <col min="5346" max="5346" width="14" style="8" customWidth="1"/>
    <col min="5347" max="5347" width="12.28515625" style="8" customWidth="1"/>
    <col min="5348" max="5348" width="14.140625" style="8" customWidth="1"/>
    <col min="5349" max="5349" width="13" style="8" customWidth="1"/>
    <col min="5350" max="5350" width="13.5703125" style="8" customWidth="1"/>
    <col min="5351" max="5351" width="12.42578125" style="8" customWidth="1"/>
    <col min="5352" max="5352" width="12.5703125" style="8" customWidth="1"/>
    <col min="5353" max="5353" width="11.7109375" style="8" customWidth="1"/>
    <col min="5354" max="5354" width="13.7109375" style="8" customWidth="1"/>
    <col min="5355" max="5355" width="13.28515625" style="8" customWidth="1"/>
    <col min="5356" max="5356" width="13.140625" style="8" customWidth="1"/>
    <col min="5357" max="5357" width="12" style="8" customWidth="1"/>
    <col min="5358" max="5358" width="12.140625" style="8" customWidth="1"/>
    <col min="5359" max="5359" width="12.28515625" style="8" customWidth="1"/>
    <col min="5360" max="5360" width="12.140625" style="8" customWidth="1"/>
    <col min="5361" max="5361" width="12.5703125" style="8" customWidth="1"/>
    <col min="5362" max="5578" width="9.140625" style="8"/>
    <col min="5579" max="5579" width="25.42578125" style="8" customWidth="1"/>
    <col min="5580" max="5580" width="56.28515625" style="8" customWidth="1"/>
    <col min="5581" max="5581" width="14" style="8" customWidth="1"/>
    <col min="5582" max="5583" width="14.5703125" style="8" customWidth="1"/>
    <col min="5584" max="5584" width="14.140625" style="8" customWidth="1"/>
    <col min="5585" max="5585" width="15.140625" style="8" customWidth="1"/>
    <col min="5586" max="5586" width="13.85546875" style="8" customWidth="1"/>
    <col min="5587" max="5588" width="14.7109375" style="8" customWidth="1"/>
    <col min="5589" max="5589" width="12.85546875" style="8" customWidth="1"/>
    <col min="5590" max="5590" width="13.5703125" style="8" customWidth="1"/>
    <col min="5591" max="5591" width="12.7109375" style="8" customWidth="1"/>
    <col min="5592" max="5592" width="13.42578125" style="8" customWidth="1"/>
    <col min="5593" max="5593" width="13.140625" style="8" customWidth="1"/>
    <col min="5594" max="5594" width="14.7109375" style="8" customWidth="1"/>
    <col min="5595" max="5595" width="14.5703125" style="8" customWidth="1"/>
    <col min="5596" max="5596" width="13" style="8" customWidth="1"/>
    <col min="5597" max="5597" width="15" style="8" customWidth="1"/>
    <col min="5598" max="5599" width="12.140625" style="8" customWidth="1"/>
    <col min="5600" max="5600" width="12" style="8" customWidth="1"/>
    <col min="5601" max="5601" width="13.5703125" style="8" customWidth="1"/>
    <col min="5602" max="5602" width="14" style="8" customWidth="1"/>
    <col min="5603" max="5603" width="12.28515625" style="8" customWidth="1"/>
    <col min="5604" max="5604" width="14.140625" style="8" customWidth="1"/>
    <col min="5605" max="5605" width="13" style="8" customWidth="1"/>
    <col min="5606" max="5606" width="13.5703125" style="8" customWidth="1"/>
    <col min="5607" max="5607" width="12.42578125" style="8" customWidth="1"/>
    <col min="5608" max="5608" width="12.5703125" style="8" customWidth="1"/>
    <col min="5609" max="5609" width="11.7109375" style="8" customWidth="1"/>
    <col min="5610" max="5610" width="13.7109375" style="8" customWidth="1"/>
    <col min="5611" max="5611" width="13.28515625" style="8" customWidth="1"/>
    <col min="5612" max="5612" width="13.140625" style="8" customWidth="1"/>
    <col min="5613" max="5613" width="12" style="8" customWidth="1"/>
    <col min="5614" max="5614" width="12.140625" style="8" customWidth="1"/>
    <col min="5615" max="5615" width="12.28515625" style="8" customWidth="1"/>
    <col min="5616" max="5616" width="12.140625" style="8" customWidth="1"/>
    <col min="5617" max="5617" width="12.5703125" style="8" customWidth="1"/>
    <col min="5618" max="5834" width="9.140625" style="8"/>
    <col min="5835" max="5835" width="25.42578125" style="8" customWidth="1"/>
    <col min="5836" max="5836" width="56.28515625" style="8" customWidth="1"/>
    <col min="5837" max="5837" width="14" style="8" customWidth="1"/>
    <col min="5838" max="5839" width="14.5703125" style="8" customWidth="1"/>
    <col min="5840" max="5840" width="14.140625" style="8" customWidth="1"/>
    <col min="5841" max="5841" width="15.140625" style="8" customWidth="1"/>
    <col min="5842" max="5842" width="13.85546875" style="8" customWidth="1"/>
    <col min="5843" max="5844" width="14.7109375" style="8" customWidth="1"/>
    <col min="5845" max="5845" width="12.85546875" style="8" customWidth="1"/>
    <col min="5846" max="5846" width="13.5703125" style="8" customWidth="1"/>
    <col min="5847" max="5847" width="12.7109375" style="8" customWidth="1"/>
    <col min="5848" max="5848" width="13.42578125" style="8" customWidth="1"/>
    <col min="5849" max="5849" width="13.140625" style="8" customWidth="1"/>
    <col min="5850" max="5850" width="14.7109375" style="8" customWidth="1"/>
    <col min="5851" max="5851" width="14.5703125" style="8" customWidth="1"/>
    <col min="5852" max="5852" width="13" style="8" customWidth="1"/>
    <col min="5853" max="5853" width="15" style="8" customWidth="1"/>
    <col min="5854" max="5855" width="12.140625" style="8" customWidth="1"/>
    <col min="5856" max="5856" width="12" style="8" customWidth="1"/>
    <col min="5857" max="5857" width="13.5703125" style="8" customWidth="1"/>
    <col min="5858" max="5858" width="14" style="8" customWidth="1"/>
    <col min="5859" max="5859" width="12.28515625" style="8" customWidth="1"/>
    <col min="5860" max="5860" width="14.140625" style="8" customWidth="1"/>
    <col min="5861" max="5861" width="13" style="8" customWidth="1"/>
    <col min="5862" max="5862" width="13.5703125" style="8" customWidth="1"/>
    <col min="5863" max="5863" width="12.42578125" style="8" customWidth="1"/>
    <col min="5864" max="5864" width="12.5703125" style="8" customWidth="1"/>
    <col min="5865" max="5865" width="11.7109375" style="8" customWidth="1"/>
    <col min="5866" max="5866" width="13.7109375" style="8" customWidth="1"/>
    <col min="5867" max="5867" width="13.28515625" style="8" customWidth="1"/>
    <col min="5868" max="5868" width="13.140625" style="8" customWidth="1"/>
    <col min="5869" max="5869" width="12" style="8" customWidth="1"/>
    <col min="5870" max="5870" width="12.140625" style="8" customWidth="1"/>
    <col min="5871" max="5871" width="12.28515625" style="8" customWidth="1"/>
    <col min="5872" max="5872" width="12.140625" style="8" customWidth="1"/>
    <col min="5873" max="5873" width="12.5703125" style="8" customWidth="1"/>
    <col min="5874" max="6090" width="9.140625" style="8"/>
    <col min="6091" max="6091" width="25.42578125" style="8" customWidth="1"/>
    <col min="6092" max="6092" width="56.28515625" style="8" customWidth="1"/>
    <col min="6093" max="6093" width="14" style="8" customWidth="1"/>
    <col min="6094" max="6095" width="14.5703125" style="8" customWidth="1"/>
    <col min="6096" max="6096" width="14.140625" style="8" customWidth="1"/>
    <col min="6097" max="6097" width="15.140625" style="8" customWidth="1"/>
    <col min="6098" max="6098" width="13.85546875" style="8" customWidth="1"/>
    <col min="6099" max="6100" width="14.7109375" style="8" customWidth="1"/>
    <col min="6101" max="6101" width="12.85546875" style="8" customWidth="1"/>
    <col min="6102" max="6102" width="13.5703125" style="8" customWidth="1"/>
    <col min="6103" max="6103" width="12.7109375" style="8" customWidth="1"/>
    <col min="6104" max="6104" width="13.42578125" style="8" customWidth="1"/>
    <col min="6105" max="6105" width="13.140625" style="8" customWidth="1"/>
    <col min="6106" max="6106" width="14.7109375" style="8" customWidth="1"/>
    <col min="6107" max="6107" width="14.5703125" style="8" customWidth="1"/>
    <col min="6108" max="6108" width="13" style="8" customWidth="1"/>
    <col min="6109" max="6109" width="15" style="8" customWidth="1"/>
    <col min="6110" max="6111" width="12.140625" style="8" customWidth="1"/>
    <col min="6112" max="6112" width="12" style="8" customWidth="1"/>
    <col min="6113" max="6113" width="13.5703125" style="8" customWidth="1"/>
    <col min="6114" max="6114" width="14" style="8" customWidth="1"/>
    <col min="6115" max="6115" width="12.28515625" style="8" customWidth="1"/>
    <col min="6116" max="6116" width="14.140625" style="8" customWidth="1"/>
    <col min="6117" max="6117" width="13" style="8" customWidth="1"/>
    <col min="6118" max="6118" width="13.5703125" style="8" customWidth="1"/>
    <col min="6119" max="6119" width="12.42578125" style="8" customWidth="1"/>
    <col min="6120" max="6120" width="12.5703125" style="8" customWidth="1"/>
    <col min="6121" max="6121" width="11.7109375" style="8" customWidth="1"/>
    <col min="6122" max="6122" width="13.7109375" style="8" customWidth="1"/>
    <col min="6123" max="6123" width="13.28515625" style="8" customWidth="1"/>
    <col min="6124" max="6124" width="13.140625" style="8" customWidth="1"/>
    <col min="6125" max="6125" width="12" style="8" customWidth="1"/>
    <col min="6126" max="6126" width="12.140625" style="8" customWidth="1"/>
    <col min="6127" max="6127" width="12.28515625" style="8" customWidth="1"/>
    <col min="6128" max="6128" width="12.140625" style="8" customWidth="1"/>
    <col min="6129" max="6129" width="12.5703125" style="8" customWidth="1"/>
    <col min="6130" max="6346" width="9.140625" style="8"/>
    <col min="6347" max="6347" width="25.42578125" style="8" customWidth="1"/>
    <col min="6348" max="6348" width="56.28515625" style="8" customWidth="1"/>
    <col min="6349" max="6349" width="14" style="8" customWidth="1"/>
    <col min="6350" max="6351" width="14.5703125" style="8" customWidth="1"/>
    <col min="6352" max="6352" width="14.140625" style="8" customWidth="1"/>
    <col min="6353" max="6353" width="15.140625" style="8" customWidth="1"/>
    <col min="6354" max="6354" width="13.85546875" style="8" customWidth="1"/>
    <col min="6355" max="6356" width="14.7109375" style="8" customWidth="1"/>
    <col min="6357" max="6357" width="12.85546875" style="8" customWidth="1"/>
    <col min="6358" max="6358" width="13.5703125" style="8" customWidth="1"/>
    <col min="6359" max="6359" width="12.7109375" style="8" customWidth="1"/>
    <col min="6360" max="6360" width="13.42578125" style="8" customWidth="1"/>
    <col min="6361" max="6361" width="13.140625" style="8" customWidth="1"/>
    <col min="6362" max="6362" width="14.7109375" style="8" customWidth="1"/>
    <col min="6363" max="6363" width="14.5703125" style="8" customWidth="1"/>
    <col min="6364" max="6364" width="13" style="8" customWidth="1"/>
    <col min="6365" max="6365" width="15" style="8" customWidth="1"/>
    <col min="6366" max="6367" width="12.140625" style="8" customWidth="1"/>
    <col min="6368" max="6368" width="12" style="8" customWidth="1"/>
    <col min="6369" max="6369" width="13.5703125" style="8" customWidth="1"/>
    <col min="6370" max="6370" width="14" style="8" customWidth="1"/>
    <col min="6371" max="6371" width="12.28515625" style="8" customWidth="1"/>
    <col min="6372" max="6372" width="14.140625" style="8" customWidth="1"/>
    <col min="6373" max="6373" width="13" style="8" customWidth="1"/>
    <col min="6374" max="6374" width="13.5703125" style="8" customWidth="1"/>
    <col min="6375" max="6375" width="12.42578125" style="8" customWidth="1"/>
    <col min="6376" max="6376" width="12.5703125" style="8" customWidth="1"/>
    <col min="6377" max="6377" width="11.7109375" style="8" customWidth="1"/>
    <col min="6378" max="6378" width="13.7109375" style="8" customWidth="1"/>
    <col min="6379" max="6379" width="13.28515625" style="8" customWidth="1"/>
    <col min="6380" max="6380" width="13.140625" style="8" customWidth="1"/>
    <col min="6381" max="6381" width="12" style="8" customWidth="1"/>
    <col min="6382" max="6382" width="12.140625" style="8" customWidth="1"/>
    <col min="6383" max="6383" width="12.28515625" style="8" customWidth="1"/>
    <col min="6384" max="6384" width="12.140625" style="8" customWidth="1"/>
    <col min="6385" max="6385" width="12.5703125" style="8" customWidth="1"/>
    <col min="6386" max="6602" width="9.140625" style="8"/>
    <col min="6603" max="6603" width="25.42578125" style="8" customWidth="1"/>
    <col min="6604" max="6604" width="56.28515625" style="8" customWidth="1"/>
    <col min="6605" max="6605" width="14" style="8" customWidth="1"/>
    <col min="6606" max="6607" width="14.5703125" style="8" customWidth="1"/>
    <col min="6608" max="6608" width="14.140625" style="8" customWidth="1"/>
    <col min="6609" max="6609" width="15.140625" style="8" customWidth="1"/>
    <col min="6610" max="6610" width="13.85546875" style="8" customWidth="1"/>
    <col min="6611" max="6612" width="14.7109375" style="8" customWidth="1"/>
    <col min="6613" max="6613" width="12.85546875" style="8" customWidth="1"/>
    <col min="6614" max="6614" width="13.5703125" style="8" customWidth="1"/>
    <col min="6615" max="6615" width="12.7109375" style="8" customWidth="1"/>
    <col min="6616" max="6616" width="13.42578125" style="8" customWidth="1"/>
    <col min="6617" max="6617" width="13.140625" style="8" customWidth="1"/>
    <col min="6618" max="6618" width="14.7109375" style="8" customWidth="1"/>
    <col min="6619" max="6619" width="14.5703125" style="8" customWidth="1"/>
    <col min="6620" max="6620" width="13" style="8" customWidth="1"/>
    <col min="6621" max="6621" width="15" style="8" customWidth="1"/>
    <col min="6622" max="6623" width="12.140625" style="8" customWidth="1"/>
    <col min="6624" max="6624" width="12" style="8" customWidth="1"/>
    <col min="6625" max="6625" width="13.5703125" style="8" customWidth="1"/>
    <col min="6626" max="6626" width="14" style="8" customWidth="1"/>
    <col min="6627" max="6627" width="12.28515625" style="8" customWidth="1"/>
    <col min="6628" max="6628" width="14.140625" style="8" customWidth="1"/>
    <col min="6629" max="6629" width="13" style="8" customWidth="1"/>
    <col min="6630" max="6630" width="13.5703125" style="8" customWidth="1"/>
    <col min="6631" max="6631" width="12.42578125" style="8" customWidth="1"/>
    <col min="6632" max="6632" width="12.5703125" style="8" customWidth="1"/>
    <col min="6633" max="6633" width="11.7109375" style="8" customWidth="1"/>
    <col min="6634" max="6634" width="13.7109375" style="8" customWidth="1"/>
    <col min="6635" max="6635" width="13.28515625" style="8" customWidth="1"/>
    <col min="6636" max="6636" width="13.140625" style="8" customWidth="1"/>
    <col min="6637" max="6637" width="12" style="8" customWidth="1"/>
    <col min="6638" max="6638" width="12.140625" style="8" customWidth="1"/>
    <col min="6639" max="6639" width="12.28515625" style="8" customWidth="1"/>
    <col min="6640" max="6640" width="12.140625" style="8" customWidth="1"/>
    <col min="6641" max="6641" width="12.5703125" style="8" customWidth="1"/>
    <col min="6642" max="6858" width="9.140625" style="8"/>
    <col min="6859" max="6859" width="25.42578125" style="8" customWidth="1"/>
    <col min="6860" max="6860" width="56.28515625" style="8" customWidth="1"/>
    <col min="6861" max="6861" width="14" style="8" customWidth="1"/>
    <col min="6862" max="6863" width="14.5703125" style="8" customWidth="1"/>
    <col min="6864" max="6864" width="14.140625" style="8" customWidth="1"/>
    <col min="6865" max="6865" width="15.140625" style="8" customWidth="1"/>
    <col min="6866" max="6866" width="13.85546875" style="8" customWidth="1"/>
    <col min="6867" max="6868" width="14.7109375" style="8" customWidth="1"/>
    <col min="6869" max="6869" width="12.85546875" style="8" customWidth="1"/>
    <col min="6870" max="6870" width="13.5703125" style="8" customWidth="1"/>
    <col min="6871" max="6871" width="12.7109375" style="8" customWidth="1"/>
    <col min="6872" max="6872" width="13.42578125" style="8" customWidth="1"/>
    <col min="6873" max="6873" width="13.140625" style="8" customWidth="1"/>
    <col min="6874" max="6874" width="14.7109375" style="8" customWidth="1"/>
    <col min="6875" max="6875" width="14.5703125" style="8" customWidth="1"/>
    <col min="6876" max="6876" width="13" style="8" customWidth="1"/>
    <col min="6877" max="6877" width="15" style="8" customWidth="1"/>
    <col min="6878" max="6879" width="12.140625" style="8" customWidth="1"/>
    <col min="6880" max="6880" width="12" style="8" customWidth="1"/>
    <col min="6881" max="6881" width="13.5703125" style="8" customWidth="1"/>
    <col min="6882" max="6882" width="14" style="8" customWidth="1"/>
    <col min="6883" max="6883" width="12.28515625" style="8" customWidth="1"/>
    <col min="6884" max="6884" width="14.140625" style="8" customWidth="1"/>
    <col min="6885" max="6885" width="13" style="8" customWidth="1"/>
    <col min="6886" max="6886" width="13.5703125" style="8" customWidth="1"/>
    <col min="6887" max="6887" width="12.42578125" style="8" customWidth="1"/>
    <col min="6888" max="6888" width="12.5703125" style="8" customWidth="1"/>
    <col min="6889" max="6889" width="11.7109375" style="8" customWidth="1"/>
    <col min="6890" max="6890" width="13.7109375" style="8" customWidth="1"/>
    <col min="6891" max="6891" width="13.28515625" style="8" customWidth="1"/>
    <col min="6892" max="6892" width="13.140625" style="8" customWidth="1"/>
    <col min="6893" max="6893" width="12" style="8" customWidth="1"/>
    <col min="6894" max="6894" width="12.140625" style="8" customWidth="1"/>
    <col min="6895" max="6895" width="12.28515625" style="8" customWidth="1"/>
    <col min="6896" max="6896" width="12.140625" style="8" customWidth="1"/>
    <col min="6897" max="6897" width="12.5703125" style="8" customWidth="1"/>
    <col min="6898" max="7114" width="9.140625" style="8"/>
    <col min="7115" max="7115" width="25.42578125" style="8" customWidth="1"/>
    <col min="7116" max="7116" width="56.28515625" style="8" customWidth="1"/>
    <col min="7117" max="7117" width="14" style="8" customWidth="1"/>
    <col min="7118" max="7119" width="14.5703125" style="8" customWidth="1"/>
    <col min="7120" max="7120" width="14.140625" style="8" customWidth="1"/>
    <col min="7121" max="7121" width="15.140625" style="8" customWidth="1"/>
    <col min="7122" max="7122" width="13.85546875" style="8" customWidth="1"/>
    <col min="7123" max="7124" width="14.7109375" style="8" customWidth="1"/>
    <col min="7125" max="7125" width="12.85546875" style="8" customWidth="1"/>
    <col min="7126" max="7126" width="13.5703125" style="8" customWidth="1"/>
    <col min="7127" max="7127" width="12.7109375" style="8" customWidth="1"/>
    <col min="7128" max="7128" width="13.42578125" style="8" customWidth="1"/>
    <col min="7129" max="7129" width="13.140625" style="8" customWidth="1"/>
    <col min="7130" max="7130" width="14.7109375" style="8" customWidth="1"/>
    <col min="7131" max="7131" width="14.5703125" style="8" customWidth="1"/>
    <col min="7132" max="7132" width="13" style="8" customWidth="1"/>
    <col min="7133" max="7133" width="15" style="8" customWidth="1"/>
    <col min="7134" max="7135" width="12.140625" style="8" customWidth="1"/>
    <col min="7136" max="7136" width="12" style="8" customWidth="1"/>
    <col min="7137" max="7137" width="13.5703125" style="8" customWidth="1"/>
    <col min="7138" max="7138" width="14" style="8" customWidth="1"/>
    <col min="7139" max="7139" width="12.28515625" style="8" customWidth="1"/>
    <col min="7140" max="7140" width="14.140625" style="8" customWidth="1"/>
    <col min="7141" max="7141" width="13" style="8" customWidth="1"/>
    <col min="7142" max="7142" width="13.5703125" style="8" customWidth="1"/>
    <col min="7143" max="7143" width="12.42578125" style="8" customWidth="1"/>
    <col min="7144" max="7144" width="12.5703125" style="8" customWidth="1"/>
    <col min="7145" max="7145" width="11.7109375" style="8" customWidth="1"/>
    <col min="7146" max="7146" width="13.7109375" style="8" customWidth="1"/>
    <col min="7147" max="7147" width="13.28515625" style="8" customWidth="1"/>
    <col min="7148" max="7148" width="13.140625" style="8" customWidth="1"/>
    <col min="7149" max="7149" width="12" style="8" customWidth="1"/>
    <col min="7150" max="7150" width="12.140625" style="8" customWidth="1"/>
    <col min="7151" max="7151" width="12.28515625" style="8" customWidth="1"/>
    <col min="7152" max="7152" width="12.140625" style="8" customWidth="1"/>
    <col min="7153" max="7153" width="12.5703125" style="8" customWidth="1"/>
    <col min="7154" max="7370" width="9.140625" style="8"/>
    <col min="7371" max="7371" width="25.42578125" style="8" customWidth="1"/>
    <col min="7372" max="7372" width="56.28515625" style="8" customWidth="1"/>
    <col min="7373" max="7373" width="14" style="8" customWidth="1"/>
    <col min="7374" max="7375" width="14.5703125" style="8" customWidth="1"/>
    <col min="7376" max="7376" width="14.140625" style="8" customWidth="1"/>
    <col min="7377" max="7377" width="15.140625" style="8" customWidth="1"/>
    <col min="7378" max="7378" width="13.85546875" style="8" customWidth="1"/>
    <col min="7379" max="7380" width="14.7109375" style="8" customWidth="1"/>
    <col min="7381" max="7381" width="12.85546875" style="8" customWidth="1"/>
    <col min="7382" max="7382" width="13.5703125" style="8" customWidth="1"/>
    <col min="7383" max="7383" width="12.7109375" style="8" customWidth="1"/>
    <col min="7384" max="7384" width="13.42578125" style="8" customWidth="1"/>
    <col min="7385" max="7385" width="13.140625" style="8" customWidth="1"/>
    <col min="7386" max="7386" width="14.7109375" style="8" customWidth="1"/>
    <col min="7387" max="7387" width="14.5703125" style="8" customWidth="1"/>
    <col min="7388" max="7388" width="13" style="8" customWidth="1"/>
    <col min="7389" max="7389" width="15" style="8" customWidth="1"/>
    <col min="7390" max="7391" width="12.140625" style="8" customWidth="1"/>
    <col min="7392" max="7392" width="12" style="8" customWidth="1"/>
    <col min="7393" max="7393" width="13.5703125" style="8" customWidth="1"/>
    <col min="7394" max="7394" width="14" style="8" customWidth="1"/>
    <col min="7395" max="7395" width="12.28515625" style="8" customWidth="1"/>
    <col min="7396" max="7396" width="14.140625" style="8" customWidth="1"/>
    <col min="7397" max="7397" width="13" style="8" customWidth="1"/>
    <col min="7398" max="7398" width="13.5703125" style="8" customWidth="1"/>
    <col min="7399" max="7399" width="12.42578125" style="8" customWidth="1"/>
    <col min="7400" max="7400" width="12.5703125" style="8" customWidth="1"/>
    <col min="7401" max="7401" width="11.7109375" style="8" customWidth="1"/>
    <col min="7402" max="7402" width="13.7109375" style="8" customWidth="1"/>
    <col min="7403" max="7403" width="13.28515625" style="8" customWidth="1"/>
    <col min="7404" max="7404" width="13.140625" style="8" customWidth="1"/>
    <col min="7405" max="7405" width="12" style="8" customWidth="1"/>
    <col min="7406" max="7406" width="12.140625" style="8" customWidth="1"/>
    <col min="7407" max="7407" width="12.28515625" style="8" customWidth="1"/>
    <col min="7408" max="7408" width="12.140625" style="8" customWidth="1"/>
    <col min="7409" max="7409" width="12.5703125" style="8" customWidth="1"/>
    <col min="7410" max="7626" width="9.140625" style="8"/>
    <col min="7627" max="7627" width="25.42578125" style="8" customWidth="1"/>
    <col min="7628" max="7628" width="56.28515625" style="8" customWidth="1"/>
    <col min="7629" max="7629" width="14" style="8" customWidth="1"/>
    <col min="7630" max="7631" width="14.5703125" style="8" customWidth="1"/>
    <col min="7632" max="7632" width="14.140625" style="8" customWidth="1"/>
    <col min="7633" max="7633" width="15.140625" style="8" customWidth="1"/>
    <col min="7634" max="7634" width="13.85546875" style="8" customWidth="1"/>
    <col min="7635" max="7636" width="14.7109375" style="8" customWidth="1"/>
    <col min="7637" max="7637" width="12.85546875" style="8" customWidth="1"/>
    <col min="7638" max="7638" width="13.5703125" style="8" customWidth="1"/>
    <col min="7639" max="7639" width="12.7109375" style="8" customWidth="1"/>
    <col min="7640" max="7640" width="13.42578125" style="8" customWidth="1"/>
    <col min="7641" max="7641" width="13.140625" style="8" customWidth="1"/>
    <col min="7642" max="7642" width="14.7109375" style="8" customWidth="1"/>
    <col min="7643" max="7643" width="14.5703125" style="8" customWidth="1"/>
    <col min="7644" max="7644" width="13" style="8" customWidth="1"/>
    <col min="7645" max="7645" width="15" style="8" customWidth="1"/>
    <col min="7646" max="7647" width="12.140625" style="8" customWidth="1"/>
    <col min="7648" max="7648" width="12" style="8" customWidth="1"/>
    <col min="7649" max="7649" width="13.5703125" style="8" customWidth="1"/>
    <col min="7650" max="7650" width="14" style="8" customWidth="1"/>
    <col min="7651" max="7651" width="12.28515625" style="8" customWidth="1"/>
    <col min="7652" max="7652" width="14.140625" style="8" customWidth="1"/>
    <col min="7653" max="7653" width="13" style="8" customWidth="1"/>
    <col min="7654" max="7654" width="13.5703125" style="8" customWidth="1"/>
    <col min="7655" max="7655" width="12.42578125" style="8" customWidth="1"/>
    <col min="7656" max="7656" width="12.5703125" style="8" customWidth="1"/>
    <col min="7657" max="7657" width="11.7109375" style="8" customWidth="1"/>
    <col min="7658" max="7658" width="13.7109375" style="8" customWidth="1"/>
    <col min="7659" max="7659" width="13.28515625" style="8" customWidth="1"/>
    <col min="7660" max="7660" width="13.140625" style="8" customWidth="1"/>
    <col min="7661" max="7661" width="12" style="8" customWidth="1"/>
    <col min="7662" max="7662" width="12.140625" style="8" customWidth="1"/>
    <col min="7663" max="7663" width="12.28515625" style="8" customWidth="1"/>
    <col min="7664" max="7664" width="12.140625" style="8" customWidth="1"/>
    <col min="7665" max="7665" width="12.5703125" style="8" customWidth="1"/>
    <col min="7666" max="7882" width="9.140625" style="8"/>
    <col min="7883" max="7883" width="25.42578125" style="8" customWidth="1"/>
    <col min="7884" max="7884" width="56.28515625" style="8" customWidth="1"/>
    <col min="7885" max="7885" width="14" style="8" customWidth="1"/>
    <col min="7886" max="7887" width="14.5703125" style="8" customWidth="1"/>
    <col min="7888" max="7888" width="14.140625" style="8" customWidth="1"/>
    <col min="7889" max="7889" width="15.140625" style="8" customWidth="1"/>
    <col min="7890" max="7890" width="13.85546875" style="8" customWidth="1"/>
    <col min="7891" max="7892" width="14.7109375" style="8" customWidth="1"/>
    <col min="7893" max="7893" width="12.85546875" style="8" customWidth="1"/>
    <col min="7894" max="7894" width="13.5703125" style="8" customWidth="1"/>
    <col min="7895" max="7895" width="12.7109375" style="8" customWidth="1"/>
    <col min="7896" max="7896" width="13.42578125" style="8" customWidth="1"/>
    <col min="7897" max="7897" width="13.140625" style="8" customWidth="1"/>
    <col min="7898" max="7898" width="14.7109375" style="8" customWidth="1"/>
    <col min="7899" max="7899" width="14.5703125" style="8" customWidth="1"/>
    <col min="7900" max="7900" width="13" style="8" customWidth="1"/>
    <col min="7901" max="7901" width="15" style="8" customWidth="1"/>
    <col min="7902" max="7903" width="12.140625" style="8" customWidth="1"/>
    <col min="7904" max="7904" width="12" style="8" customWidth="1"/>
    <col min="7905" max="7905" width="13.5703125" style="8" customWidth="1"/>
    <col min="7906" max="7906" width="14" style="8" customWidth="1"/>
    <col min="7907" max="7907" width="12.28515625" style="8" customWidth="1"/>
    <col min="7908" max="7908" width="14.140625" style="8" customWidth="1"/>
    <col min="7909" max="7909" width="13" style="8" customWidth="1"/>
    <col min="7910" max="7910" width="13.5703125" style="8" customWidth="1"/>
    <col min="7911" max="7911" width="12.42578125" style="8" customWidth="1"/>
    <col min="7912" max="7912" width="12.5703125" style="8" customWidth="1"/>
    <col min="7913" max="7913" width="11.7109375" style="8" customWidth="1"/>
    <col min="7914" max="7914" width="13.7109375" style="8" customWidth="1"/>
    <col min="7915" max="7915" width="13.28515625" style="8" customWidth="1"/>
    <col min="7916" max="7916" width="13.140625" style="8" customWidth="1"/>
    <col min="7917" max="7917" width="12" style="8" customWidth="1"/>
    <col min="7918" max="7918" width="12.140625" style="8" customWidth="1"/>
    <col min="7919" max="7919" width="12.28515625" style="8" customWidth="1"/>
    <col min="7920" max="7920" width="12.140625" style="8" customWidth="1"/>
    <col min="7921" max="7921" width="12.5703125" style="8" customWidth="1"/>
    <col min="7922" max="8138" width="9.140625" style="8"/>
    <col min="8139" max="8139" width="25.42578125" style="8" customWidth="1"/>
    <col min="8140" max="8140" width="56.28515625" style="8" customWidth="1"/>
    <col min="8141" max="8141" width="14" style="8" customWidth="1"/>
    <col min="8142" max="8143" width="14.5703125" style="8" customWidth="1"/>
    <col min="8144" max="8144" width="14.140625" style="8" customWidth="1"/>
    <col min="8145" max="8145" width="15.140625" style="8" customWidth="1"/>
    <col min="8146" max="8146" width="13.85546875" style="8" customWidth="1"/>
    <col min="8147" max="8148" width="14.7109375" style="8" customWidth="1"/>
    <col min="8149" max="8149" width="12.85546875" style="8" customWidth="1"/>
    <col min="8150" max="8150" width="13.5703125" style="8" customWidth="1"/>
    <col min="8151" max="8151" width="12.7109375" style="8" customWidth="1"/>
    <col min="8152" max="8152" width="13.42578125" style="8" customWidth="1"/>
    <col min="8153" max="8153" width="13.140625" style="8" customWidth="1"/>
    <col min="8154" max="8154" width="14.7109375" style="8" customWidth="1"/>
    <col min="8155" max="8155" width="14.5703125" style="8" customWidth="1"/>
    <col min="8156" max="8156" width="13" style="8" customWidth="1"/>
    <col min="8157" max="8157" width="15" style="8" customWidth="1"/>
    <col min="8158" max="8159" width="12.140625" style="8" customWidth="1"/>
    <col min="8160" max="8160" width="12" style="8" customWidth="1"/>
    <col min="8161" max="8161" width="13.5703125" style="8" customWidth="1"/>
    <col min="8162" max="8162" width="14" style="8" customWidth="1"/>
    <col min="8163" max="8163" width="12.28515625" style="8" customWidth="1"/>
    <col min="8164" max="8164" width="14.140625" style="8" customWidth="1"/>
    <col min="8165" max="8165" width="13" style="8" customWidth="1"/>
    <col min="8166" max="8166" width="13.5703125" style="8" customWidth="1"/>
    <col min="8167" max="8167" width="12.42578125" style="8" customWidth="1"/>
    <col min="8168" max="8168" width="12.5703125" style="8" customWidth="1"/>
    <col min="8169" max="8169" width="11.7109375" style="8" customWidth="1"/>
    <col min="8170" max="8170" width="13.7109375" style="8" customWidth="1"/>
    <col min="8171" max="8171" width="13.28515625" style="8" customWidth="1"/>
    <col min="8172" max="8172" width="13.140625" style="8" customWidth="1"/>
    <col min="8173" max="8173" width="12" style="8" customWidth="1"/>
    <col min="8174" max="8174" width="12.140625" style="8" customWidth="1"/>
    <col min="8175" max="8175" width="12.28515625" style="8" customWidth="1"/>
    <col min="8176" max="8176" width="12.140625" style="8" customWidth="1"/>
    <col min="8177" max="8177" width="12.5703125" style="8" customWidth="1"/>
    <col min="8178" max="8394" width="9.140625" style="8"/>
    <col min="8395" max="8395" width="25.42578125" style="8" customWidth="1"/>
    <col min="8396" max="8396" width="56.28515625" style="8" customWidth="1"/>
    <col min="8397" max="8397" width="14" style="8" customWidth="1"/>
    <col min="8398" max="8399" width="14.5703125" style="8" customWidth="1"/>
    <col min="8400" max="8400" width="14.140625" style="8" customWidth="1"/>
    <col min="8401" max="8401" width="15.140625" style="8" customWidth="1"/>
    <col min="8402" max="8402" width="13.85546875" style="8" customWidth="1"/>
    <col min="8403" max="8404" width="14.7109375" style="8" customWidth="1"/>
    <col min="8405" max="8405" width="12.85546875" style="8" customWidth="1"/>
    <col min="8406" max="8406" width="13.5703125" style="8" customWidth="1"/>
    <col min="8407" max="8407" width="12.7109375" style="8" customWidth="1"/>
    <col min="8408" max="8408" width="13.42578125" style="8" customWidth="1"/>
    <col min="8409" max="8409" width="13.140625" style="8" customWidth="1"/>
    <col min="8410" max="8410" width="14.7109375" style="8" customWidth="1"/>
    <col min="8411" max="8411" width="14.5703125" style="8" customWidth="1"/>
    <col min="8412" max="8412" width="13" style="8" customWidth="1"/>
    <col min="8413" max="8413" width="15" style="8" customWidth="1"/>
    <col min="8414" max="8415" width="12.140625" style="8" customWidth="1"/>
    <col min="8416" max="8416" width="12" style="8" customWidth="1"/>
    <col min="8417" max="8417" width="13.5703125" style="8" customWidth="1"/>
    <col min="8418" max="8418" width="14" style="8" customWidth="1"/>
    <col min="8419" max="8419" width="12.28515625" style="8" customWidth="1"/>
    <col min="8420" max="8420" width="14.140625" style="8" customWidth="1"/>
    <col min="8421" max="8421" width="13" style="8" customWidth="1"/>
    <col min="8422" max="8422" width="13.5703125" style="8" customWidth="1"/>
    <col min="8423" max="8423" width="12.42578125" style="8" customWidth="1"/>
    <col min="8424" max="8424" width="12.5703125" style="8" customWidth="1"/>
    <col min="8425" max="8425" width="11.7109375" style="8" customWidth="1"/>
    <col min="8426" max="8426" width="13.7109375" style="8" customWidth="1"/>
    <col min="8427" max="8427" width="13.28515625" style="8" customWidth="1"/>
    <col min="8428" max="8428" width="13.140625" style="8" customWidth="1"/>
    <col min="8429" max="8429" width="12" style="8" customWidth="1"/>
    <col min="8430" max="8430" width="12.140625" style="8" customWidth="1"/>
    <col min="8431" max="8431" width="12.28515625" style="8" customWidth="1"/>
    <col min="8432" max="8432" width="12.140625" style="8" customWidth="1"/>
    <col min="8433" max="8433" width="12.5703125" style="8" customWidth="1"/>
    <col min="8434" max="8650" width="9.140625" style="8"/>
    <col min="8651" max="8651" width="25.42578125" style="8" customWidth="1"/>
    <col min="8652" max="8652" width="56.28515625" style="8" customWidth="1"/>
    <col min="8653" max="8653" width="14" style="8" customWidth="1"/>
    <col min="8654" max="8655" width="14.5703125" style="8" customWidth="1"/>
    <col min="8656" max="8656" width="14.140625" style="8" customWidth="1"/>
    <col min="8657" max="8657" width="15.140625" style="8" customWidth="1"/>
    <col min="8658" max="8658" width="13.85546875" style="8" customWidth="1"/>
    <col min="8659" max="8660" width="14.7109375" style="8" customWidth="1"/>
    <col min="8661" max="8661" width="12.85546875" style="8" customWidth="1"/>
    <col min="8662" max="8662" width="13.5703125" style="8" customWidth="1"/>
    <col min="8663" max="8663" width="12.7109375" style="8" customWidth="1"/>
    <col min="8664" max="8664" width="13.42578125" style="8" customWidth="1"/>
    <col min="8665" max="8665" width="13.140625" style="8" customWidth="1"/>
    <col min="8666" max="8666" width="14.7109375" style="8" customWidth="1"/>
    <col min="8667" max="8667" width="14.5703125" style="8" customWidth="1"/>
    <col min="8668" max="8668" width="13" style="8" customWidth="1"/>
    <col min="8669" max="8669" width="15" style="8" customWidth="1"/>
    <col min="8670" max="8671" width="12.140625" style="8" customWidth="1"/>
    <col min="8672" max="8672" width="12" style="8" customWidth="1"/>
    <col min="8673" max="8673" width="13.5703125" style="8" customWidth="1"/>
    <col min="8674" max="8674" width="14" style="8" customWidth="1"/>
    <col min="8675" max="8675" width="12.28515625" style="8" customWidth="1"/>
    <col min="8676" max="8676" width="14.140625" style="8" customWidth="1"/>
    <col min="8677" max="8677" width="13" style="8" customWidth="1"/>
    <col min="8678" max="8678" width="13.5703125" style="8" customWidth="1"/>
    <col min="8679" max="8679" width="12.42578125" style="8" customWidth="1"/>
    <col min="8680" max="8680" width="12.5703125" style="8" customWidth="1"/>
    <col min="8681" max="8681" width="11.7109375" style="8" customWidth="1"/>
    <col min="8682" max="8682" width="13.7109375" style="8" customWidth="1"/>
    <col min="8683" max="8683" width="13.28515625" style="8" customWidth="1"/>
    <col min="8684" max="8684" width="13.140625" style="8" customWidth="1"/>
    <col min="8685" max="8685" width="12" style="8" customWidth="1"/>
    <col min="8686" max="8686" width="12.140625" style="8" customWidth="1"/>
    <col min="8687" max="8687" width="12.28515625" style="8" customWidth="1"/>
    <col min="8688" max="8688" width="12.140625" style="8" customWidth="1"/>
    <col min="8689" max="8689" width="12.5703125" style="8" customWidth="1"/>
    <col min="8690" max="8906" width="9.140625" style="8"/>
    <col min="8907" max="8907" width="25.42578125" style="8" customWidth="1"/>
    <col min="8908" max="8908" width="56.28515625" style="8" customWidth="1"/>
    <col min="8909" max="8909" width="14" style="8" customWidth="1"/>
    <col min="8910" max="8911" width="14.5703125" style="8" customWidth="1"/>
    <col min="8912" max="8912" width="14.140625" style="8" customWidth="1"/>
    <col min="8913" max="8913" width="15.140625" style="8" customWidth="1"/>
    <col min="8914" max="8914" width="13.85546875" style="8" customWidth="1"/>
    <col min="8915" max="8916" width="14.7109375" style="8" customWidth="1"/>
    <col min="8917" max="8917" width="12.85546875" style="8" customWidth="1"/>
    <col min="8918" max="8918" width="13.5703125" style="8" customWidth="1"/>
    <col min="8919" max="8919" width="12.7109375" style="8" customWidth="1"/>
    <col min="8920" max="8920" width="13.42578125" style="8" customWidth="1"/>
    <col min="8921" max="8921" width="13.140625" style="8" customWidth="1"/>
    <col min="8922" max="8922" width="14.7109375" style="8" customWidth="1"/>
    <col min="8923" max="8923" width="14.5703125" style="8" customWidth="1"/>
    <col min="8924" max="8924" width="13" style="8" customWidth="1"/>
    <col min="8925" max="8925" width="15" style="8" customWidth="1"/>
    <col min="8926" max="8927" width="12.140625" style="8" customWidth="1"/>
    <col min="8928" max="8928" width="12" style="8" customWidth="1"/>
    <col min="8929" max="8929" width="13.5703125" style="8" customWidth="1"/>
    <col min="8930" max="8930" width="14" style="8" customWidth="1"/>
    <col min="8931" max="8931" width="12.28515625" style="8" customWidth="1"/>
    <col min="8932" max="8932" width="14.140625" style="8" customWidth="1"/>
    <col min="8933" max="8933" width="13" style="8" customWidth="1"/>
    <col min="8934" max="8934" width="13.5703125" style="8" customWidth="1"/>
    <col min="8935" max="8935" width="12.42578125" style="8" customWidth="1"/>
    <col min="8936" max="8936" width="12.5703125" style="8" customWidth="1"/>
    <col min="8937" max="8937" width="11.7109375" style="8" customWidth="1"/>
    <col min="8938" max="8938" width="13.7109375" style="8" customWidth="1"/>
    <col min="8939" max="8939" width="13.28515625" style="8" customWidth="1"/>
    <col min="8940" max="8940" width="13.140625" style="8" customWidth="1"/>
    <col min="8941" max="8941" width="12" style="8" customWidth="1"/>
    <col min="8942" max="8942" width="12.140625" style="8" customWidth="1"/>
    <col min="8943" max="8943" width="12.28515625" style="8" customWidth="1"/>
    <col min="8944" max="8944" width="12.140625" style="8" customWidth="1"/>
    <col min="8945" max="8945" width="12.5703125" style="8" customWidth="1"/>
    <col min="8946" max="9162" width="9.140625" style="8"/>
    <col min="9163" max="9163" width="25.42578125" style="8" customWidth="1"/>
    <col min="9164" max="9164" width="56.28515625" style="8" customWidth="1"/>
    <col min="9165" max="9165" width="14" style="8" customWidth="1"/>
    <col min="9166" max="9167" width="14.5703125" style="8" customWidth="1"/>
    <col min="9168" max="9168" width="14.140625" style="8" customWidth="1"/>
    <col min="9169" max="9169" width="15.140625" style="8" customWidth="1"/>
    <col min="9170" max="9170" width="13.85546875" style="8" customWidth="1"/>
    <col min="9171" max="9172" width="14.7109375" style="8" customWidth="1"/>
    <col min="9173" max="9173" width="12.85546875" style="8" customWidth="1"/>
    <col min="9174" max="9174" width="13.5703125" style="8" customWidth="1"/>
    <col min="9175" max="9175" width="12.7109375" style="8" customWidth="1"/>
    <col min="9176" max="9176" width="13.42578125" style="8" customWidth="1"/>
    <col min="9177" max="9177" width="13.140625" style="8" customWidth="1"/>
    <col min="9178" max="9178" width="14.7109375" style="8" customWidth="1"/>
    <col min="9179" max="9179" width="14.5703125" style="8" customWidth="1"/>
    <col min="9180" max="9180" width="13" style="8" customWidth="1"/>
    <col min="9181" max="9181" width="15" style="8" customWidth="1"/>
    <col min="9182" max="9183" width="12.140625" style="8" customWidth="1"/>
    <col min="9184" max="9184" width="12" style="8" customWidth="1"/>
    <col min="9185" max="9185" width="13.5703125" style="8" customWidth="1"/>
    <col min="9186" max="9186" width="14" style="8" customWidth="1"/>
    <col min="9187" max="9187" width="12.28515625" style="8" customWidth="1"/>
    <col min="9188" max="9188" width="14.140625" style="8" customWidth="1"/>
    <col min="9189" max="9189" width="13" style="8" customWidth="1"/>
    <col min="9190" max="9190" width="13.5703125" style="8" customWidth="1"/>
    <col min="9191" max="9191" width="12.42578125" style="8" customWidth="1"/>
    <col min="9192" max="9192" width="12.5703125" style="8" customWidth="1"/>
    <col min="9193" max="9193" width="11.7109375" style="8" customWidth="1"/>
    <col min="9194" max="9194" width="13.7109375" style="8" customWidth="1"/>
    <col min="9195" max="9195" width="13.28515625" style="8" customWidth="1"/>
    <col min="9196" max="9196" width="13.140625" style="8" customWidth="1"/>
    <col min="9197" max="9197" width="12" style="8" customWidth="1"/>
    <col min="9198" max="9198" width="12.140625" style="8" customWidth="1"/>
    <col min="9199" max="9199" width="12.28515625" style="8" customWidth="1"/>
    <col min="9200" max="9200" width="12.140625" style="8" customWidth="1"/>
    <col min="9201" max="9201" width="12.5703125" style="8" customWidth="1"/>
    <col min="9202" max="9418" width="9.140625" style="8"/>
    <col min="9419" max="9419" width="25.42578125" style="8" customWidth="1"/>
    <col min="9420" max="9420" width="56.28515625" style="8" customWidth="1"/>
    <col min="9421" max="9421" width="14" style="8" customWidth="1"/>
    <col min="9422" max="9423" width="14.5703125" style="8" customWidth="1"/>
    <col min="9424" max="9424" width="14.140625" style="8" customWidth="1"/>
    <col min="9425" max="9425" width="15.140625" style="8" customWidth="1"/>
    <col min="9426" max="9426" width="13.85546875" style="8" customWidth="1"/>
    <col min="9427" max="9428" width="14.7109375" style="8" customWidth="1"/>
    <col min="9429" max="9429" width="12.85546875" style="8" customWidth="1"/>
    <col min="9430" max="9430" width="13.5703125" style="8" customWidth="1"/>
    <col min="9431" max="9431" width="12.7109375" style="8" customWidth="1"/>
    <col min="9432" max="9432" width="13.42578125" style="8" customWidth="1"/>
    <col min="9433" max="9433" width="13.140625" style="8" customWidth="1"/>
    <col min="9434" max="9434" width="14.7109375" style="8" customWidth="1"/>
    <col min="9435" max="9435" width="14.5703125" style="8" customWidth="1"/>
    <col min="9436" max="9436" width="13" style="8" customWidth="1"/>
    <col min="9437" max="9437" width="15" style="8" customWidth="1"/>
    <col min="9438" max="9439" width="12.140625" style="8" customWidth="1"/>
    <col min="9440" max="9440" width="12" style="8" customWidth="1"/>
    <col min="9441" max="9441" width="13.5703125" style="8" customWidth="1"/>
    <col min="9442" max="9442" width="14" style="8" customWidth="1"/>
    <col min="9443" max="9443" width="12.28515625" style="8" customWidth="1"/>
    <col min="9444" max="9444" width="14.140625" style="8" customWidth="1"/>
    <col min="9445" max="9445" width="13" style="8" customWidth="1"/>
    <col min="9446" max="9446" width="13.5703125" style="8" customWidth="1"/>
    <col min="9447" max="9447" width="12.42578125" style="8" customWidth="1"/>
    <col min="9448" max="9448" width="12.5703125" style="8" customWidth="1"/>
    <col min="9449" max="9449" width="11.7109375" style="8" customWidth="1"/>
    <col min="9450" max="9450" width="13.7109375" style="8" customWidth="1"/>
    <col min="9451" max="9451" width="13.28515625" style="8" customWidth="1"/>
    <col min="9452" max="9452" width="13.140625" style="8" customWidth="1"/>
    <col min="9453" max="9453" width="12" style="8" customWidth="1"/>
    <col min="9454" max="9454" width="12.140625" style="8" customWidth="1"/>
    <col min="9455" max="9455" width="12.28515625" style="8" customWidth="1"/>
    <col min="9456" max="9456" width="12.140625" style="8" customWidth="1"/>
    <col min="9457" max="9457" width="12.5703125" style="8" customWidth="1"/>
    <col min="9458" max="9674" width="9.140625" style="8"/>
    <col min="9675" max="9675" width="25.42578125" style="8" customWidth="1"/>
    <col min="9676" max="9676" width="56.28515625" style="8" customWidth="1"/>
    <col min="9677" max="9677" width="14" style="8" customWidth="1"/>
    <col min="9678" max="9679" width="14.5703125" style="8" customWidth="1"/>
    <col min="9680" max="9680" width="14.140625" style="8" customWidth="1"/>
    <col min="9681" max="9681" width="15.140625" style="8" customWidth="1"/>
    <col min="9682" max="9682" width="13.85546875" style="8" customWidth="1"/>
    <col min="9683" max="9684" width="14.7109375" style="8" customWidth="1"/>
    <col min="9685" max="9685" width="12.85546875" style="8" customWidth="1"/>
    <col min="9686" max="9686" width="13.5703125" style="8" customWidth="1"/>
    <col min="9687" max="9687" width="12.7109375" style="8" customWidth="1"/>
    <col min="9688" max="9688" width="13.42578125" style="8" customWidth="1"/>
    <col min="9689" max="9689" width="13.140625" style="8" customWidth="1"/>
    <col min="9690" max="9690" width="14.7109375" style="8" customWidth="1"/>
    <col min="9691" max="9691" width="14.5703125" style="8" customWidth="1"/>
    <col min="9692" max="9692" width="13" style="8" customWidth="1"/>
    <col min="9693" max="9693" width="15" style="8" customWidth="1"/>
    <col min="9694" max="9695" width="12.140625" style="8" customWidth="1"/>
    <col min="9696" max="9696" width="12" style="8" customWidth="1"/>
    <col min="9697" max="9697" width="13.5703125" style="8" customWidth="1"/>
    <col min="9698" max="9698" width="14" style="8" customWidth="1"/>
    <col min="9699" max="9699" width="12.28515625" style="8" customWidth="1"/>
    <col min="9700" max="9700" width="14.140625" style="8" customWidth="1"/>
    <col min="9701" max="9701" width="13" style="8" customWidth="1"/>
    <col min="9702" max="9702" width="13.5703125" style="8" customWidth="1"/>
    <col min="9703" max="9703" width="12.42578125" style="8" customWidth="1"/>
    <col min="9704" max="9704" width="12.5703125" style="8" customWidth="1"/>
    <col min="9705" max="9705" width="11.7109375" style="8" customWidth="1"/>
    <col min="9706" max="9706" width="13.7109375" style="8" customWidth="1"/>
    <col min="9707" max="9707" width="13.28515625" style="8" customWidth="1"/>
    <col min="9708" max="9708" width="13.140625" style="8" customWidth="1"/>
    <col min="9709" max="9709" width="12" style="8" customWidth="1"/>
    <col min="9710" max="9710" width="12.140625" style="8" customWidth="1"/>
    <col min="9711" max="9711" width="12.28515625" style="8" customWidth="1"/>
    <col min="9712" max="9712" width="12.140625" style="8" customWidth="1"/>
    <col min="9713" max="9713" width="12.5703125" style="8" customWidth="1"/>
    <col min="9714" max="9930" width="9.140625" style="8"/>
    <col min="9931" max="9931" width="25.42578125" style="8" customWidth="1"/>
    <col min="9932" max="9932" width="56.28515625" style="8" customWidth="1"/>
    <col min="9933" max="9933" width="14" style="8" customWidth="1"/>
    <col min="9934" max="9935" width="14.5703125" style="8" customWidth="1"/>
    <col min="9936" max="9936" width="14.140625" style="8" customWidth="1"/>
    <col min="9937" max="9937" width="15.140625" style="8" customWidth="1"/>
    <col min="9938" max="9938" width="13.85546875" style="8" customWidth="1"/>
    <col min="9939" max="9940" width="14.7109375" style="8" customWidth="1"/>
    <col min="9941" max="9941" width="12.85546875" style="8" customWidth="1"/>
    <col min="9942" max="9942" width="13.5703125" style="8" customWidth="1"/>
    <col min="9943" max="9943" width="12.7109375" style="8" customWidth="1"/>
    <col min="9944" max="9944" width="13.42578125" style="8" customWidth="1"/>
    <col min="9945" max="9945" width="13.140625" style="8" customWidth="1"/>
    <col min="9946" max="9946" width="14.7109375" style="8" customWidth="1"/>
    <col min="9947" max="9947" width="14.5703125" style="8" customWidth="1"/>
    <col min="9948" max="9948" width="13" style="8" customWidth="1"/>
    <col min="9949" max="9949" width="15" style="8" customWidth="1"/>
    <col min="9950" max="9951" width="12.140625" style="8" customWidth="1"/>
    <col min="9952" max="9952" width="12" style="8" customWidth="1"/>
    <col min="9953" max="9953" width="13.5703125" style="8" customWidth="1"/>
    <col min="9954" max="9954" width="14" style="8" customWidth="1"/>
    <col min="9955" max="9955" width="12.28515625" style="8" customWidth="1"/>
    <col min="9956" max="9956" width="14.140625" style="8" customWidth="1"/>
    <col min="9957" max="9957" width="13" style="8" customWidth="1"/>
    <col min="9958" max="9958" width="13.5703125" style="8" customWidth="1"/>
    <col min="9959" max="9959" width="12.42578125" style="8" customWidth="1"/>
    <col min="9960" max="9960" width="12.5703125" style="8" customWidth="1"/>
    <col min="9961" max="9961" width="11.7109375" style="8" customWidth="1"/>
    <col min="9962" max="9962" width="13.7109375" style="8" customWidth="1"/>
    <col min="9963" max="9963" width="13.28515625" style="8" customWidth="1"/>
    <col min="9964" max="9964" width="13.140625" style="8" customWidth="1"/>
    <col min="9965" max="9965" width="12" style="8" customWidth="1"/>
    <col min="9966" max="9966" width="12.140625" style="8" customWidth="1"/>
    <col min="9967" max="9967" width="12.28515625" style="8" customWidth="1"/>
    <col min="9968" max="9968" width="12.140625" style="8" customWidth="1"/>
    <col min="9969" max="9969" width="12.5703125" style="8" customWidth="1"/>
    <col min="9970" max="10186" width="9.140625" style="8"/>
    <col min="10187" max="10187" width="25.42578125" style="8" customWidth="1"/>
    <col min="10188" max="10188" width="56.28515625" style="8" customWidth="1"/>
    <col min="10189" max="10189" width="14" style="8" customWidth="1"/>
    <col min="10190" max="10191" width="14.5703125" style="8" customWidth="1"/>
    <col min="10192" max="10192" width="14.140625" style="8" customWidth="1"/>
    <col min="10193" max="10193" width="15.140625" style="8" customWidth="1"/>
    <col min="10194" max="10194" width="13.85546875" style="8" customWidth="1"/>
    <col min="10195" max="10196" width="14.7109375" style="8" customWidth="1"/>
    <col min="10197" max="10197" width="12.85546875" style="8" customWidth="1"/>
    <col min="10198" max="10198" width="13.5703125" style="8" customWidth="1"/>
    <col min="10199" max="10199" width="12.7109375" style="8" customWidth="1"/>
    <col min="10200" max="10200" width="13.42578125" style="8" customWidth="1"/>
    <col min="10201" max="10201" width="13.140625" style="8" customWidth="1"/>
    <col min="10202" max="10202" width="14.7109375" style="8" customWidth="1"/>
    <col min="10203" max="10203" width="14.5703125" style="8" customWidth="1"/>
    <col min="10204" max="10204" width="13" style="8" customWidth="1"/>
    <col min="10205" max="10205" width="15" style="8" customWidth="1"/>
    <col min="10206" max="10207" width="12.140625" style="8" customWidth="1"/>
    <col min="10208" max="10208" width="12" style="8" customWidth="1"/>
    <col min="10209" max="10209" width="13.5703125" style="8" customWidth="1"/>
    <col min="10210" max="10210" width="14" style="8" customWidth="1"/>
    <col min="10211" max="10211" width="12.28515625" style="8" customWidth="1"/>
    <col min="10212" max="10212" width="14.140625" style="8" customWidth="1"/>
    <col min="10213" max="10213" width="13" style="8" customWidth="1"/>
    <col min="10214" max="10214" width="13.5703125" style="8" customWidth="1"/>
    <col min="10215" max="10215" width="12.42578125" style="8" customWidth="1"/>
    <col min="10216" max="10216" width="12.5703125" style="8" customWidth="1"/>
    <col min="10217" max="10217" width="11.7109375" style="8" customWidth="1"/>
    <col min="10218" max="10218" width="13.7109375" style="8" customWidth="1"/>
    <col min="10219" max="10219" width="13.28515625" style="8" customWidth="1"/>
    <col min="10220" max="10220" width="13.140625" style="8" customWidth="1"/>
    <col min="10221" max="10221" width="12" style="8" customWidth="1"/>
    <col min="10222" max="10222" width="12.140625" style="8" customWidth="1"/>
    <col min="10223" max="10223" width="12.28515625" style="8" customWidth="1"/>
    <col min="10224" max="10224" width="12.140625" style="8" customWidth="1"/>
    <col min="10225" max="10225" width="12.5703125" style="8" customWidth="1"/>
    <col min="10226" max="10442" width="9.140625" style="8"/>
    <col min="10443" max="10443" width="25.42578125" style="8" customWidth="1"/>
    <col min="10444" max="10444" width="56.28515625" style="8" customWidth="1"/>
    <col min="10445" max="10445" width="14" style="8" customWidth="1"/>
    <col min="10446" max="10447" width="14.5703125" style="8" customWidth="1"/>
    <col min="10448" max="10448" width="14.140625" style="8" customWidth="1"/>
    <col min="10449" max="10449" width="15.140625" style="8" customWidth="1"/>
    <col min="10450" max="10450" width="13.85546875" style="8" customWidth="1"/>
    <col min="10451" max="10452" width="14.7109375" style="8" customWidth="1"/>
    <col min="10453" max="10453" width="12.85546875" style="8" customWidth="1"/>
    <col min="10454" max="10454" width="13.5703125" style="8" customWidth="1"/>
    <col min="10455" max="10455" width="12.7109375" style="8" customWidth="1"/>
    <col min="10456" max="10456" width="13.42578125" style="8" customWidth="1"/>
    <col min="10457" max="10457" width="13.140625" style="8" customWidth="1"/>
    <col min="10458" max="10458" width="14.7109375" style="8" customWidth="1"/>
    <col min="10459" max="10459" width="14.5703125" style="8" customWidth="1"/>
    <col min="10460" max="10460" width="13" style="8" customWidth="1"/>
    <col min="10461" max="10461" width="15" style="8" customWidth="1"/>
    <col min="10462" max="10463" width="12.140625" style="8" customWidth="1"/>
    <col min="10464" max="10464" width="12" style="8" customWidth="1"/>
    <col min="10465" max="10465" width="13.5703125" style="8" customWidth="1"/>
    <col min="10466" max="10466" width="14" style="8" customWidth="1"/>
    <col min="10467" max="10467" width="12.28515625" style="8" customWidth="1"/>
    <col min="10468" max="10468" width="14.140625" style="8" customWidth="1"/>
    <col min="10469" max="10469" width="13" style="8" customWidth="1"/>
    <col min="10470" max="10470" width="13.5703125" style="8" customWidth="1"/>
    <col min="10471" max="10471" width="12.42578125" style="8" customWidth="1"/>
    <col min="10472" max="10472" width="12.5703125" style="8" customWidth="1"/>
    <col min="10473" max="10473" width="11.7109375" style="8" customWidth="1"/>
    <col min="10474" max="10474" width="13.7109375" style="8" customWidth="1"/>
    <col min="10475" max="10475" width="13.28515625" style="8" customWidth="1"/>
    <col min="10476" max="10476" width="13.140625" style="8" customWidth="1"/>
    <col min="10477" max="10477" width="12" style="8" customWidth="1"/>
    <col min="10478" max="10478" width="12.140625" style="8" customWidth="1"/>
    <col min="10479" max="10479" width="12.28515625" style="8" customWidth="1"/>
    <col min="10480" max="10480" width="12.140625" style="8" customWidth="1"/>
    <col min="10481" max="10481" width="12.5703125" style="8" customWidth="1"/>
    <col min="10482" max="10698" width="9.140625" style="8"/>
    <col min="10699" max="10699" width="25.42578125" style="8" customWidth="1"/>
    <col min="10700" max="10700" width="56.28515625" style="8" customWidth="1"/>
    <col min="10701" max="10701" width="14" style="8" customWidth="1"/>
    <col min="10702" max="10703" width="14.5703125" style="8" customWidth="1"/>
    <col min="10704" max="10704" width="14.140625" style="8" customWidth="1"/>
    <col min="10705" max="10705" width="15.140625" style="8" customWidth="1"/>
    <col min="10706" max="10706" width="13.85546875" style="8" customWidth="1"/>
    <col min="10707" max="10708" width="14.7109375" style="8" customWidth="1"/>
    <col min="10709" max="10709" width="12.85546875" style="8" customWidth="1"/>
    <col min="10710" max="10710" width="13.5703125" style="8" customWidth="1"/>
    <col min="10711" max="10711" width="12.7109375" style="8" customWidth="1"/>
    <col min="10712" max="10712" width="13.42578125" style="8" customWidth="1"/>
    <col min="10713" max="10713" width="13.140625" style="8" customWidth="1"/>
    <col min="10714" max="10714" width="14.7109375" style="8" customWidth="1"/>
    <col min="10715" max="10715" width="14.5703125" style="8" customWidth="1"/>
    <col min="10716" max="10716" width="13" style="8" customWidth="1"/>
    <col min="10717" max="10717" width="15" style="8" customWidth="1"/>
    <col min="10718" max="10719" width="12.140625" style="8" customWidth="1"/>
    <col min="10720" max="10720" width="12" style="8" customWidth="1"/>
    <col min="10721" max="10721" width="13.5703125" style="8" customWidth="1"/>
    <col min="10722" max="10722" width="14" style="8" customWidth="1"/>
    <col min="10723" max="10723" width="12.28515625" style="8" customWidth="1"/>
    <col min="10724" max="10724" width="14.140625" style="8" customWidth="1"/>
    <col min="10725" max="10725" width="13" style="8" customWidth="1"/>
    <col min="10726" max="10726" width="13.5703125" style="8" customWidth="1"/>
    <col min="10727" max="10727" width="12.42578125" style="8" customWidth="1"/>
    <col min="10728" max="10728" width="12.5703125" style="8" customWidth="1"/>
    <col min="10729" max="10729" width="11.7109375" style="8" customWidth="1"/>
    <col min="10730" max="10730" width="13.7109375" style="8" customWidth="1"/>
    <col min="10731" max="10731" width="13.28515625" style="8" customWidth="1"/>
    <col min="10732" max="10732" width="13.140625" style="8" customWidth="1"/>
    <col min="10733" max="10733" width="12" style="8" customWidth="1"/>
    <col min="10734" max="10734" width="12.140625" style="8" customWidth="1"/>
    <col min="10735" max="10735" width="12.28515625" style="8" customWidth="1"/>
    <col min="10736" max="10736" width="12.140625" style="8" customWidth="1"/>
    <col min="10737" max="10737" width="12.5703125" style="8" customWidth="1"/>
    <col min="10738" max="10954" width="9.140625" style="8"/>
    <col min="10955" max="10955" width="25.42578125" style="8" customWidth="1"/>
    <col min="10956" max="10956" width="56.28515625" style="8" customWidth="1"/>
    <col min="10957" max="10957" width="14" style="8" customWidth="1"/>
    <col min="10958" max="10959" width="14.5703125" style="8" customWidth="1"/>
    <col min="10960" max="10960" width="14.140625" style="8" customWidth="1"/>
    <col min="10961" max="10961" width="15.140625" style="8" customWidth="1"/>
    <col min="10962" max="10962" width="13.85546875" style="8" customWidth="1"/>
    <col min="10963" max="10964" width="14.7109375" style="8" customWidth="1"/>
    <col min="10965" max="10965" width="12.85546875" style="8" customWidth="1"/>
    <col min="10966" max="10966" width="13.5703125" style="8" customWidth="1"/>
    <col min="10967" max="10967" width="12.7109375" style="8" customWidth="1"/>
    <col min="10968" max="10968" width="13.42578125" style="8" customWidth="1"/>
    <col min="10969" max="10969" width="13.140625" style="8" customWidth="1"/>
    <col min="10970" max="10970" width="14.7109375" style="8" customWidth="1"/>
    <col min="10971" max="10971" width="14.5703125" style="8" customWidth="1"/>
    <col min="10972" max="10972" width="13" style="8" customWidth="1"/>
    <col min="10973" max="10973" width="15" style="8" customWidth="1"/>
    <col min="10974" max="10975" width="12.140625" style="8" customWidth="1"/>
    <col min="10976" max="10976" width="12" style="8" customWidth="1"/>
    <col min="10977" max="10977" width="13.5703125" style="8" customWidth="1"/>
    <col min="10978" max="10978" width="14" style="8" customWidth="1"/>
    <col min="10979" max="10979" width="12.28515625" style="8" customWidth="1"/>
    <col min="10980" max="10980" width="14.140625" style="8" customWidth="1"/>
    <col min="10981" max="10981" width="13" style="8" customWidth="1"/>
    <col min="10982" max="10982" width="13.5703125" style="8" customWidth="1"/>
    <col min="10983" max="10983" width="12.42578125" style="8" customWidth="1"/>
    <col min="10984" max="10984" width="12.5703125" style="8" customWidth="1"/>
    <col min="10985" max="10985" width="11.7109375" style="8" customWidth="1"/>
    <col min="10986" max="10986" width="13.7109375" style="8" customWidth="1"/>
    <col min="10987" max="10987" width="13.28515625" style="8" customWidth="1"/>
    <col min="10988" max="10988" width="13.140625" style="8" customWidth="1"/>
    <col min="10989" max="10989" width="12" style="8" customWidth="1"/>
    <col min="10990" max="10990" width="12.140625" style="8" customWidth="1"/>
    <col min="10991" max="10991" width="12.28515625" style="8" customWidth="1"/>
    <col min="10992" max="10992" width="12.140625" style="8" customWidth="1"/>
    <col min="10993" max="10993" width="12.5703125" style="8" customWidth="1"/>
    <col min="10994" max="11210" width="9.140625" style="8"/>
    <col min="11211" max="11211" width="25.42578125" style="8" customWidth="1"/>
    <col min="11212" max="11212" width="56.28515625" style="8" customWidth="1"/>
    <col min="11213" max="11213" width="14" style="8" customWidth="1"/>
    <col min="11214" max="11215" width="14.5703125" style="8" customWidth="1"/>
    <col min="11216" max="11216" width="14.140625" style="8" customWidth="1"/>
    <col min="11217" max="11217" width="15.140625" style="8" customWidth="1"/>
    <col min="11218" max="11218" width="13.85546875" style="8" customWidth="1"/>
    <col min="11219" max="11220" width="14.7109375" style="8" customWidth="1"/>
    <col min="11221" max="11221" width="12.85546875" style="8" customWidth="1"/>
    <col min="11222" max="11222" width="13.5703125" style="8" customWidth="1"/>
    <col min="11223" max="11223" width="12.7109375" style="8" customWidth="1"/>
    <col min="11224" max="11224" width="13.42578125" style="8" customWidth="1"/>
    <col min="11225" max="11225" width="13.140625" style="8" customWidth="1"/>
    <col min="11226" max="11226" width="14.7109375" style="8" customWidth="1"/>
    <col min="11227" max="11227" width="14.5703125" style="8" customWidth="1"/>
    <col min="11228" max="11228" width="13" style="8" customWidth="1"/>
    <col min="11229" max="11229" width="15" style="8" customWidth="1"/>
    <col min="11230" max="11231" width="12.140625" style="8" customWidth="1"/>
    <col min="11232" max="11232" width="12" style="8" customWidth="1"/>
    <col min="11233" max="11233" width="13.5703125" style="8" customWidth="1"/>
    <col min="11234" max="11234" width="14" style="8" customWidth="1"/>
    <col min="11235" max="11235" width="12.28515625" style="8" customWidth="1"/>
    <col min="11236" max="11236" width="14.140625" style="8" customWidth="1"/>
    <col min="11237" max="11237" width="13" style="8" customWidth="1"/>
    <col min="11238" max="11238" width="13.5703125" style="8" customWidth="1"/>
    <col min="11239" max="11239" width="12.42578125" style="8" customWidth="1"/>
    <col min="11240" max="11240" width="12.5703125" style="8" customWidth="1"/>
    <col min="11241" max="11241" width="11.7109375" style="8" customWidth="1"/>
    <col min="11242" max="11242" width="13.7109375" style="8" customWidth="1"/>
    <col min="11243" max="11243" width="13.28515625" style="8" customWidth="1"/>
    <col min="11244" max="11244" width="13.140625" style="8" customWidth="1"/>
    <col min="11245" max="11245" width="12" style="8" customWidth="1"/>
    <col min="11246" max="11246" width="12.140625" style="8" customWidth="1"/>
    <col min="11247" max="11247" width="12.28515625" style="8" customWidth="1"/>
    <col min="11248" max="11248" width="12.140625" style="8" customWidth="1"/>
    <col min="11249" max="11249" width="12.5703125" style="8" customWidth="1"/>
    <col min="11250" max="11466" width="9.140625" style="8"/>
    <col min="11467" max="11467" width="25.42578125" style="8" customWidth="1"/>
    <col min="11468" max="11468" width="56.28515625" style="8" customWidth="1"/>
    <col min="11469" max="11469" width="14" style="8" customWidth="1"/>
    <col min="11470" max="11471" width="14.5703125" style="8" customWidth="1"/>
    <col min="11472" max="11472" width="14.140625" style="8" customWidth="1"/>
    <col min="11473" max="11473" width="15.140625" style="8" customWidth="1"/>
    <col min="11474" max="11474" width="13.85546875" style="8" customWidth="1"/>
    <col min="11475" max="11476" width="14.7109375" style="8" customWidth="1"/>
    <col min="11477" max="11477" width="12.85546875" style="8" customWidth="1"/>
    <col min="11478" max="11478" width="13.5703125" style="8" customWidth="1"/>
    <col min="11479" max="11479" width="12.7109375" style="8" customWidth="1"/>
    <col min="11480" max="11480" width="13.42578125" style="8" customWidth="1"/>
    <col min="11481" max="11481" width="13.140625" style="8" customWidth="1"/>
    <col min="11482" max="11482" width="14.7109375" style="8" customWidth="1"/>
    <col min="11483" max="11483" width="14.5703125" style="8" customWidth="1"/>
    <col min="11484" max="11484" width="13" style="8" customWidth="1"/>
    <col min="11485" max="11485" width="15" style="8" customWidth="1"/>
    <col min="11486" max="11487" width="12.140625" style="8" customWidth="1"/>
    <col min="11488" max="11488" width="12" style="8" customWidth="1"/>
    <col min="11489" max="11489" width="13.5703125" style="8" customWidth="1"/>
    <col min="11490" max="11490" width="14" style="8" customWidth="1"/>
    <col min="11491" max="11491" width="12.28515625" style="8" customWidth="1"/>
    <col min="11492" max="11492" width="14.140625" style="8" customWidth="1"/>
    <col min="11493" max="11493" width="13" style="8" customWidth="1"/>
    <col min="11494" max="11494" width="13.5703125" style="8" customWidth="1"/>
    <col min="11495" max="11495" width="12.42578125" style="8" customWidth="1"/>
    <col min="11496" max="11496" width="12.5703125" style="8" customWidth="1"/>
    <col min="11497" max="11497" width="11.7109375" style="8" customWidth="1"/>
    <col min="11498" max="11498" width="13.7109375" style="8" customWidth="1"/>
    <col min="11499" max="11499" width="13.28515625" style="8" customWidth="1"/>
    <col min="11500" max="11500" width="13.140625" style="8" customWidth="1"/>
    <col min="11501" max="11501" width="12" style="8" customWidth="1"/>
    <col min="11502" max="11502" width="12.140625" style="8" customWidth="1"/>
    <col min="11503" max="11503" width="12.28515625" style="8" customWidth="1"/>
    <col min="11504" max="11504" width="12.140625" style="8" customWidth="1"/>
    <col min="11505" max="11505" width="12.5703125" style="8" customWidth="1"/>
    <col min="11506" max="11722" width="9.140625" style="8"/>
    <col min="11723" max="11723" width="25.42578125" style="8" customWidth="1"/>
    <col min="11724" max="11724" width="56.28515625" style="8" customWidth="1"/>
    <col min="11725" max="11725" width="14" style="8" customWidth="1"/>
    <col min="11726" max="11727" width="14.5703125" style="8" customWidth="1"/>
    <col min="11728" max="11728" width="14.140625" style="8" customWidth="1"/>
    <col min="11729" max="11729" width="15.140625" style="8" customWidth="1"/>
    <col min="11730" max="11730" width="13.85546875" style="8" customWidth="1"/>
    <col min="11731" max="11732" width="14.7109375" style="8" customWidth="1"/>
    <col min="11733" max="11733" width="12.85546875" style="8" customWidth="1"/>
    <col min="11734" max="11734" width="13.5703125" style="8" customWidth="1"/>
    <col min="11735" max="11735" width="12.7109375" style="8" customWidth="1"/>
    <col min="11736" max="11736" width="13.42578125" style="8" customWidth="1"/>
    <col min="11737" max="11737" width="13.140625" style="8" customWidth="1"/>
    <col min="11738" max="11738" width="14.7109375" style="8" customWidth="1"/>
    <col min="11739" max="11739" width="14.5703125" style="8" customWidth="1"/>
    <col min="11740" max="11740" width="13" style="8" customWidth="1"/>
    <col min="11741" max="11741" width="15" style="8" customWidth="1"/>
    <col min="11742" max="11743" width="12.140625" style="8" customWidth="1"/>
    <col min="11744" max="11744" width="12" style="8" customWidth="1"/>
    <col min="11745" max="11745" width="13.5703125" style="8" customWidth="1"/>
    <col min="11746" max="11746" width="14" style="8" customWidth="1"/>
    <col min="11747" max="11747" width="12.28515625" style="8" customWidth="1"/>
    <col min="11748" max="11748" width="14.140625" style="8" customWidth="1"/>
    <col min="11749" max="11749" width="13" style="8" customWidth="1"/>
    <col min="11750" max="11750" width="13.5703125" style="8" customWidth="1"/>
    <col min="11751" max="11751" width="12.42578125" style="8" customWidth="1"/>
    <col min="11752" max="11752" width="12.5703125" style="8" customWidth="1"/>
    <col min="11753" max="11753" width="11.7109375" style="8" customWidth="1"/>
    <col min="11754" max="11754" width="13.7109375" style="8" customWidth="1"/>
    <col min="11755" max="11755" width="13.28515625" style="8" customWidth="1"/>
    <col min="11756" max="11756" width="13.140625" style="8" customWidth="1"/>
    <col min="11757" max="11757" width="12" style="8" customWidth="1"/>
    <col min="11758" max="11758" width="12.140625" style="8" customWidth="1"/>
    <col min="11759" max="11759" width="12.28515625" style="8" customWidth="1"/>
    <col min="11760" max="11760" width="12.140625" style="8" customWidth="1"/>
    <col min="11761" max="11761" width="12.5703125" style="8" customWidth="1"/>
    <col min="11762" max="11978" width="9.140625" style="8"/>
    <col min="11979" max="11979" width="25.42578125" style="8" customWidth="1"/>
    <col min="11980" max="11980" width="56.28515625" style="8" customWidth="1"/>
    <col min="11981" max="11981" width="14" style="8" customWidth="1"/>
    <col min="11982" max="11983" width="14.5703125" style="8" customWidth="1"/>
    <col min="11984" max="11984" width="14.140625" style="8" customWidth="1"/>
    <col min="11985" max="11985" width="15.140625" style="8" customWidth="1"/>
    <col min="11986" max="11986" width="13.85546875" style="8" customWidth="1"/>
    <col min="11987" max="11988" width="14.7109375" style="8" customWidth="1"/>
    <col min="11989" max="11989" width="12.85546875" style="8" customWidth="1"/>
    <col min="11990" max="11990" width="13.5703125" style="8" customWidth="1"/>
    <col min="11991" max="11991" width="12.7109375" style="8" customWidth="1"/>
    <col min="11992" max="11992" width="13.42578125" style="8" customWidth="1"/>
    <col min="11993" max="11993" width="13.140625" style="8" customWidth="1"/>
    <col min="11994" max="11994" width="14.7109375" style="8" customWidth="1"/>
    <col min="11995" max="11995" width="14.5703125" style="8" customWidth="1"/>
    <col min="11996" max="11996" width="13" style="8" customWidth="1"/>
    <col min="11997" max="11997" width="15" style="8" customWidth="1"/>
    <col min="11998" max="11999" width="12.140625" style="8" customWidth="1"/>
    <col min="12000" max="12000" width="12" style="8" customWidth="1"/>
    <col min="12001" max="12001" width="13.5703125" style="8" customWidth="1"/>
    <col min="12002" max="12002" width="14" style="8" customWidth="1"/>
    <col min="12003" max="12003" width="12.28515625" style="8" customWidth="1"/>
    <col min="12004" max="12004" width="14.140625" style="8" customWidth="1"/>
    <col min="12005" max="12005" width="13" style="8" customWidth="1"/>
    <col min="12006" max="12006" width="13.5703125" style="8" customWidth="1"/>
    <col min="12007" max="12007" width="12.42578125" style="8" customWidth="1"/>
    <col min="12008" max="12008" width="12.5703125" style="8" customWidth="1"/>
    <col min="12009" max="12009" width="11.7109375" style="8" customWidth="1"/>
    <col min="12010" max="12010" width="13.7109375" style="8" customWidth="1"/>
    <col min="12011" max="12011" width="13.28515625" style="8" customWidth="1"/>
    <col min="12012" max="12012" width="13.140625" style="8" customWidth="1"/>
    <col min="12013" max="12013" width="12" style="8" customWidth="1"/>
    <col min="12014" max="12014" width="12.140625" style="8" customWidth="1"/>
    <col min="12015" max="12015" width="12.28515625" style="8" customWidth="1"/>
    <col min="12016" max="12016" width="12.140625" style="8" customWidth="1"/>
    <col min="12017" max="12017" width="12.5703125" style="8" customWidth="1"/>
    <col min="12018" max="12234" width="9.140625" style="8"/>
    <col min="12235" max="12235" width="25.42578125" style="8" customWidth="1"/>
    <col min="12236" max="12236" width="56.28515625" style="8" customWidth="1"/>
    <col min="12237" max="12237" width="14" style="8" customWidth="1"/>
    <col min="12238" max="12239" width="14.5703125" style="8" customWidth="1"/>
    <col min="12240" max="12240" width="14.140625" style="8" customWidth="1"/>
    <col min="12241" max="12241" width="15.140625" style="8" customWidth="1"/>
    <col min="12242" max="12242" width="13.85546875" style="8" customWidth="1"/>
    <col min="12243" max="12244" width="14.7109375" style="8" customWidth="1"/>
    <col min="12245" max="12245" width="12.85546875" style="8" customWidth="1"/>
    <col min="12246" max="12246" width="13.5703125" style="8" customWidth="1"/>
    <col min="12247" max="12247" width="12.7109375" style="8" customWidth="1"/>
    <col min="12248" max="12248" width="13.42578125" style="8" customWidth="1"/>
    <col min="12249" max="12249" width="13.140625" style="8" customWidth="1"/>
    <col min="12250" max="12250" width="14.7109375" style="8" customWidth="1"/>
    <col min="12251" max="12251" width="14.5703125" style="8" customWidth="1"/>
    <col min="12252" max="12252" width="13" style="8" customWidth="1"/>
    <col min="12253" max="12253" width="15" style="8" customWidth="1"/>
    <col min="12254" max="12255" width="12.140625" style="8" customWidth="1"/>
    <col min="12256" max="12256" width="12" style="8" customWidth="1"/>
    <col min="12257" max="12257" width="13.5703125" style="8" customWidth="1"/>
    <col min="12258" max="12258" width="14" style="8" customWidth="1"/>
    <col min="12259" max="12259" width="12.28515625" style="8" customWidth="1"/>
    <col min="12260" max="12260" width="14.140625" style="8" customWidth="1"/>
    <col min="12261" max="12261" width="13" style="8" customWidth="1"/>
    <col min="12262" max="12262" width="13.5703125" style="8" customWidth="1"/>
    <col min="12263" max="12263" width="12.42578125" style="8" customWidth="1"/>
    <col min="12264" max="12264" width="12.5703125" style="8" customWidth="1"/>
    <col min="12265" max="12265" width="11.7109375" style="8" customWidth="1"/>
    <col min="12266" max="12266" width="13.7109375" style="8" customWidth="1"/>
    <col min="12267" max="12267" width="13.28515625" style="8" customWidth="1"/>
    <col min="12268" max="12268" width="13.140625" style="8" customWidth="1"/>
    <col min="12269" max="12269" width="12" style="8" customWidth="1"/>
    <col min="12270" max="12270" width="12.140625" style="8" customWidth="1"/>
    <col min="12271" max="12271" width="12.28515625" style="8" customWidth="1"/>
    <col min="12272" max="12272" width="12.140625" style="8" customWidth="1"/>
    <col min="12273" max="12273" width="12.5703125" style="8" customWidth="1"/>
    <col min="12274" max="12490" width="9.140625" style="8"/>
    <col min="12491" max="12491" width="25.42578125" style="8" customWidth="1"/>
    <col min="12492" max="12492" width="56.28515625" style="8" customWidth="1"/>
    <col min="12493" max="12493" width="14" style="8" customWidth="1"/>
    <col min="12494" max="12495" width="14.5703125" style="8" customWidth="1"/>
    <col min="12496" max="12496" width="14.140625" style="8" customWidth="1"/>
    <col min="12497" max="12497" width="15.140625" style="8" customWidth="1"/>
    <col min="12498" max="12498" width="13.85546875" style="8" customWidth="1"/>
    <col min="12499" max="12500" width="14.7109375" style="8" customWidth="1"/>
    <col min="12501" max="12501" width="12.85546875" style="8" customWidth="1"/>
    <col min="12502" max="12502" width="13.5703125" style="8" customWidth="1"/>
    <col min="12503" max="12503" width="12.7109375" style="8" customWidth="1"/>
    <col min="12504" max="12504" width="13.42578125" style="8" customWidth="1"/>
    <col min="12505" max="12505" width="13.140625" style="8" customWidth="1"/>
    <col min="12506" max="12506" width="14.7109375" style="8" customWidth="1"/>
    <col min="12507" max="12507" width="14.5703125" style="8" customWidth="1"/>
    <col min="12508" max="12508" width="13" style="8" customWidth="1"/>
    <col min="12509" max="12509" width="15" style="8" customWidth="1"/>
    <col min="12510" max="12511" width="12.140625" style="8" customWidth="1"/>
    <col min="12512" max="12512" width="12" style="8" customWidth="1"/>
    <col min="12513" max="12513" width="13.5703125" style="8" customWidth="1"/>
    <col min="12514" max="12514" width="14" style="8" customWidth="1"/>
    <col min="12515" max="12515" width="12.28515625" style="8" customWidth="1"/>
    <col min="12516" max="12516" width="14.140625" style="8" customWidth="1"/>
    <col min="12517" max="12517" width="13" style="8" customWidth="1"/>
    <col min="12518" max="12518" width="13.5703125" style="8" customWidth="1"/>
    <col min="12519" max="12519" width="12.42578125" style="8" customWidth="1"/>
    <col min="12520" max="12520" width="12.5703125" style="8" customWidth="1"/>
    <col min="12521" max="12521" width="11.7109375" style="8" customWidth="1"/>
    <col min="12522" max="12522" width="13.7109375" style="8" customWidth="1"/>
    <col min="12523" max="12523" width="13.28515625" style="8" customWidth="1"/>
    <col min="12524" max="12524" width="13.140625" style="8" customWidth="1"/>
    <col min="12525" max="12525" width="12" style="8" customWidth="1"/>
    <col min="12526" max="12526" width="12.140625" style="8" customWidth="1"/>
    <col min="12527" max="12527" width="12.28515625" style="8" customWidth="1"/>
    <col min="12528" max="12528" width="12.140625" style="8" customWidth="1"/>
    <col min="12529" max="12529" width="12.5703125" style="8" customWidth="1"/>
    <col min="12530" max="12746" width="9.140625" style="8"/>
    <col min="12747" max="12747" width="25.42578125" style="8" customWidth="1"/>
    <col min="12748" max="12748" width="56.28515625" style="8" customWidth="1"/>
    <col min="12749" max="12749" width="14" style="8" customWidth="1"/>
    <col min="12750" max="12751" width="14.5703125" style="8" customWidth="1"/>
    <col min="12752" max="12752" width="14.140625" style="8" customWidth="1"/>
    <col min="12753" max="12753" width="15.140625" style="8" customWidth="1"/>
    <col min="12754" max="12754" width="13.85546875" style="8" customWidth="1"/>
    <col min="12755" max="12756" width="14.7109375" style="8" customWidth="1"/>
    <col min="12757" max="12757" width="12.85546875" style="8" customWidth="1"/>
    <col min="12758" max="12758" width="13.5703125" style="8" customWidth="1"/>
    <col min="12759" max="12759" width="12.7109375" style="8" customWidth="1"/>
    <col min="12760" max="12760" width="13.42578125" style="8" customWidth="1"/>
    <col min="12761" max="12761" width="13.140625" style="8" customWidth="1"/>
    <col min="12762" max="12762" width="14.7109375" style="8" customWidth="1"/>
    <col min="12763" max="12763" width="14.5703125" style="8" customWidth="1"/>
    <col min="12764" max="12764" width="13" style="8" customWidth="1"/>
    <col min="12765" max="12765" width="15" style="8" customWidth="1"/>
    <col min="12766" max="12767" width="12.140625" style="8" customWidth="1"/>
    <col min="12768" max="12768" width="12" style="8" customWidth="1"/>
    <col min="12769" max="12769" width="13.5703125" style="8" customWidth="1"/>
    <col min="12770" max="12770" width="14" style="8" customWidth="1"/>
    <col min="12771" max="12771" width="12.28515625" style="8" customWidth="1"/>
    <col min="12772" max="12772" width="14.140625" style="8" customWidth="1"/>
    <col min="12773" max="12773" width="13" style="8" customWidth="1"/>
    <col min="12774" max="12774" width="13.5703125" style="8" customWidth="1"/>
    <col min="12775" max="12775" width="12.42578125" style="8" customWidth="1"/>
    <col min="12776" max="12776" width="12.5703125" style="8" customWidth="1"/>
    <col min="12777" max="12777" width="11.7109375" style="8" customWidth="1"/>
    <col min="12778" max="12778" width="13.7109375" style="8" customWidth="1"/>
    <col min="12779" max="12779" width="13.28515625" style="8" customWidth="1"/>
    <col min="12780" max="12780" width="13.140625" style="8" customWidth="1"/>
    <col min="12781" max="12781" width="12" style="8" customWidth="1"/>
    <col min="12782" max="12782" width="12.140625" style="8" customWidth="1"/>
    <col min="12783" max="12783" width="12.28515625" style="8" customWidth="1"/>
    <col min="12784" max="12784" width="12.140625" style="8" customWidth="1"/>
    <col min="12785" max="12785" width="12.5703125" style="8" customWidth="1"/>
    <col min="12786" max="13002" width="9.140625" style="8"/>
    <col min="13003" max="13003" width="25.42578125" style="8" customWidth="1"/>
    <col min="13004" max="13004" width="56.28515625" style="8" customWidth="1"/>
    <col min="13005" max="13005" width="14" style="8" customWidth="1"/>
    <col min="13006" max="13007" width="14.5703125" style="8" customWidth="1"/>
    <col min="13008" max="13008" width="14.140625" style="8" customWidth="1"/>
    <col min="13009" max="13009" width="15.140625" style="8" customWidth="1"/>
    <col min="13010" max="13010" width="13.85546875" style="8" customWidth="1"/>
    <col min="13011" max="13012" width="14.7109375" style="8" customWidth="1"/>
    <col min="13013" max="13013" width="12.85546875" style="8" customWidth="1"/>
    <col min="13014" max="13014" width="13.5703125" style="8" customWidth="1"/>
    <col min="13015" max="13015" width="12.7109375" style="8" customWidth="1"/>
    <col min="13016" max="13016" width="13.42578125" style="8" customWidth="1"/>
    <col min="13017" max="13017" width="13.140625" style="8" customWidth="1"/>
    <col min="13018" max="13018" width="14.7109375" style="8" customWidth="1"/>
    <col min="13019" max="13019" width="14.5703125" style="8" customWidth="1"/>
    <col min="13020" max="13020" width="13" style="8" customWidth="1"/>
    <col min="13021" max="13021" width="15" style="8" customWidth="1"/>
    <col min="13022" max="13023" width="12.140625" style="8" customWidth="1"/>
    <col min="13024" max="13024" width="12" style="8" customWidth="1"/>
    <col min="13025" max="13025" width="13.5703125" style="8" customWidth="1"/>
    <col min="13026" max="13026" width="14" style="8" customWidth="1"/>
    <col min="13027" max="13027" width="12.28515625" style="8" customWidth="1"/>
    <col min="13028" max="13028" width="14.140625" style="8" customWidth="1"/>
    <col min="13029" max="13029" width="13" style="8" customWidth="1"/>
    <col min="13030" max="13030" width="13.5703125" style="8" customWidth="1"/>
    <col min="13031" max="13031" width="12.42578125" style="8" customWidth="1"/>
    <col min="13032" max="13032" width="12.5703125" style="8" customWidth="1"/>
    <col min="13033" max="13033" width="11.7109375" style="8" customWidth="1"/>
    <col min="13034" max="13034" width="13.7109375" style="8" customWidth="1"/>
    <col min="13035" max="13035" width="13.28515625" style="8" customWidth="1"/>
    <col min="13036" max="13036" width="13.140625" style="8" customWidth="1"/>
    <col min="13037" max="13037" width="12" style="8" customWidth="1"/>
    <col min="13038" max="13038" width="12.140625" style="8" customWidth="1"/>
    <col min="13039" max="13039" width="12.28515625" style="8" customWidth="1"/>
    <col min="13040" max="13040" width="12.140625" style="8" customWidth="1"/>
    <col min="13041" max="13041" width="12.5703125" style="8" customWidth="1"/>
    <col min="13042" max="13258" width="9.140625" style="8"/>
    <col min="13259" max="13259" width="25.42578125" style="8" customWidth="1"/>
    <col min="13260" max="13260" width="56.28515625" style="8" customWidth="1"/>
    <col min="13261" max="13261" width="14" style="8" customWidth="1"/>
    <col min="13262" max="13263" width="14.5703125" style="8" customWidth="1"/>
    <col min="13264" max="13264" width="14.140625" style="8" customWidth="1"/>
    <col min="13265" max="13265" width="15.140625" style="8" customWidth="1"/>
    <col min="13266" max="13266" width="13.85546875" style="8" customWidth="1"/>
    <col min="13267" max="13268" width="14.7109375" style="8" customWidth="1"/>
    <col min="13269" max="13269" width="12.85546875" style="8" customWidth="1"/>
    <col min="13270" max="13270" width="13.5703125" style="8" customWidth="1"/>
    <col min="13271" max="13271" width="12.7109375" style="8" customWidth="1"/>
    <col min="13272" max="13272" width="13.42578125" style="8" customWidth="1"/>
    <col min="13273" max="13273" width="13.140625" style="8" customWidth="1"/>
    <col min="13274" max="13274" width="14.7109375" style="8" customWidth="1"/>
    <col min="13275" max="13275" width="14.5703125" style="8" customWidth="1"/>
    <col min="13276" max="13276" width="13" style="8" customWidth="1"/>
    <col min="13277" max="13277" width="15" style="8" customWidth="1"/>
    <col min="13278" max="13279" width="12.140625" style="8" customWidth="1"/>
    <col min="13280" max="13280" width="12" style="8" customWidth="1"/>
    <col min="13281" max="13281" width="13.5703125" style="8" customWidth="1"/>
    <col min="13282" max="13282" width="14" style="8" customWidth="1"/>
    <col min="13283" max="13283" width="12.28515625" style="8" customWidth="1"/>
    <col min="13284" max="13284" width="14.140625" style="8" customWidth="1"/>
    <col min="13285" max="13285" width="13" style="8" customWidth="1"/>
    <col min="13286" max="13286" width="13.5703125" style="8" customWidth="1"/>
    <col min="13287" max="13287" width="12.42578125" style="8" customWidth="1"/>
    <col min="13288" max="13288" width="12.5703125" style="8" customWidth="1"/>
    <col min="13289" max="13289" width="11.7109375" style="8" customWidth="1"/>
    <col min="13290" max="13290" width="13.7109375" style="8" customWidth="1"/>
    <col min="13291" max="13291" width="13.28515625" style="8" customWidth="1"/>
    <col min="13292" max="13292" width="13.140625" style="8" customWidth="1"/>
    <col min="13293" max="13293" width="12" style="8" customWidth="1"/>
    <col min="13294" max="13294" width="12.140625" style="8" customWidth="1"/>
    <col min="13295" max="13295" width="12.28515625" style="8" customWidth="1"/>
    <col min="13296" max="13296" width="12.140625" style="8" customWidth="1"/>
    <col min="13297" max="13297" width="12.5703125" style="8" customWidth="1"/>
    <col min="13298" max="13514" width="9.140625" style="8"/>
    <col min="13515" max="13515" width="25.42578125" style="8" customWidth="1"/>
    <col min="13516" max="13516" width="56.28515625" style="8" customWidth="1"/>
    <col min="13517" max="13517" width="14" style="8" customWidth="1"/>
    <col min="13518" max="13519" width="14.5703125" style="8" customWidth="1"/>
    <col min="13520" max="13520" width="14.140625" style="8" customWidth="1"/>
    <col min="13521" max="13521" width="15.140625" style="8" customWidth="1"/>
    <col min="13522" max="13522" width="13.85546875" style="8" customWidth="1"/>
    <col min="13523" max="13524" width="14.7109375" style="8" customWidth="1"/>
    <col min="13525" max="13525" width="12.85546875" style="8" customWidth="1"/>
    <col min="13526" max="13526" width="13.5703125" style="8" customWidth="1"/>
    <col min="13527" max="13527" width="12.7109375" style="8" customWidth="1"/>
    <col min="13528" max="13528" width="13.42578125" style="8" customWidth="1"/>
    <col min="13529" max="13529" width="13.140625" style="8" customWidth="1"/>
    <col min="13530" max="13530" width="14.7109375" style="8" customWidth="1"/>
    <col min="13531" max="13531" width="14.5703125" style="8" customWidth="1"/>
    <col min="13532" max="13532" width="13" style="8" customWidth="1"/>
    <col min="13533" max="13533" width="15" style="8" customWidth="1"/>
    <col min="13534" max="13535" width="12.140625" style="8" customWidth="1"/>
    <col min="13536" max="13536" width="12" style="8" customWidth="1"/>
    <col min="13537" max="13537" width="13.5703125" style="8" customWidth="1"/>
    <col min="13538" max="13538" width="14" style="8" customWidth="1"/>
    <col min="13539" max="13539" width="12.28515625" style="8" customWidth="1"/>
    <col min="13540" max="13540" width="14.140625" style="8" customWidth="1"/>
    <col min="13541" max="13541" width="13" style="8" customWidth="1"/>
    <col min="13542" max="13542" width="13.5703125" style="8" customWidth="1"/>
    <col min="13543" max="13543" width="12.42578125" style="8" customWidth="1"/>
    <col min="13544" max="13544" width="12.5703125" style="8" customWidth="1"/>
    <col min="13545" max="13545" width="11.7109375" style="8" customWidth="1"/>
    <col min="13546" max="13546" width="13.7109375" style="8" customWidth="1"/>
    <col min="13547" max="13547" width="13.28515625" style="8" customWidth="1"/>
    <col min="13548" max="13548" width="13.140625" style="8" customWidth="1"/>
    <col min="13549" max="13549" width="12" style="8" customWidth="1"/>
    <col min="13550" max="13550" width="12.140625" style="8" customWidth="1"/>
    <col min="13551" max="13551" width="12.28515625" style="8" customWidth="1"/>
    <col min="13552" max="13552" width="12.140625" style="8" customWidth="1"/>
    <col min="13553" max="13553" width="12.5703125" style="8" customWidth="1"/>
    <col min="13554" max="13770" width="9.140625" style="8"/>
    <col min="13771" max="13771" width="25.42578125" style="8" customWidth="1"/>
    <col min="13772" max="13772" width="56.28515625" style="8" customWidth="1"/>
    <col min="13773" max="13773" width="14" style="8" customWidth="1"/>
    <col min="13774" max="13775" width="14.5703125" style="8" customWidth="1"/>
    <col min="13776" max="13776" width="14.140625" style="8" customWidth="1"/>
    <col min="13777" max="13777" width="15.140625" style="8" customWidth="1"/>
    <col min="13778" max="13778" width="13.85546875" style="8" customWidth="1"/>
    <col min="13779" max="13780" width="14.7109375" style="8" customWidth="1"/>
    <col min="13781" max="13781" width="12.85546875" style="8" customWidth="1"/>
    <col min="13782" max="13782" width="13.5703125" style="8" customWidth="1"/>
    <col min="13783" max="13783" width="12.7109375" style="8" customWidth="1"/>
    <col min="13784" max="13784" width="13.42578125" style="8" customWidth="1"/>
    <col min="13785" max="13785" width="13.140625" style="8" customWidth="1"/>
    <col min="13786" max="13786" width="14.7109375" style="8" customWidth="1"/>
    <col min="13787" max="13787" width="14.5703125" style="8" customWidth="1"/>
    <col min="13788" max="13788" width="13" style="8" customWidth="1"/>
    <col min="13789" max="13789" width="15" style="8" customWidth="1"/>
    <col min="13790" max="13791" width="12.140625" style="8" customWidth="1"/>
    <col min="13792" max="13792" width="12" style="8" customWidth="1"/>
    <col min="13793" max="13793" width="13.5703125" style="8" customWidth="1"/>
    <col min="13794" max="13794" width="14" style="8" customWidth="1"/>
    <col min="13795" max="13795" width="12.28515625" style="8" customWidth="1"/>
    <col min="13796" max="13796" width="14.140625" style="8" customWidth="1"/>
    <col min="13797" max="13797" width="13" style="8" customWidth="1"/>
    <col min="13798" max="13798" width="13.5703125" style="8" customWidth="1"/>
    <col min="13799" max="13799" width="12.42578125" style="8" customWidth="1"/>
    <col min="13800" max="13800" width="12.5703125" style="8" customWidth="1"/>
    <col min="13801" max="13801" width="11.7109375" style="8" customWidth="1"/>
    <col min="13802" max="13802" width="13.7109375" style="8" customWidth="1"/>
    <col min="13803" max="13803" width="13.28515625" style="8" customWidth="1"/>
    <col min="13804" max="13804" width="13.140625" style="8" customWidth="1"/>
    <col min="13805" max="13805" width="12" style="8" customWidth="1"/>
    <col min="13806" max="13806" width="12.140625" style="8" customWidth="1"/>
    <col min="13807" max="13807" width="12.28515625" style="8" customWidth="1"/>
    <col min="13808" max="13808" width="12.140625" style="8" customWidth="1"/>
    <col min="13809" max="13809" width="12.5703125" style="8" customWidth="1"/>
    <col min="13810" max="14026" width="9.140625" style="8"/>
    <col min="14027" max="14027" width="25.42578125" style="8" customWidth="1"/>
    <col min="14028" max="14028" width="56.28515625" style="8" customWidth="1"/>
    <col min="14029" max="14029" width="14" style="8" customWidth="1"/>
    <col min="14030" max="14031" width="14.5703125" style="8" customWidth="1"/>
    <col min="14032" max="14032" width="14.140625" style="8" customWidth="1"/>
    <col min="14033" max="14033" width="15.140625" style="8" customWidth="1"/>
    <col min="14034" max="14034" width="13.85546875" style="8" customWidth="1"/>
    <col min="14035" max="14036" width="14.7109375" style="8" customWidth="1"/>
    <col min="14037" max="14037" width="12.85546875" style="8" customWidth="1"/>
    <col min="14038" max="14038" width="13.5703125" style="8" customWidth="1"/>
    <col min="14039" max="14039" width="12.7109375" style="8" customWidth="1"/>
    <col min="14040" max="14040" width="13.42578125" style="8" customWidth="1"/>
    <col min="14041" max="14041" width="13.140625" style="8" customWidth="1"/>
    <col min="14042" max="14042" width="14.7109375" style="8" customWidth="1"/>
    <col min="14043" max="14043" width="14.5703125" style="8" customWidth="1"/>
    <col min="14044" max="14044" width="13" style="8" customWidth="1"/>
    <col min="14045" max="14045" width="15" style="8" customWidth="1"/>
    <col min="14046" max="14047" width="12.140625" style="8" customWidth="1"/>
    <col min="14048" max="14048" width="12" style="8" customWidth="1"/>
    <col min="14049" max="14049" width="13.5703125" style="8" customWidth="1"/>
    <col min="14050" max="14050" width="14" style="8" customWidth="1"/>
    <col min="14051" max="14051" width="12.28515625" style="8" customWidth="1"/>
    <col min="14052" max="14052" width="14.140625" style="8" customWidth="1"/>
    <col min="14053" max="14053" width="13" style="8" customWidth="1"/>
    <col min="14054" max="14054" width="13.5703125" style="8" customWidth="1"/>
    <col min="14055" max="14055" width="12.42578125" style="8" customWidth="1"/>
    <col min="14056" max="14056" width="12.5703125" style="8" customWidth="1"/>
    <col min="14057" max="14057" width="11.7109375" style="8" customWidth="1"/>
    <col min="14058" max="14058" width="13.7109375" style="8" customWidth="1"/>
    <col min="14059" max="14059" width="13.28515625" style="8" customWidth="1"/>
    <col min="14060" max="14060" width="13.140625" style="8" customWidth="1"/>
    <col min="14061" max="14061" width="12" style="8" customWidth="1"/>
    <col min="14062" max="14062" width="12.140625" style="8" customWidth="1"/>
    <col min="14063" max="14063" width="12.28515625" style="8" customWidth="1"/>
    <col min="14064" max="14064" width="12.140625" style="8" customWidth="1"/>
    <col min="14065" max="14065" width="12.5703125" style="8" customWidth="1"/>
    <col min="14066" max="14282" width="9.140625" style="8"/>
    <col min="14283" max="14283" width="25.42578125" style="8" customWidth="1"/>
    <col min="14284" max="14284" width="56.28515625" style="8" customWidth="1"/>
    <col min="14285" max="14285" width="14" style="8" customWidth="1"/>
    <col min="14286" max="14287" width="14.5703125" style="8" customWidth="1"/>
    <col min="14288" max="14288" width="14.140625" style="8" customWidth="1"/>
    <col min="14289" max="14289" width="15.140625" style="8" customWidth="1"/>
    <col min="14290" max="14290" width="13.85546875" style="8" customWidth="1"/>
    <col min="14291" max="14292" width="14.7109375" style="8" customWidth="1"/>
    <col min="14293" max="14293" width="12.85546875" style="8" customWidth="1"/>
    <col min="14294" max="14294" width="13.5703125" style="8" customWidth="1"/>
    <col min="14295" max="14295" width="12.7109375" style="8" customWidth="1"/>
    <col min="14296" max="14296" width="13.42578125" style="8" customWidth="1"/>
    <col min="14297" max="14297" width="13.140625" style="8" customWidth="1"/>
    <col min="14298" max="14298" width="14.7109375" style="8" customWidth="1"/>
    <col min="14299" max="14299" width="14.5703125" style="8" customWidth="1"/>
    <col min="14300" max="14300" width="13" style="8" customWidth="1"/>
    <col min="14301" max="14301" width="15" style="8" customWidth="1"/>
    <col min="14302" max="14303" width="12.140625" style="8" customWidth="1"/>
    <col min="14304" max="14304" width="12" style="8" customWidth="1"/>
    <col min="14305" max="14305" width="13.5703125" style="8" customWidth="1"/>
    <col min="14306" max="14306" width="14" style="8" customWidth="1"/>
    <col min="14307" max="14307" width="12.28515625" style="8" customWidth="1"/>
    <col min="14308" max="14308" width="14.140625" style="8" customWidth="1"/>
    <col min="14309" max="14309" width="13" style="8" customWidth="1"/>
    <col min="14310" max="14310" width="13.5703125" style="8" customWidth="1"/>
    <col min="14311" max="14311" width="12.42578125" style="8" customWidth="1"/>
    <col min="14312" max="14312" width="12.5703125" style="8" customWidth="1"/>
    <col min="14313" max="14313" width="11.7109375" style="8" customWidth="1"/>
    <col min="14314" max="14314" width="13.7109375" style="8" customWidth="1"/>
    <col min="14315" max="14315" width="13.28515625" style="8" customWidth="1"/>
    <col min="14316" max="14316" width="13.140625" style="8" customWidth="1"/>
    <col min="14317" max="14317" width="12" style="8" customWidth="1"/>
    <col min="14318" max="14318" width="12.140625" style="8" customWidth="1"/>
    <col min="14319" max="14319" width="12.28515625" style="8" customWidth="1"/>
    <col min="14320" max="14320" width="12.140625" style="8" customWidth="1"/>
    <col min="14321" max="14321" width="12.5703125" style="8" customWidth="1"/>
    <col min="14322" max="14538" width="9.140625" style="8"/>
    <col min="14539" max="14539" width="25.42578125" style="8" customWidth="1"/>
    <col min="14540" max="14540" width="56.28515625" style="8" customWidth="1"/>
    <col min="14541" max="14541" width="14" style="8" customWidth="1"/>
    <col min="14542" max="14543" width="14.5703125" style="8" customWidth="1"/>
    <col min="14544" max="14544" width="14.140625" style="8" customWidth="1"/>
    <col min="14545" max="14545" width="15.140625" style="8" customWidth="1"/>
    <col min="14546" max="14546" width="13.85546875" style="8" customWidth="1"/>
    <col min="14547" max="14548" width="14.7109375" style="8" customWidth="1"/>
    <col min="14549" max="14549" width="12.85546875" style="8" customWidth="1"/>
    <col min="14550" max="14550" width="13.5703125" style="8" customWidth="1"/>
    <col min="14551" max="14551" width="12.7109375" style="8" customWidth="1"/>
    <col min="14552" max="14552" width="13.42578125" style="8" customWidth="1"/>
    <col min="14553" max="14553" width="13.140625" style="8" customWidth="1"/>
    <col min="14554" max="14554" width="14.7109375" style="8" customWidth="1"/>
    <col min="14555" max="14555" width="14.5703125" style="8" customWidth="1"/>
    <col min="14556" max="14556" width="13" style="8" customWidth="1"/>
    <col min="14557" max="14557" width="15" style="8" customWidth="1"/>
    <col min="14558" max="14559" width="12.140625" style="8" customWidth="1"/>
    <col min="14560" max="14560" width="12" style="8" customWidth="1"/>
    <col min="14561" max="14561" width="13.5703125" style="8" customWidth="1"/>
    <col min="14562" max="14562" width="14" style="8" customWidth="1"/>
    <col min="14563" max="14563" width="12.28515625" style="8" customWidth="1"/>
    <col min="14564" max="14564" width="14.140625" style="8" customWidth="1"/>
    <col min="14565" max="14565" width="13" style="8" customWidth="1"/>
    <col min="14566" max="14566" width="13.5703125" style="8" customWidth="1"/>
    <col min="14567" max="14567" width="12.42578125" style="8" customWidth="1"/>
    <col min="14568" max="14568" width="12.5703125" style="8" customWidth="1"/>
    <col min="14569" max="14569" width="11.7109375" style="8" customWidth="1"/>
    <col min="14570" max="14570" width="13.7109375" style="8" customWidth="1"/>
    <col min="14571" max="14571" width="13.28515625" style="8" customWidth="1"/>
    <col min="14572" max="14572" width="13.140625" style="8" customWidth="1"/>
    <col min="14573" max="14573" width="12" style="8" customWidth="1"/>
    <col min="14574" max="14574" width="12.140625" style="8" customWidth="1"/>
    <col min="14575" max="14575" width="12.28515625" style="8" customWidth="1"/>
    <col min="14576" max="14576" width="12.140625" style="8" customWidth="1"/>
    <col min="14577" max="14577" width="12.5703125" style="8" customWidth="1"/>
    <col min="14578" max="14794" width="9.140625" style="8"/>
    <col min="14795" max="14795" width="25.42578125" style="8" customWidth="1"/>
    <col min="14796" max="14796" width="56.28515625" style="8" customWidth="1"/>
    <col min="14797" max="14797" width="14" style="8" customWidth="1"/>
    <col min="14798" max="14799" width="14.5703125" style="8" customWidth="1"/>
    <col min="14800" max="14800" width="14.140625" style="8" customWidth="1"/>
    <col min="14801" max="14801" width="15.140625" style="8" customWidth="1"/>
    <col min="14802" max="14802" width="13.85546875" style="8" customWidth="1"/>
    <col min="14803" max="14804" width="14.7109375" style="8" customWidth="1"/>
    <col min="14805" max="14805" width="12.85546875" style="8" customWidth="1"/>
    <col min="14806" max="14806" width="13.5703125" style="8" customWidth="1"/>
    <col min="14807" max="14807" width="12.7109375" style="8" customWidth="1"/>
    <col min="14808" max="14808" width="13.42578125" style="8" customWidth="1"/>
    <col min="14809" max="14809" width="13.140625" style="8" customWidth="1"/>
    <col min="14810" max="14810" width="14.7109375" style="8" customWidth="1"/>
    <col min="14811" max="14811" width="14.5703125" style="8" customWidth="1"/>
    <col min="14812" max="14812" width="13" style="8" customWidth="1"/>
    <col min="14813" max="14813" width="15" style="8" customWidth="1"/>
    <col min="14814" max="14815" width="12.140625" style="8" customWidth="1"/>
    <col min="14816" max="14816" width="12" style="8" customWidth="1"/>
    <col min="14817" max="14817" width="13.5703125" style="8" customWidth="1"/>
    <col min="14818" max="14818" width="14" style="8" customWidth="1"/>
    <col min="14819" max="14819" width="12.28515625" style="8" customWidth="1"/>
    <col min="14820" max="14820" width="14.140625" style="8" customWidth="1"/>
    <col min="14821" max="14821" width="13" style="8" customWidth="1"/>
    <col min="14822" max="14822" width="13.5703125" style="8" customWidth="1"/>
    <col min="14823" max="14823" width="12.42578125" style="8" customWidth="1"/>
    <col min="14824" max="14824" width="12.5703125" style="8" customWidth="1"/>
    <col min="14825" max="14825" width="11.7109375" style="8" customWidth="1"/>
    <col min="14826" max="14826" width="13.7109375" style="8" customWidth="1"/>
    <col min="14827" max="14827" width="13.28515625" style="8" customWidth="1"/>
    <col min="14828" max="14828" width="13.140625" style="8" customWidth="1"/>
    <col min="14829" max="14829" width="12" style="8" customWidth="1"/>
    <col min="14830" max="14830" width="12.140625" style="8" customWidth="1"/>
    <col min="14831" max="14831" width="12.28515625" style="8" customWidth="1"/>
    <col min="14832" max="14832" width="12.140625" style="8" customWidth="1"/>
    <col min="14833" max="14833" width="12.5703125" style="8" customWidth="1"/>
    <col min="14834" max="15050" width="9.140625" style="8"/>
    <col min="15051" max="15051" width="25.42578125" style="8" customWidth="1"/>
    <col min="15052" max="15052" width="56.28515625" style="8" customWidth="1"/>
    <col min="15053" max="15053" width="14" style="8" customWidth="1"/>
    <col min="15054" max="15055" width="14.5703125" style="8" customWidth="1"/>
    <col min="15056" max="15056" width="14.140625" style="8" customWidth="1"/>
    <col min="15057" max="15057" width="15.140625" style="8" customWidth="1"/>
    <col min="15058" max="15058" width="13.85546875" style="8" customWidth="1"/>
    <col min="15059" max="15060" width="14.7109375" style="8" customWidth="1"/>
    <col min="15061" max="15061" width="12.85546875" style="8" customWidth="1"/>
    <col min="15062" max="15062" width="13.5703125" style="8" customWidth="1"/>
    <col min="15063" max="15063" width="12.7109375" style="8" customWidth="1"/>
    <col min="15064" max="15064" width="13.42578125" style="8" customWidth="1"/>
    <col min="15065" max="15065" width="13.140625" style="8" customWidth="1"/>
    <col min="15066" max="15066" width="14.7109375" style="8" customWidth="1"/>
    <col min="15067" max="15067" width="14.5703125" style="8" customWidth="1"/>
    <col min="15068" max="15068" width="13" style="8" customWidth="1"/>
    <col min="15069" max="15069" width="15" style="8" customWidth="1"/>
    <col min="15070" max="15071" width="12.140625" style="8" customWidth="1"/>
    <col min="15072" max="15072" width="12" style="8" customWidth="1"/>
    <col min="15073" max="15073" width="13.5703125" style="8" customWidth="1"/>
    <col min="15074" max="15074" width="14" style="8" customWidth="1"/>
    <col min="15075" max="15075" width="12.28515625" style="8" customWidth="1"/>
    <col min="15076" max="15076" width="14.140625" style="8" customWidth="1"/>
    <col min="15077" max="15077" width="13" style="8" customWidth="1"/>
    <col min="15078" max="15078" width="13.5703125" style="8" customWidth="1"/>
    <col min="15079" max="15079" width="12.42578125" style="8" customWidth="1"/>
    <col min="15080" max="15080" width="12.5703125" style="8" customWidth="1"/>
    <col min="15081" max="15081" width="11.7109375" style="8" customWidth="1"/>
    <col min="15082" max="15082" width="13.7109375" style="8" customWidth="1"/>
    <col min="15083" max="15083" width="13.28515625" style="8" customWidth="1"/>
    <col min="15084" max="15084" width="13.140625" style="8" customWidth="1"/>
    <col min="15085" max="15085" width="12" style="8" customWidth="1"/>
    <col min="15086" max="15086" width="12.140625" style="8" customWidth="1"/>
    <col min="15087" max="15087" width="12.28515625" style="8" customWidth="1"/>
    <col min="15088" max="15088" width="12.140625" style="8" customWidth="1"/>
    <col min="15089" max="15089" width="12.5703125" style="8" customWidth="1"/>
    <col min="15090" max="15306" width="9.140625" style="8"/>
    <col min="15307" max="15307" width="25.42578125" style="8" customWidth="1"/>
    <col min="15308" max="15308" width="56.28515625" style="8" customWidth="1"/>
    <col min="15309" max="15309" width="14" style="8" customWidth="1"/>
    <col min="15310" max="15311" width="14.5703125" style="8" customWidth="1"/>
    <col min="15312" max="15312" width="14.140625" style="8" customWidth="1"/>
    <col min="15313" max="15313" width="15.140625" style="8" customWidth="1"/>
    <col min="15314" max="15314" width="13.85546875" style="8" customWidth="1"/>
    <col min="15315" max="15316" width="14.7109375" style="8" customWidth="1"/>
    <col min="15317" max="15317" width="12.85546875" style="8" customWidth="1"/>
    <col min="15318" max="15318" width="13.5703125" style="8" customWidth="1"/>
    <col min="15319" max="15319" width="12.7109375" style="8" customWidth="1"/>
    <col min="15320" max="15320" width="13.42578125" style="8" customWidth="1"/>
    <col min="15321" max="15321" width="13.140625" style="8" customWidth="1"/>
    <col min="15322" max="15322" width="14.7109375" style="8" customWidth="1"/>
    <col min="15323" max="15323" width="14.5703125" style="8" customWidth="1"/>
    <col min="15324" max="15324" width="13" style="8" customWidth="1"/>
    <col min="15325" max="15325" width="15" style="8" customWidth="1"/>
    <col min="15326" max="15327" width="12.140625" style="8" customWidth="1"/>
    <col min="15328" max="15328" width="12" style="8" customWidth="1"/>
    <col min="15329" max="15329" width="13.5703125" style="8" customWidth="1"/>
    <col min="15330" max="15330" width="14" style="8" customWidth="1"/>
    <col min="15331" max="15331" width="12.28515625" style="8" customWidth="1"/>
    <col min="15332" max="15332" width="14.140625" style="8" customWidth="1"/>
    <col min="15333" max="15333" width="13" style="8" customWidth="1"/>
    <col min="15334" max="15334" width="13.5703125" style="8" customWidth="1"/>
    <col min="15335" max="15335" width="12.42578125" style="8" customWidth="1"/>
    <col min="15336" max="15336" width="12.5703125" style="8" customWidth="1"/>
    <col min="15337" max="15337" width="11.7109375" style="8" customWidth="1"/>
    <col min="15338" max="15338" width="13.7109375" style="8" customWidth="1"/>
    <col min="15339" max="15339" width="13.28515625" style="8" customWidth="1"/>
    <col min="15340" max="15340" width="13.140625" style="8" customWidth="1"/>
    <col min="15341" max="15341" width="12" style="8" customWidth="1"/>
    <col min="15342" max="15342" width="12.140625" style="8" customWidth="1"/>
    <col min="15343" max="15343" width="12.28515625" style="8" customWidth="1"/>
    <col min="15344" max="15344" width="12.140625" style="8" customWidth="1"/>
    <col min="15345" max="15345" width="12.5703125" style="8" customWidth="1"/>
    <col min="15346" max="15562" width="9.140625" style="8"/>
    <col min="15563" max="15563" width="25.42578125" style="8" customWidth="1"/>
    <col min="15564" max="15564" width="56.28515625" style="8" customWidth="1"/>
    <col min="15565" max="15565" width="14" style="8" customWidth="1"/>
    <col min="15566" max="15567" width="14.5703125" style="8" customWidth="1"/>
    <col min="15568" max="15568" width="14.140625" style="8" customWidth="1"/>
    <col min="15569" max="15569" width="15.140625" style="8" customWidth="1"/>
    <col min="15570" max="15570" width="13.85546875" style="8" customWidth="1"/>
    <col min="15571" max="15572" width="14.7109375" style="8" customWidth="1"/>
    <col min="15573" max="15573" width="12.85546875" style="8" customWidth="1"/>
    <col min="15574" max="15574" width="13.5703125" style="8" customWidth="1"/>
    <col min="15575" max="15575" width="12.7109375" style="8" customWidth="1"/>
    <col min="15576" max="15576" width="13.42578125" style="8" customWidth="1"/>
    <col min="15577" max="15577" width="13.140625" style="8" customWidth="1"/>
    <col min="15578" max="15578" width="14.7109375" style="8" customWidth="1"/>
    <col min="15579" max="15579" width="14.5703125" style="8" customWidth="1"/>
    <col min="15580" max="15580" width="13" style="8" customWidth="1"/>
    <col min="15581" max="15581" width="15" style="8" customWidth="1"/>
    <col min="15582" max="15583" width="12.140625" style="8" customWidth="1"/>
    <col min="15584" max="15584" width="12" style="8" customWidth="1"/>
    <col min="15585" max="15585" width="13.5703125" style="8" customWidth="1"/>
    <col min="15586" max="15586" width="14" style="8" customWidth="1"/>
    <col min="15587" max="15587" width="12.28515625" style="8" customWidth="1"/>
    <col min="15588" max="15588" width="14.140625" style="8" customWidth="1"/>
    <col min="15589" max="15589" width="13" style="8" customWidth="1"/>
    <col min="15590" max="15590" width="13.5703125" style="8" customWidth="1"/>
    <col min="15591" max="15591" width="12.42578125" style="8" customWidth="1"/>
    <col min="15592" max="15592" width="12.5703125" style="8" customWidth="1"/>
    <col min="15593" max="15593" width="11.7109375" style="8" customWidth="1"/>
    <col min="15594" max="15594" width="13.7109375" style="8" customWidth="1"/>
    <col min="15595" max="15595" width="13.28515625" style="8" customWidth="1"/>
    <col min="15596" max="15596" width="13.140625" style="8" customWidth="1"/>
    <col min="15597" max="15597" width="12" style="8" customWidth="1"/>
    <col min="15598" max="15598" width="12.140625" style="8" customWidth="1"/>
    <col min="15599" max="15599" width="12.28515625" style="8" customWidth="1"/>
    <col min="15600" max="15600" width="12.140625" style="8" customWidth="1"/>
    <col min="15601" max="15601" width="12.5703125" style="8" customWidth="1"/>
    <col min="15602" max="15818" width="9.140625" style="8"/>
    <col min="15819" max="15819" width="25.42578125" style="8" customWidth="1"/>
    <col min="15820" max="15820" width="56.28515625" style="8" customWidth="1"/>
    <col min="15821" max="15821" width="14" style="8" customWidth="1"/>
    <col min="15822" max="15823" width="14.5703125" style="8" customWidth="1"/>
    <col min="15824" max="15824" width="14.140625" style="8" customWidth="1"/>
    <col min="15825" max="15825" width="15.140625" style="8" customWidth="1"/>
    <col min="15826" max="15826" width="13.85546875" style="8" customWidth="1"/>
    <col min="15827" max="15828" width="14.7109375" style="8" customWidth="1"/>
    <col min="15829" max="15829" width="12.85546875" style="8" customWidth="1"/>
    <col min="15830" max="15830" width="13.5703125" style="8" customWidth="1"/>
    <col min="15831" max="15831" width="12.7109375" style="8" customWidth="1"/>
    <col min="15832" max="15832" width="13.42578125" style="8" customWidth="1"/>
    <col min="15833" max="15833" width="13.140625" style="8" customWidth="1"/>
    <col min="15834" max="15834" width="14.7109375" style="8" customWidth="1"/>
    <col min="15835" max="15835" width="14.5703125" style="8" customWidth="1"/>
    <col min="15836" max="15836" width="13" style="8" customWidth="1"/>
    <col min="15837" max="15837" width="15" style="8" customWidth="1"/>
    <col min="15838" max="15839" width="12.140625" style="8" customWidth="1"/>
    <col min="15840" max="15840" width="12" style="8" customWidth="1"/>
    <col min="15841" max="15841" width="13.5703125" style="8" customWidth="1"/>
    <col min="15842" max="15842" width="14" style="8" customWidth="1"/>
    <col min="15843" max="15843" width="12.28515625" style="8" customWidth="1"/>
    <col min="15844" max="15844" width="14.140625" style="8" customWidth="1"/>
    <col min="15845" max="15845" width="13" style="8" customWidth="1"/>
    <col min="15846" max="15846" width="13.5703125" style="8" customWidth="1"/>
    <col min="15847" max="15847" width="12.42578125" style="8" customWidth="1"/>
    <col min="15848" max="15848" width="12.5703125" style="8" customWidth="1"/>
    <col min="15849" max="15849" width="11.7109375" style="8" customWidth="1"/>
    <col min="15850" max="15850" width="13.7109375" style="8" customWidth="1"/>
    <col min="15851" max="15851" width="13.28515625" style="8" customWidth="1"/>
    <col min="15852" max="15852" width="13.140625" style="8" customWidth="1"/>
    <col min="15853" max="15853" width="12" style="8" customWidth="1"/>
    <col min="15854" max="15854" width="12.140625" style="8" customWidth="1"/>
    <col min="15855" max="15855" width="12.28515625" style="8" customWidth="1"/>
    <col min="15856" max="15856" width="12.140625" style="8" customWidth="1"/>
    <col min="15857" max="15857" width="12.5703125" style="8" customWidth="1"/>
    <col min="15858" max="16074" width="9.140625" style="8"/>
    <col min="16075" max="16075" width="25.42578125" style="8" customWidth="1"/>
    <col min="16076" max="16076" width="56.28515625" style="8" customWidth="1"/>
    <col min="16077" max="16077" width="14" style="8" customWidth="1"/>
    <col min="16078" max="16079" width="14.5703125" style="8" customWidth="1"/>
    <col min="16080" max="16080" width="14.140625" style="8" customWidth="1"/>
    <col min="16081" max="16081" width="15.140625" style="8" customWidth="1"/>
    <col min="16082" max="16082" width="13.85546875" style="8" customWidth="1"/>
    <col min="16083" max="16084" width="14.7109375" style="8" customWidth="1"/>
    <col min="16085" max="16085" width="12.85546875" style="8" customWidth="1"/>
    <col min="16086" max="16086" width="13.5703125" style="8" customWidth="1"/>
    <col min="16087" max="16087" width="12.7109375" style="8" customWidth="1"/>
    <col min="16088" max="16088" width="13.42578125" style="8" customWidth="1"/>
    <col min="16089" max="16089" width="13.140625" style="8" customWidth="1"/>
    <col min="16090" max="16090" width="14.7109375" style="8" customWidth="1"/>
    <col min="16091" max="16091" width="14.5703125" style="8" customWidth="1"/>
    <col min="16092" max="16092" width="13" style="8" customWidth="1"/>
    <col min="16093" max="16093" width="15" style="8" customWidth="1"/>
    <col min="16094" max="16095" width="12.140625" style="8" customWidth="1"/>
    <col min="16096" max="16096" width="12" style="8" customWidth="1"/>
    <col min="16097" max="16097" width="13.5703125" style="8" customWidth="1"/>
    <col min="16098" max="16098" width="14" style="8" customWidth="1"/>
    <col min="16099" max="16099" width="12.28515625" style="8" customWidth="1"/>
    <col min="16100" max="16100" width="14.140625" style="8" customWidth="1"/>
    <col min="16101" max="16101" width="13" style="8" customWidth="1"/>
    <col min="16102" max="16102" width="13.5703125" style="8" customWidth="1"/>
    <col min="16103" max="16103" width="12.42578125" style="8" customWidth="1"/>
    <col min="16104" max="16104" width="12.5703125" style="8" customWidth="1"/>
    <col min="16105" max="16105" width="11.7109375" style="8" customWidth="1"/>
    <col min="16106" max="16106" width="13.7109375" style="8" customWidth="1"/>
    <col min="16107" max="16107" width="13.28515625" style="8" customWidth="1"/>
    <col min="16108" max="16108" width="13.140625" style="8" customWidth="1"/>
    <col min="16109" max="16109" width="12" style="8" customWidth="1"/>
    <col min="16110" max="16110" width="12.140625" style="8" customWidth="1"/>
    <col min="16111" max="16111" width="12.28515625" style="8" customWidth="1"/>
    <col min="16112" max="16112" width="12.140625" style="8" customWidth="1"/>
    <col min="16113" max="16113" width="12.5703125" style="8" customWidth="1"/>
    <col min="16114" max="16384" width="9.140625" style="8"/>
  </cols>
  <sheetData>
    <row r="1" spans="1:51" x14ac:dyDescent="0.25">
      <c r="B1" s="97" t="s">
        <v>225</v>
      </c>
      <c r="C1" s="97"/>
      <c r="D1" s="97"/>
      <c r="E1" s="97"/>
      <c r="F1" s="97"/>
      <c r="G1" s="9"/>
      <c r="H1" s="9"/>
      <c r="I1" s="9"/>
      <c r="J1" s="9"/>
      <c r="K1" s="9"/>
      <c r="L1" s="9"/>
      <c r="M1" s="9"/>
      <c r="N1" s="10"/>
      <c r="O1" s="9"/>
      <c r="P1" s="9"/>
      <c r="Q1" s="9"/>
      <c r="R1" s="9"/>
      <c r="S1" s="9"/>
      <c r="T1" s="9"/>
      <c r="U1" s="9"/>
      <c r="V1" s="10"/>
      <c r="W1" s="9"/>
      <c r="X1" s="9"/>
      <c r="Y1" s="9"/>
      <c r="Z1" s="9"/>
      <c r="AA1" s="9"/>
      <c r="AB1" s="9"/>
      <c r="AC1" s="9"/>
      <c r="AD1" s="10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10"/>
      <c r="AS1" s="9"/>
      <c r="AT1" s="9"/>
      <c r="AU1" s="9"/>
      <c r="AV1" s="10"/>
      <c r="AW1" s="9"/>
      <c r="AX1" s="10"/>
      <c r="AY1" s="10"/>
    </row>
    <row r="2" spans="1:51" ht="51" customHeight="1" x14ac:dyDescent="0.25">
      <c r="B2" s="98" t="s">
        <v>278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1" s="10" customFormat="1" ht="35.25" customHeight="1" x14ac:dyDescent="0.25">
      <c r="A3" s="96" t="s">
        <v>279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12"/>
      <c r="W3" s="12"/>
      <c r="X3" s="12"/>
      <c r="Y3" s="12"/>
      <c r="Z3" s="12"/>
      <c r="AA3" s="12"/>
    </row>
    <row r="4" spans="1:51" ht="12" customHeight="1" x14ac:dyDescent="0.25">
      <c r="A4" s="5" t="s">
        <v>0</v>
      </c>
      <c r="B4" s="13" t="s">
        <v>0</v>
      </c>
      <c r="C4" s="13"/>
      <c r="D4" s="13"/>
      <c r="E4" s="13"/>
      <c r="F4" s="13"/>
    </row>
    <row r="5" spans="1:51" ht="27" customHeight="1" x14ac:dyDescent="0.25">
      <c r="A5" s="2" t="s">
        <v>72</v>
      </c>
      <c r="B5" s="2" t="s">
        <v>1</v>
      </c>
      <c r="C5" s="2" t="s">
        <v>73</v>
      </c>
      <c r="D5" s="2" t="s">
        <v>74</v>
      </c>
      <c r="E5" s="2"/>
      <c r="F5" s="2"/>
      <c r="G5" s="3" t="s">
        <v>75</v>
      </c>
      <c r="H5" s="1" t="s">
        <v>76</v>
      </c>
      <c r="I5" s="3" t="s">
        <v>77</v>
      </c>
      <c r="J5" s="1" t="s">
        <v>78</v>
      </c>
      <c r="K5" s="3" t="s">
        <v>79</v>
      </c>
      <c r="L5" s="1" t="s">
        <v>80</v>
      </c>
      <c r="M5" s="3" t="s">
        <v>81</v>
      </c>
      <c r="N5" s="1" t="s">
        <v>82</v>
      </c>
      <c r="O5" s="3" t="s">
        <v>83</v>
      </c>
      <c r="P5" s="3" t="s">
        <v>84</v>
      </c>
      <c r="Q5" s="1" t="s">
        <v>85</v>
      </c>
      <c r="R5" s="4" t="s">
        <v>2</v>
      </c>
      <c r="S5" s="15" t="s">
        <v>86</v>
      </c>
      <c r="T5" s="15" t="s">
        <v>87</v>
      </c>
      <c r="U5" s="15" t="s">
        <v>88</v>
      </c>
      <c r="W5" s="16" t="s">
        <v>85</v>
      </c>
      <c r="X5" s="17" t="s">
        <v>89</v>
      </c>
      <c r="Y5" s="17" t="s">
        <v>90</v>
      </c>
      <c r="Z5" s="18" t="s">
        <v>91</v>
      </c>
      <c r="AA5" s="19" t="s">
        <v>89</v>
      </c>
      <c r="AB5" s="19" t="s">
        <v>92</v>
      </c>
    </row>
    <row r="6" spans="1:51" ht="12" hidden="1" customHeight="1" x14ac:dyDescent="0.25">
      <c r="A6" s="6" t="s">
        <v>0</v>
      </c>
      <c r="B6" s="20"/>
      <c r="C6" s="20"/>
      <c r="D6" s="20"/>
      <c r="E6" s="20"/>
      <c r="F6" s="20"/>
      <c r="G6" s="21">
        <v>48920000</v>
      </c>
      <c r="H6" s="22">
        <v>53867200</v>
      </c>
      <c r="I6" s="21">
        <v>48920000</v>
      </c>
      <c r="J6" s="22">
        <v>53867200</v>
      </c>
      <c r="K6" s="21">
        <v>48920000</v>
      </c>
      <c r="L6" s="22">
        <v>53867200</v>
      </c>
      <c r="M6" s="21">
        <v>48920000</v>
      </c>
      <c r="N6" s="22">
        <v>53867200</v>
      </c>
      <c r="O6" s="21">
        <v>48920000</v>
      </c>
      <c r="P6" s="21"/>
      <c r="Q6" s="22">
        <v>53867200</v>
      </c>
      <c r="R6" s="23"/>
      <c r="S6" s="23"/>
      <c r="T6" s="23"/>
      <c r="U6" s="23"/>
      <c r="W6" s="23"/>
      <c r="X6" s="23"/>
      <c r="Y6" s="23"/>
      <c r="Z6" s="23"/>
      <c r="AA6" s="23"/>
      <c r="AB6" s="23"/>
    </row>
    <row r="7" spans="1:51" s="28" customFormat="1" x14ac:dyDescent="0.25">
      <c r="A7" s="74" t="s">
        <v>3</v>
      </c>
      <c r="B7" s="99" t="s">
        <v>93</v>
      </c>
      <c r="C7" s="31">
        <f>C8+C14+C20+C29+C32+C38+C54+C68+C80+C61</f>
        <v>54435735.840000004</v>
      </c>
      <c r="D7" s="41">
        <f>D8+D14+D20+D29+D38+D54+D68+D80+D61</f>
        <v>52770600</v>
      </c>
      <c r="E7" s="41"/>
      <c r="F7" s="41"/>
      <c r="G7" s="41">
        <f t="shared" ref="G7:M7" si="0">G8+G14+G20+G29+G38+G54+G68+G80+G61</f>
        <v>0</v>
      </c>
      <c r="H7" s="41">
        <f t="shared" si="0"/>
        <v>52770600</v>
      </c>
      <c r="I7" s="41">
        <f t="shared" si="0"/>
        <v>0</v>
      </c>
      <c r="J7" s="31">
        <f t="shared" si="0"/>
        <v>52770600</v>
      </c>
      <c r="K7" s="41">
        <f t="shared" si="0"/>
        <v>0</v>
      </c>
      <c r="L7" s="31">
        <f t="shared" si="0"/>
        <v>52770600</v>
      </c>
      <c r="M7" s="41">
        <f t="shared" si="0"/>
        <v>0</v>
      </c>
      <c r="N7" s="31">
        <f>N8+N14+N20+N29+N32+N38+N54+N68+N80+N61</f>
        <v>52770600</v>
      </c>
      <c r="O7" s="31">
        <f>O8+O14+O20+O29+O32+O38+O54+O68+O80+O61</f>
        <v>0</v>
      </c>
      <c r="P7" s="31">
        <f>P8+P14+P20+P29+P32+P38+P54+P68+P80+P61</f>
        <v>1798199</v>
      </c>
      <c r="Q7" s="31">
        <f>Q8+Q14+Q20+Q29+Q32+Q38+Q54+Q68+Q80+Q61</f>
        <v>54579000</v>
      </c>
      <c r="R7" s="31">
        <f>R8+R14+R20+R29+R32+R38+R54+R68+R80+R61+R103</f>
        <v>68443682.890000015</v>
      </c>
      <c r="S7" s="24">
        <f t="shared" ref="S7:S83" si="1">R7/Q7*100</f>
        <v>125.40296247641037</v>
      </c>
      <c r="T7" s="25">
        <f t="shared" ref="T7:T9" si="2">R7-C7</f>
        <v>14007947.050000012</v>
      </c>
      <c r="U7" s="26">
        <f>R7/C7*100</f>
        <v>125.73299843171553</v>
      </c>
      <c r="V7" s="27"/>
      <c r="W7" s="27">
        <f t="shared" ref="W7:AB7" si="3">SUM(W9:W102)</f>
        <v>130210800</v>
      </c>
      <c r="X7" s="27">
        <f t="shared" si="3"/>
        <v>0</v>
      </c>
      <c r="Y7" s="27">
        <f t="shared" si="3"/>
        <v>130210800</v>
      </c>
      <c r="Z7" s="27">
        <f t="shared" si="3"/>
        <v>135840200</v>
      </c>
      <c r="AA7" s="27">
        <f t="shared" si="3"/>
        <v>0</v>
      </c>
      <c r="AB7" s="27">
        <f t="shared" si="3"/>
        <v>135840200</v>
      </c>
      <c r="AC7" s="27"/>
      <c r="AD7" s="27"/>
    </row>
    <row r="8" spans="1:51" s="28" customFormat="1" ht="16.5" customHeight="1" x14ac:dyDescent="0.25">
      <c r="A8" s="74" t="s">
        <v>94</v>
      </c>
      <c r="B8" s="37" t="s">
        <v>95</v>
      </c>
      <c r="C8" s="41">
        <f t="shared" ref="C8:R8" si="4">C9</f>
        <v>38388867.380000003</v>
      </c>
      <c r="D8" s="41">
        <f t="shared" si="4"/>
        <v>40140000</v>
      </c>
      <c r="E8" s="41"/>
      <c r="F8" s="41"/>
      <c r="G8" s="41">
        <f t="shared" si="4"/>
        <v>0</v>
      </c>
      <c r="H8" s="41">
        <f t="shared" si="4"/>
        <v>40140000</v>
      </c>
      <c r="I8" s="41">
        <f t="shared" si="4"/>
        <v>0</v>
      </c>
      <c r="J8" s="31">
        <f t="shared" si="4"/>
        <v>40140000</v>
      </c>
      <c r="K8" s="41">
        <f t="shared" si="4"/>
        <v>0</v>
      </c>
      <c r="L8" s="31">
        <f t="shared" si="4"/>
        <v>40140000</v>
      </c>
      <c r="M8" s="41">
        <f t="shared" si="4"/>
        <v>0</v>
      </c>
      <c r="N8" s="31">
        <f t="shared" si="4"/>
        <v>40140000</v>
      </c>
      <c r="O8" s="41">
        <f t="shared" si="4"/>
        <v>-1785900</v>
      </c>
      <c r="P8" s="31">
        <f t="shared" si="4"/>
        <v>-1760600</v>
      </c>
      <c r="Q8" s="31">
        <f t="shared" si="4"/>
        <v>38379400</v>
      </c>
      <c r="R8" s="41">
        <f t="shared" si="4"/>
        <v>44447221.390000008</v>
      </c>
      <c r="S8" s="24">
        <f t="shared" si="1"/>
        <v>115.81009966283997</v>
      </c>
      <c r="T8" s="25">
        <f t="shared" si="2"/>
        <v>6058354.0100000054</v>
      </c>
      <c r="U8" s="26">
        <f t="shared" ref="U8:U76" si="5">R8/C8*100</f>
        <v>115.78153882486335</v>
      </c>
      <c r="V8" s="27"/>
      <c r="W8" s="29">
        <f t="shared" ref="W8:AB8" si="6">W9</f>
        <v>43242000</v>
      </c>
      <c r="X8" s="29">
        <f t="shared" si="6"/>
        <v>0</v>
      </c>
      <c r="Y8" s="29">
        <f t="shared" si="6"/>
        <v>43242000</v>
      </c>
      <c r="Z8" s="29">
        <f t="shared" si="6"/>
        <v>46664000</v>
      </c>
      <c r="AA8" s="29">
        <f t="shared" si="6"/>
        <v>0</v>
      </c>
      <c r="AB8" s="29">
        <f t="shared" si="6"/>
        <v>46664000</v>
      </c>
      <c r="AC8" s="27"/>
      <c r="AD8" s="27"/>
    </row>
    <row r="9" spans="1:51" s="10" customFormat="1" x14ac:dyDescent="0.25">
      <c r="A9" s="73" t="s">
        <v>96</v>
      </c>
      <c r="B9" s="30" t="s">
        <v>4</v>
      </c>
      <c r="C9" s="31">
        <f t="shared" ref="C9:R9" si="7">C10+C11+C12+C13</f>
        <v>38388867.380000003</v>
      </c>
      <c r="D9" s="31">
        <f t="shared" si="7"/>
        <v>40140000</v>
      </c>
      <c r="E9" s="31"/>
      <c r="F9" s="31"/>
      <c r="G9" s="31">
        <f t="shared" si="7"/>
        <v>0</v>
      </c>
      <c r="H9" s="31">
        <f t="shared" si="7"/>
        <v>40140000</v>
      </c>
      <c r="I9" s="31">
        <f t="shared" si="7"/>
        <v>0</v>
      </c>
      <c r="J9" s="31">
        <f t="shared" si="7"/>
        <v>40140000</v>
      </c>
      <c r="K9" s="31">
        <f t="shared" si="7"/>
        <v>0</v>
      </c>
      <c r="L9" s="31">
        <f t="shared" si="7"/>
        <v>40140000</v>
      </c>
      <c r="M9" s="31">
        <f t="shared" si="7"/>
        <v>0</v>
      </c>
      <c r="N9" s="31">
        <f t="shared" si="7"/>
        <v>40140000</v>
      </c>
      <c r="O9" s="31">
        <f t="shared" si="7"/>
        <v>-1785900</v>
      </c>
      <c r="P9" s="31">
        <f t="shared" si="7"/>
        <v>-1760600</v>
      </c>
      <c r="Q9" s="31">
        <f t="shared" si="7"/>
        <v>38379400</v>
      </c>
      <c r="R9" s="31">
        <f t="shared" si="7"/>
        <v>44447221.390000008</v>
      </c>
      <c r="S9" s="32">
        <f t="shared" si="1"/>
        <v>115.81009966283997</v>
      </c>
      <c r="T9" s="33">
        <f t="shared" si="2"/>
        <v>6058354.0100000054</v>
      </c>
      <c r="U9" s="26">
        <f t="shared" si="5"/>
        <v>115.78153882486335</v>
      </c>
      <c r="V9" s="34"/>
      <c r="W9" s="35">
        <f t="shared" ref="W9:X9" si="8">W10+W11+W12+W13</f>
        <v>43242000</v>
      </c>
      <c r="X9" s="35">
        <f t="shared" si="8"/>
        <v>0</v>
      </c>
      <c r="Y9" s="36">
        <f t="shared" ref="Y9:Y76" si="9">W9+X9</f>
        <v>43242000</v>
      </c>
      <c r="Z9" s="35">
        <f t="shared" ref="Z9:AB9" si="10">Z10+Z11+Z12+Z13</f>
        <v>46664000</v>
      </c>
      <c r="AA9" s="35">
        <f t="shared" si="10"/>
        <v>0</v>
      </c>
      <c r="AB9" s="35">
        <f t="shared" si="10"/>
        <v>46664000</v>
      </c>
      <c r="AC9" s="34"/>
      <c r="AD9" s="27"/>
    </row>
    <row r="10" spans="1:51" s="28" customFormat="1" ht="65.25" customHeight="1" x14ac:dyDescent="0.25">
      <c r="A10" s="74" t="s">
        <v>97</v>
      </c>
      <c r="B10" s="37" t="s">
        <v>98</v>
      </c>
      <c r="C10" s="33">
        <v>37877464.369999997</v>
      </c>
      <c r="D10" s="33">
        <v>39610000</v>
      </c>
      <c r="E10" s="33"/>
      <c r="F10" s="33"/>
      <c r="G10" s="33"/>
      <c r="H10" s="38">
        <f t="shared" ref="H10:H154" si="11">D10+G10</f>
        <v>39610000</v>
      </c>
      <c r="I10" s="33"/>
      <c r="J10" s="38">
        <f>H10+I10</f>
        <v>39610000</v>
      </c>
      <c r="K10" s="33"/>
      <c r="L10" s="38">
        <f>J10+K10</f>
        <v>39610000</v>
      </c>
      <c r="M10" s="33"/>
      <c r="N10" s="38">
        <f>L10+M10</f>
        <v>39610000</v>
      </c>
      <c r="O10" s="33">
        <v>-1763900</v>
      </c>
      <c r="P10" s="33">
        <f>Q10-D10</f>
        <v>-1914700</v>
      </c>
      <c r="Q10" s="38">
        <v>37695300</v>
      </c>
      <c r="R10" s="33">
        <v>43864585.280000001</v>
      </c>
      <c r="S10" s="32">
        <f t="shared" si="1"/>
        <v>116.36619228391869</v>
      </c>
      <c r="T10" s="33">
        <f>R10-C10</f>
        <v>5987120.9100000039</v>
      </c>
      <c r="U10" s="26">
        <f t="shared" si="5"/>
        <v>115.80655149329893</v>
      </c>
      <c r="V10" s="27"/>
      <c r="W10" s="39">
        <v>42562000</v>
      </c>
      <c r="X10" s="39"/>
      <c r="Y10" s="36">
        <f t="shared" si="9"/>
        <v>42562000</v>
      </c>
      <c r="Z10" s="39">
        <v>45984000</v>
      </c>
      <c r="AA10" s="39"/>
      <c r="AB10" s="36">
        <f t="shared" ref="AB10:AB111" si="12">Z10+AA10</f>
        <v>45984000</v>
      </c>
      <c r="AC10" s="27"/>
      <c r="AD10" s="27"/>
    </row>
    <row r="11" spans="1:51" s="28" customFormat="1" ht="96.75" customHeight="1" x14ac:dyDescent="0.25">
      <c r="A11" s="74" t="s">
        <v>5</v>
      </c>
      <c r="B11" s="40" t="s">
        <v>99</v>
      </c>
      <c r="C11" s="33">
        <v>101017.95</v>
      </c>
      <c r="D11" s="33">
        <v>80000</v>
      </c>
      <c r="E11" s="33"/>
      <c r="F11" s="33"/>
      <c r="G11" s="33"/>
      <c r="H11" s="38">
        <f t="shared" si="11"/>
        <v>80000</v>
      </c>
      <c r="I11" s="33"/>
      <c r="J11" s="38">
        <f t="shared" ref="J11:J112" si="13">H11+I11</f>
        <v>80000</v>
      </c>
      <c r="K11" s="33"/>
      <c r="L11" s="38">
        <f t="shared" ref="L11:L13" si="14">J11+K11</f>
        <v>80000</v>
      </c>
      <c r="M11" s="33"/>
      <c r="N11" s="38">
        <f t="shared" ref="N11:N13" si="15">L11+M11</f>
        <v>80000</v>
      </c>
      <c r="O11" s="33">
        <v>21000</v>
      </c>
      <c r="P11" s="33">
        <f t="shared" ref="P11:P91" si="16">Q11-D11</f>
        <v>219000</v>
      </c>
      <c r="Q11" s="38">
        <v>299000</v>
      </c>
      <c r="R11" s="33">
        <v>188105.24</v>
      </c>
      <c r="S11" s="32">
        <f t="shared" si="1"/>
        <v>62.911451505016721</v>
      </c>
      <c r="T11" s="33">
        <f t="shared" ref="T11:T89" si="17">R11-C11</f>
        <v>87087.29</v>
      </c>
      <c r="U11" s="26">
        <f t="shared" si="5"/>
        <v>186.2097181738493</v>
      </c>
      <c r="V11" s="27"/>
      <c r="W11" s="39">
        <v>80000</v>
      </c>
      <c r="X11" s="39"/>
      <c r="Y11" s="36">
        <f t="shared" si="9"/>
        <v>80000</v>
      </c>
      <c r="Z11" s="39">
        <v>80000</v>
      </c>
      <c r="AA11" s="39"/>
      <c r="AB11" s="36">
        <f t="shared" si="12"/>
        <v>80000</v>
      </c>
      <c r="AC11" s="27"/>
      <c r="AD11" s="27"/>
    </row>
    <row r="12" spans="1:51" s="28" customFormat="1" ht="47.25" customHeight="1" x14ac:dyDescent="0.25">
      <c r="A12" s="74" t="s">
        <v>6</v>
      </c>
      <c r="B12" s="37" t="s">
        <v>100</v>
      </c>
      <c r="C12" s="33">
        <v>307854.03000000003</v>
      </c>
      <c r="D12" s="33">
        <v>300000</v>
      </c>
      <c r="E12" s="33"/>
      <c r="F12" s="33"/>
      <c r="G12" s="33"/>
      <c r="H12" s="38">
        <f t="shared" si="11"/>
        <v>300000</v>
      </c>
      <c r="I12" s="33"/>
      <c r="J12" s="38">
        <f t="shared" si="13"/>
        <v>300000</v>
      </c>
      <c r="K12" s="33"/>
      <c r="L12" s="38">
        <f t="shared" si="14"/>
        <v>300000</v>
      </c>
      <c r="M12" s="33"/>
      <c r="N12" s="38">
        <f t="shared" si="15"/>
        <v>300000</v>
      </c>
      <c r="O12" s="33">
        <v>5000</v>
      </c>
      <c r="P12" s="33">
        <f t="shared" si="16"/>
        <v>-23500</v>
      </c>
      <c r="Q12" s="38">
        <v>276500</v>
      </c>
      <c r="R12" s="33">
        <v>387802.02</v>
      </c>
      <c r="S12" s="32">
        <f t="shared" si="1"/>
        <v>140.25389511754071</v>
      </c>
      <c r="T12" s="33">
        <f t="shared" si="17"/>
        <v>79947.989999999991</v>
      </c>
      <c r="U12" s="26">
        <f t="shared" si="5"/>
        <v>125.96944727343669</v>
      </c>
      <c r="V12" s="27"/>
      <c r="W12" s="39">
        <v>400000</v>
      </c>
      <c r="X12" s="39"/>
      <c r="Y12" s="36">
        <f t="shared" si="9"/>
        <v>400000</v>
      </c>
      <c r="Z12" s="39">
        <v>400000</v>
      </c>
      <c r="AA12" s="39"/>
      <c r="AB12" s="36">
        <f t="shared" si="12"/>
        <v>400000</v>
      </c>
      <c r="AC12" s="27"/>
      <c r="AD12" s="27"/>
    </row>
    <row r="13" spans="1:51" s="28" customFormat="1" ht="81.75" customHeight="1" x14ac:dyDescent="0.25">
      <c r="A13" s="74" t="s">
        <v>101</v>
      </c>
      <c r="B13" s="40" t="s">
        <v>102</v>
      </c>
      <c r="C13" s="33">
        <v>102531.03</v>
      </c>
      <c r="D13" s="33">
        <v>150000</v>
      </c>
      <c r="E13" s="33"/>
      <c r="F13" s="33"/>
      <c r="G13" s="33"/>
      <c r="H13" s="38">
        <f t="shared" si="11"/>
        <v>150000</v>
      </c>
      <c r="I13" s="33"/>
      <c r="J13" s="38">
        <f t="shared" si="13"/>
        <v>150000</v>
      </c>
      <c r="K13" s="33"/>
      <c r="L13" s="38">
        <f t="shared" si="14"/>
        <v>150000</v>
      </c>
      <c r="M13" s="33"/>
      <c r="N13" s="38">
        <f t="shared" si="15"/>
        <v>150000</v>
      </c>
      <c r="O13" s="33">
        <v>-48000</v>
      </c>
      <c r="P13" s="33">
        <f t="shared" si="16"/>
        <v>-41400</v>
      </c>
      <c r="Q13" s="38">
        <v>108600</v>
      </c>
      <c r="R13" s="33">
        <v>6728.85</v>
      </c>
      <c r="S13" s="32">
        <f t="shared" si="1"/>
        <v>6.1959944751381215</v>
      </c>
      <c r="T13" s="33">
        <f t="shared" si="17"/>
        <v>-95802.18</v>
      </c>
      <c r="U13" s="26">
        <f t="shared" si="5"/>
        <v>6.5627449563317564</v>
      </c>
      <c r="V13" s="27"/>
      <c r="W13" s="39">
        <v>200000</v>
      </c>
      <c r="X13" s="39"/>
      <c r="Y13" s="36">
        <f t="shared" si="9"/>
        <v>200000</v>
      </c>
      <c r="Z13" s="39">
        <v>200000</v>
      </c>
      <c r="AA13" s="39"/>
      <c r="AB13" s="36">
        <f t="shared" si="12"/>
        <v>200000</v>
      </c>
      <c r="AC13" s="27"/>
      <c r="AD13" s="27"/>
    </row>
    <row r="14" spans="1:51" s="28" customFormat="1" ht="31.5" customHeight="1" x14ac:dyDescent="0.25">
      <c r="A14" s="74" t="s">
        <v>234</v>
      </c>
      <c r="B14" s="37" t="s">
        <v>103</v>
      </c>
      <c r="C14" s="41">
        <f t="shared" ref="C14:R14" si="18">C15</f>
        <v>3970044.65</v>
      </c>
      <c r="D14" s="41">
        <f t="shared" si="18"/>
        <v>2558000</v>
      </c>
      <c r="E14" s="41"/>
      <c r="F14" s="41"/>
      <c r="G14" s="41">
        <f t="shared" si="18"/>
        <v>0</v>
      </c>
      <c r="H14" s="41">
        <f t="shared" si="18"/>
        <v>2558000</v>
      </c>
      <c r="I14" s="41">
        <f t="shared" si="18"/>
        <v>0</v>
      </c>
      <c r="J14" s="31">
        <f t="shared" si="18"/>
        <v>2558000</v>
      </c>
      <c r="K14" s="41">
        <f t="shared" si="18"/>
        <v>0</v>
      </c>
      <c r="L14" s="31">
        <f t="shared" si="18"/>
        <v>2558000</v>
      </c>
      <c r="M14" s="41">
        <f t="shared" si="18"/>
        <v>0</v>
      </c>
      <c r="N14" s="31">
        <f t="shared" si="18"/>
        <v>2558000</v>
      </c>
      <c r="O14" s="41">
        <f t="shared" si="18"/>
        <v>0</v>
      </c>
      <c r="P14" s="33">
        <f t="shared" si="16"/>
        <v>1644530</v>
      </c>
      <c r="Q14" s="31">
        <f t="shared" si="18"/>
        <v>4202530</v>
      </c>
      <c r="R14" s="41">
        <f t="shared" si="18"/>
        <v>7123271.3599999994</v>
      </c>
      <c r="S14" s="32">
        <f t="shared" si="1"/>
        <v>169.49959571972119</v>
      </c>
      <c r="T14" s="33">
        <f t="shared" si="17"/>
        <v>3153226.7099999995</v>
      </c>
      <c r="U14" s="26">
        <f t="shared" si="5"/>
        <v>179.42547220470178</v>
      </c>
      <c r="V14" s="27"/>
      <c r="W14" s="29">
        <f t="shared" ref="W14:AB14" si="19">W15</f>
        <v>3185000</v>
      </c>
      <c r="X14" s="29">
        <f t="shared" si="19"/>
        <v>0</v>
      </c>
      <c r="Y14" s="29">
        <f t="shared" si="19"/>
        <v>3185000</v>
      </c>
      <c r="Z14" s="29">
        <f t="shared" si="19"/>
        <v>2546000</v>
      </c>
      <c r="AA14" s="29">
        <f t="shared" si="19"/>
        <v>0</v>
      </c>
      <c r="AB14" s="29">
        <f t="shared" si="19"/>
        <v>2546000</v>
      </c>
      <c r="AC14" s="27"/>
      <c r="AD14" s="27"/>
    </row>
    <row r="15" spans="1:51" s="28" customFormat="1" ht="31.5" customHeight="1" x14ac:dyDescent="0.25">
      <c r="A15" s="74" t="s">
        <v>104</v>
      </c>
      <c r="B15" s="40" t="s">
        <v>105</v>
      </c>
      <c r="C15" s="41">
        <f t="shared" ref="C15:R15" si="20">C16+C17+C18+C19</f>
        <v>3970044.65</v>
      </c>
      <c r="D15" s="41">
        <f t="shared" si="20"/>
        <v>2558000</v>
      </c>
      <c r="E15" s="41"/>
      <c r="F15" s="41"/>
      <c r="G15" s="41">
        <f t="shared" si="20"/>
        <v>0</v>
      </c>
      <c r="H15" s="41">
        <f t="shared" si="20"/>
        <v>2558000</v>
      </c>
      <c r="I15" s="41">
        <f t="shared" si="20"/>
        <v>0</v>
      </c>
      <c r="J15" s="31">
        <f t="shared" si="20"/>
        <v>2558000</v>
      </c>
      <c r="K15" s="41">
        <f t="shared" si="20"/>
        <v>0</v>
      </c>
      <c r="L15" s="31">
        <f t="shared" si="20"/>
        <v>2558000</v>
      </c>
      <c r="M15" s="41">
        <f t="shared" si="20"/>
        <v>0</v>
      </c>
      <c r="N15" s="31">
        <f t="shared" si="20"/>
        <v>2558000</v>
      </c>
      <c r="O15" s="41">
        <f t="shared" si="20"/>
        <v>0</v>
      </c>
      <c r="P15" s="33">
        <f t="shared" si="16"/>
        <v>1644530</v>
      </c>
      <c r="Q15" s="31">
        <f t="shared" si="20"/>
        <v>4202530</v>
      </c>
      <c r="R15" s="41">
        <f t="shared" si="20"/>
        <v>7123271.3599999994</v>
      </c>
      <c r="S15" s="32">
        <f t="shared" si="1"/>
        <v>169.49959571972119</v>
      </c>
      <c r="T15" s="33">
        <f t="shared" si="17"/>
        <v>3153226.7099999995</v>
      </c>
      <c r="U15" s="26">
        <f t="shared" si="5"/>
        <v>179.42547220470178</v>
      </c>
      <c r="V15" s="27"/>
      <c r="W15" s="42">
        <f t="shared" ref="W15:X15" si="21">W16+W17+W18+W19</f>
        <v>3185000</v>
      </c>
      <c r="X15" s="42">
        <f t="shared" si="21"/>
        <v>0</v>
      </c>
      <c r="Y15" s="36">
        <f t="shared" si="9"/>
        <v>3185000</v>
      </c>
      <c r="Z15" s="42">
        <f t="shared" ref="Z15:AA15" si="22">Z16+Z17+Z18+Z19</f>
        <v>2546000</v>
      </c>
      <c r="AA15" s="42">
        <f t="shared" si="22"/>
        <v>0</v>
      </c>
      <c r="AB15" s="36">
        <f t="shared" si="12"/>
        <v>2546000</v>
      </c>
      <c r="AC15" s="27"/>
      <c r="AD15" s="27"/>
    </row>
    <row r="16" spans="1:51" s="28" customFormat="1" ht="64.5" customHeight="1" x14ac:dyDescent="0.25">
      <c r="A16" s="74" t="s">
        <v>106</v>
      </c>
      <c r="B16" s="40" t="s">
        <v>7</v>
      </c>
      <c r="C16" s="33">
        <v>1383968.8</v>
      </c>
      <c r="D16" s="33">
        <v>822450</v>
      </c>
      <c r="E16" s="33"/>
      <c r="F16" s="33"/>
      <c r="G16" s="33"/>
      <c r="H16" s="38">
        <f t="shared" si="11"/>
        <v>822450</v>
      </c>
      <c r="I16" s="33"/>
      <c r="J16" s="38">
        <f t="shared" si="13"/>
        <v>822450</v>
      </c>
      <c r="K16" s="33"/>
      <c r="L16" s="38">
        <f t="shared" ref="L16:L19" si="23">J16+K16</f>
        <v>822450</v>
      </c>
      <c r="M16" s="33"/>
      <c r="N16" s="38">
        <f t="shared" ref="N16:N19" si="24">L16+M16</f>
        <v>822450</v>
      </c>
      <c r="O16" s="33">
        <v>0</v>
      </c>
      <c r="P16" s="33">
        <f t="shared" si="16"/>
        <v>512510</v>
      </c>
      <c r="Q16" s="38">
        <v>1334960</v>
      </c>
      <c r="R16" s="33">
        <v>3242393.14</v>
      </c>
      <c r="S16" s="32">
        <f t="shared" si="1"/>
        <v>242.88316803499731</v>
      </c>
      <c r="T16" s="33">
        <f t="shared" si="17"/>
        <v>1858424.34</v>
      </c>
      <c r="U16" s="26">
        <f t="shared" si="5"/>
        <v>234.28224248985958</v>
      </c>
      <c r="V16" s="27"/>
      <c r="W16" s="39">
        <v>1019250</v>
      </c>
      <c r="X16" s="39"/>
      <c r="Y16" s="36">
        <f t="shared" si="9"/>
        <v>1019250</v>
      </c>
      <c r="Z16" s="39">
        <v>953000</v>
      </c>
      <c r="AA16" s="39"/>
      <c r="AB16" s="36">
        <f t="shared" si="12"/>
        <v>953000</v>
      </c>
      <c r="AC16" s="27"/>
      <c r="AD16" s="27"/>
      <c r="AG16" s="28" t="s">
        <v>0</v>
      </c>
    </row>
    <row r="17" spans="1:30" s="28" customFormat="1" ht="78.75" customHeight="1" x14ac:dyDescent="0.25">
      <c r="A17" s="74" t="s">
        <v>107</v>
      </c>
      <c r="B17" s="40" t="s">
        <v>8</v>
      </c>
      <c r="C17" s="33">
        <v>37492.61</v>
      </c>
      <c r="D17" s="33">
        <v>28800</v>
      </c>
      <c r="E17" s="33"/>
      <c r="F17" s="33"/>
      <c r="G17" s="33"/>
      <c r="H17" s="38">
        <f t="shared" si="11"/>
        <v>28800</v>
      </c>
      <c r="I17" s="33"/>
      <c r="J17" s="38">
        <f t="shared" si="13"/>
        <v>28800</v>
      </c>
      <c r="K17" s="33"/>
      <c r="L17" s="38">
        <f t="shared" si="23"/>
        <v>28800</v>
      </c>
      <c r="M17" s="33"/>
      <c r="N17" s="38">
        <f t="shared" si="24"/>
        <v>28800</v>
      </c>
      <c r="O17" s="33">
        <v>0</v>
      </c>
      <c r="P17" s="33">
        <f t="shared" si="16"/>
        <v>5856</v>
      </c>
      <c r="Q17" s="38">
        <v>34656</v>
      </c>
      <c r="R17" s="33">
        <v>23832.45</v>
      </c>
      <c r="S17" s="32">
        <f t="shared" si="1"/>
        <v>68.76861149584488</v>
      </c>
      <c r="T17" s="33">
        <f t="shared" si="17"/>
        <v>-13660.16</v>
      </c>
      <c r="U17" s="26">
        <f t="shared" si="5"/>
        <v>63.565726685872228</v>
      </c>
      <c r="V17" s="27"/>
      <c r="W17" s="39">
        <v>31850</v>
      </c>
      <c r="X17" s="39"/>
      <c r="Y17" s="36">
        <f t="shared" si="9"/>
        <v>31850</v>
      </c>
      <c r="Z17" s="39">
        <v>29600</v>
      </c>
      <c r="AA17" s="39"/>
      <c r="AB17" s="36">
        <f t="shared" si="12"/>
        <v>29600</v>
      </c>
      <c r="AC17" s="27"/>
      <c r="AD17" s="27"/>
    </row>
    <row r="18" spans="1:30" s="28" customFormat="1" ht="63.75" customHeight="1" x14ac:dyDescent="0.25">
      <c r="A18" s="74" t="s">
        <v>108</v>
      </c>
      <c r="B18" s="40" t="s">
        <v>109</v>
      </c>
      <c r="C18" s="33">
        <v>2726585.13</v>
      </c>
      <c r="D18" s="33">
        <v>1671650</v>
      </c>
      <c r="E18" s="33"/>
      <c r="F18" s="33"/>
      <c r="G18" s="33"/>
      <c r="H18" s="38">
        <f t="shared" si="11"/>
        <v>1671650</v>
      </c>
      <c r="I18" s="33"/>
      <c r="J18" s="38">
        <f t="shared" si="13"/>
        <v>1671650</v>
      </c>
      <c r="K18" s="33"/>
      <c r="L18" s="38">
        <f t="shared" si="23"/>
        <v>1671650</v>
      </c>
      <c r="M18" s="33"/>
      <c r="N18" s="38">
        <f t="shared" si="24"/>
        <v>1671650</v>
      </c>
      <c r="O18" s="33">
        <v>213100</v>
      </c>
      <c r="P18" s="33">
        <f t="shared" si="16"/>
        <v>1388354</v>
      </c>
      <c r="Q18" s="38">
        <v>3060004</v>
      </c>
      <c r="R18" s="33">
        <v>4331848.26</v>
      </c>
      <c r="S18" s="32">
        <f t="shared" si="1"/>
        <v>141.56348357714566</v>
      </c>
      <c r="T18" s="33">
        <f t="shared" si="17"/>
        <v>1605263.13</v>
      </c>
      <c r="U18" s="26">
        <f t="shared" si="5"/>
        <v>158.87449147791693</v>
      </c>
      <c r="V18" s="27"/>
      <c r="W18" s="39">
        <v>2102200</v>
      </c>
      <c r="X18" s="39"/>
      <c r="Y18" s="36">
        <f t="shared" si="9"/>
        <v>2102200</v>
      </c>
      <c r="Z18" s="39">
        <v>1534600</v>
      </c>
      <c r="AA18" s="39"/>
      <c r="AB18" s="36">
        <f t="shared" si="12"/>
        <v>1534600</v>
      </c>
      <c r="AC18" s="27"/>
      <c r="AD18" s="27"/>
    </row>
    <row r="19" spans="1:30" s="28" customFormat="1" ht="64.5" customHeight="1" x14ac:dyDescent="0.25">
      <c r="A19" s="74" t="s">
        <v>110</v>
      </c>
      <c r="B19" s="40" t="s">
        <v>111</v>
      </c>
      <c r="C19" s="33">
        <v>-178001.89</v>
      </c>
      <c r="D19" s="33">
        <v>35100</v>
      </c>
      <c r="E19" s="33"/>
      <c r="F19" s="33"/>
      <c r="G19" s="33"/>
      <c r="H19" s="38">
        <f t="shared" si="11"/>
        <v>35100</v>
      </c>
      <c r="I19" s="33"/>
      <c r="J19" s="38">
        <f t="shared" si="13"/>
        <v>35100</v>
      </c>
      <c r="K19" s="33"/>
      <c r="L19" s="38">
        <f t="shared" si="23"/>
        <v>35100</v>
      </c>
      <c r="M19" s="33"/>
      <c r="N19" s="38">
        <f t="shared" si="24"/>
        <v>35100</v>
      </c>
      <c r="O19" s="33">
        <v>-213100</v>
      </c>
      <c r="P19" s="33">
        <f t="shared" si="16"/>
        <v>-262190</v>
      </c>
      <c r="Q19" s="38">
        <v>-227090</v>
      </c>
      <c r="R19" s="33">
        <v>-474802.49</v>
      </c>
      <c r="S19" s="32">
        <f t="shared" si="1"/>
        <v>209.08119688229334</v>
      </c>
      <c r="T19" s="33">
        <f t="shared" si="17"/>
        <v>-296800.59999999998</v>
      </c>
      <c r="U19" s="26">
        <f t="shared" si="5"/>
        <v>266.74013966930346</v>
      </c>
      <c r="V19" s="27"/>
      <c r="W19" s="39">
        <v>31700</v>
      </c>
      <c r="X19" s="39"/>
      <c r="Y19" s="36">
        <f t="shared" si="9"/>
        <v>31700</v>
      </c>
      <c r="Z19" s="39">
        <v>28800</v>
      </c>
      <c r="AA19" s="39"/>
      <c r="AB19" s="36">
        <f t="shared" si="12"/>
        <v>28800</v>
      </c>
      <c r="AC19" s="27"/>
      <c r="AD19" s="27"/>
    </row>
    <row r="20" spans="1:30" s="28" customFormat="1" ht="20.25" customHeight="1" x14ac:dyDescent="0.25">
      <c r="A20" s="74" t="s">
        <v>112</v>
      </c>
      <c r="B20" s="37" t="s">
        <v>9</v>
      </c>
      <c r="C20" s="41">
        <f t="shared" ref="C20" si="25" xml:space="preserve"> C21+C24+C27</f>
        <v>6134437.1900000004</v>
      </c>
      <c r="D20" s="41">
        <f xml:space="preserve"> D21+D24+D27</f>
        <v>5933800</v>
      </c>
      <c r="E20" s="41"/>
      <c r="F20" s="41"/>
      <c r="G20" s="41">
        <f xml:space="preserve"> G21+G24+G27</f>
        <v>0</v>
      </c>
      <c r="H20" s="41">
        <f xml:space="preserve"> H21+H24+H27</f>
        <v>5933800</v>
      </c>
      <c r="I20" s="41">
        <f t="shared" ref="I20:R20" si="26" xml:space="preserve"> I21+I24+I27</f>
        <v>0</v>
      </c>
      <c r="J20" s="31">
        <f t="shared" si="26"/>
        <v>5933800</v>
      </c>
      <c r="K20" s="41">
        <f t="shared" si="26"/>
        <v>0</v>
      </c>
      <c r="L20" s="31">
        <f t="shared" si="26"/>
        <v>5933800</v>
      </c>
      <c r="M20" s="41">
        <f t="shared" si="26"/>
        <v>0</v>
      </c>
      <c r="N20" s="31">
        <f t="shared" si="26"/>
        <v>5933800</v>
      </c>
      <c r="O20" s="41">
        <f t="shared" si="26"/>
        <v>197300</v>
      </c>
      <c r="P20" s="33">
        <f t="shared" si="16"/>
        <v>667030</v>
      </c>
      <c r="Q20" s="31">
        <f t="shared" si="26"/>
        <v>6600830</v>
      </c>
      <c r="R20" s="41">
        <f t="shared" si="26"/>
        <v>5350313.5600000005</v>
      </c>
      <c r="S20" s="32">
        <f t="shared" si="1"/>
        <v>81.05516366881136</v>
      </c>
      <c r="T20" s="33">
        <f t="shared" si="17"/>
        <v>-784123.62999999989</v>
      </c>
      <c r="U20" s="26">
        <f t="shared" si="5"/>
        <v>87.217676117407606</v>
      </c>
      <c r="V20" s="27"/>
      <c r="W20" s="29">
        <f xml:space="preserve"> W21+W24+W27</f>
        <v>6201600</v>
      </c>
      <c r="X20" s="29">
        <f xml:space="preserve"> X21+X24+X27</f>
        <v>0</v>
      </c>
      <c r="Y20" s="29">
        <f t="shared" ref="Y20:AB20" si="27" xml:space="preserve"> Y21+Y24+Y27</f>
        <v>6201600</v>
      </c>
      <c r="Z20" s="29">
        <f t="shared" si="27"/>
        <v>6469400</v>
      </c>
      <c r="AA20" s="29">
        <f t="shared" si="27"/>
        <v>0</v>
      </c>
      <c r="AB20" s="29">
        <f t="shared" si="27"/>
        <v>6469400</v>
      </c>
      <c r="AC20" s="27"/>
      <c r="AD20" s="27"/>
    </row>
    <row r="21" spans="1:30" s="28" customFormat="1" ht="33" customHeight="1" x14ac:dyDescent="0.25">
      <c r="A21" s="74" t="s">
        <v>10</v>
      </c>
      <c r="B21" s="37" t="s">
        <v>11</v>
      </c>
      <c r="C21" s="31">
        <f t="shared" ref="C21:R21" si="28">C22+C23</f>
        <v>6019144.3700000001</v>
      </c>
      <c r="D21" s="31">
        <f t="shared" si="28"/>
        <v>5778000</v>
      </c>
      <c r="E21" s="31"/>
      <c r="F21" s="31"/>
      <c r="G21" s="31">
        <f t="shared" si="28"/>
        <v>0</v>
      </c>
      <c r="H21" s="31">
        <f t="shared" si="28"/>
        <v>5778000</v>
      </c>
      <c r="I21" s="31">
        <f t="shared" si="28"/>
        <v>0</v>
      </c>
      <c r="J21" s="31">
        <f t="shared" si="28"/>
        <v>5778000</v>
      </c>
      <c r="K21" s="31">
        <f t="shared" si="28"/>
        <v>0</v>
      </c>
      <c r="L21" s="31">
        <f t="shared" si="28"/>
        <v>5778000</v>
      </c>
      <c r="M21" s="31">
        <f t="shared" si="28"/>
        <v>0</v>
      </c>
      <c r="N21" s="31">
        <f t="shared" si="28"/>
        <v>5778000</v>
      </c>
      <c r="O21" s="31">
        <f t="shared" si="28"/>
        <v>239100</v>
      </c>
      <c r="P21" s="33">
        <f t="shared" si="16"/>
        <v>657000</v>
      </c>
      <c r="Q21" s="31">
        <f t="shared" si="28"/>
        <v>6435000</v>
      </c>
      <c r="R21" s="31">
        <f t="shared" si="28"/>
        <v>5068647.74</v>
      </c>
      <c r="S21" s="32">
        <f t="shared" si="1"/>
        <v>78.766864646464654</v>
      </c>
      <c r="T21" s="33">
        <f t="shared" si="17"/>
        <v>-950496.62999999989</v>
      </c>
      <c r="U21" s="26">
        <f t="shared" si="5"/>
        <v>84.208775008996838</v>
      </c>
      <c r="V21" s="27"/>
      <c r="W21" s="35">
        <f t="shared" ref="W21:X21" si="29">W22+W23</f>
        <v>6038000</v>
      </c>
      <c r="X21" s="35">
        <f t="shared" si="29"/>
        <v>0</v>
      </c>
      <c r="Y21" s="36">
        <f t="shared" si="9"/>
        <v>6038000</v>
      </c>
      <c r="Z21" s="35">
        <f t="shared" ref="Z21:AA21" si="30">Z22+Z23</f>
        <v>6298000</v>
      </c>
      <c r="AA21" s="35">
        <f t="shared" si="30"/>
        <v>0</v>
      </c>
      <c r="AB21" s="36">
        <f t="shared" si="12"/>
        <v>6298000</v>
      </c>
      <c r="AC21" s="27"/>
      <c r="AD21" s="27"/>
    </row>
    <row r="22" spans="1:30" s="28" customFormat="1" ht="33" customHeight="1" x14ac:dyDescent="0.25">
      <c r="A22" s="74" t="s">
        <v>113</v>
      </c>
      <c r="B22" s="37" t="s">
        <v>11</v>
      </c>
      <c r="C22" s="33">
        <v>6019024.8300000001</v>
      </c>
      <c r="D22" s="33">
        <v>5777000</v>
      </c>
      <c r="E22" s="33"/>
      <c r="F22" s="33"/>
      <c r="G22" s="33"/>
      <c r="H22" s="38">
        <f t="shared" si="11"/>
        <v>5777000</v>
      </c>
      <c r="I22" s="33"/>
      <c r="J22" s="38">
        <f t="shared" si="13"/>
        <v>5777000</v>
      </c>
      <c r="K22" s="33"/>
      <c r="L22" s="38">
        <f t="shared" ref="L22:L23" si="31">J22+K22</f>
        <v>5777000</v>
      </c>
      <c r="M22" s="33"/>
      <c r="N22" s="38">
        <f t="shared" ref="N22:N23" si="32">L22+M22</f>
        <v>5777000</v>
      </c>
      <c r="O22" s="33">
        <v>240000</v>
      </c>
      <c r="P22" s="33">
        <f t="shared" si="16"/>
        <v>657490</v>
      </c>
      <c r="Q22" s="38">
        <v>6434490</v>
      </c>
      <c r="R22" s="33">
        <v>5068399.96</v>
      </c>
      <c r="S22" s="32">
        <f t="shared" si="1"/>
        <v>78.769256926345363</v>
      </c>
      <c r="T22" s="33">
        <f t="shared" si="17"/>
        <v>-950624.87000000011</v>
      </c>
      <c r="U22" s="26">
        <f t="shared" si="5"/>
        <v>84.206330811896649</v>
      </c>
      <c r="V22" s="27"/>
      <c r="W22" s="39">
        <v>6037000</v>
      </c>
      <c r="X22" s="39"/>
      <c r="Y22" s="36">
        <f t="shared" si="9"/>
        <v>6037000</v>
      </c>
      <c r="Z22" s="39">
        <v>6297000</v>
      </c>
      <c r="AA22" s="39"/>
      <c r="AB22" s="36">
        <f t="shared" si="12"/>
        <v>6297000</v>
      </c>
      <c r="AC22" s="27"/>
      <c r="AD22" s="27"/>
    </row>
    <row r="23" spans="1:30" s="28" customFormat="1" ht="31.5" customHeight="1" x14ac:dyDescent="0.25">
      <c r="A23" s="74" t="s">
        <v>114</v>
      </c>
      <c r="B23" s="37" t="s">
        <v>115</v>
      </c>
      <c r="C23" s="33">
        <v>119.54</v>
      </c>
      <c r="D23" s="33">
        <v>1000</v>
      </c>
      <c r="E23" s="33"/>
      <c r="F23" s="33"/>
      <c r="G23" s="33"/>
      <c r="H23" s="38">
        <f t="shared" si="11"/>
        <v>1000</v>
      </c>
      <c r="I23" s="33"/>
      <c r="J23" s="38">
        <f t="shared" si="13"/>
        <v>1000</v>
      </c>
      <c r="K23" s="33"/>
      <c r="L23" s="38">
        <f t="shared" si="31"/>
        <v>1000</v>
      </c>
      <c r="M23" s="33"/>
      <c r="N23" s="38">
        <f t="shared" si="32"/>
        <v>1000</v>
      </c>
      <c r="O23" s="33">
        <v>-900</v>
      </c>
      <c r="P23" s="33">
        <f t="shared" si="16"/>
        <v>-490</v>
      </c>
      <c r="Q23" s="38">
        <v>510</v>
      </c>
      <c r="R23" s="33">
        <v>247.78</v>
      </c>
      <c r="S23" s="32">
        <f t="shared" si="1"/>
        <v>48.584313725490198</v>
      </c>
      <c r="T23" s="33">
        <f t="shared" si="17"/>
        <v>128.24</v>
      </c>
      <c r="U23" s="26">
        <f t="shared" si="5"/>
        <v>207.27789861134349</v>
      </c>
      <c r="V23" s="27"/>
      <c r="W23" s="39">
        <v>1000</v>
      </c>
      <c r="X23" s="39"/>
      <c r="Y23" s="36">
        <f t="shared" si="9"/>
        <v>1000</v>
      </c>
      <c r="Z23" s="39">
        <v>1000</v>
      </c>
      <c r="AA23" s="39"/>
      <c r="AB23" s="36">
        <f t="shared" si="12"/>
        <v>1000</v>
      </c>
      <c r="AC23" s="27"/>
      <c r="AD23" s="27"/>
    </row>
    <row r="24" spans="1:30" s="28" customFormat="1" ht="17.25" customHeight="1" x14ac:dyDescent="0.25">
      <c r="A24" s="74" t="s">
        <v>12</v>
      </c>
      <c r="B24" s="37" t="s">
        <v>13</v>
      </c>
      <c r="C24" s="31">
        <f t="shared" ref="C24:P24" si="33">C25+C26</f>
        <v>16590.82</v>
      </c>
      <c r="D24" s="31">
        <f t="shared" si="33"/>
        <v>2800</v>
      </c>
      <c r="E24" s="31">
        <f t="shared" si="33"/>
        <v>0</v>
      </c>
      <c r="F24" s="31">
        <f t="shared" si="33"/>
        <v>0</v>
      </c>
      <c r="G24" s="31">
        <f t="shared" si="33"/>
        <v>0</v>
      </c>
      <c r="H24" s="31">
        <f t="shared" si="33"/>
        <v>2800</v>
      </c>
      <c r="I24" s="31">
        <f t="shared" si="33"/>
        <v>0</v>
      </c>
      <c r="J24" s="31">
        <f t="shared" si="33"/>
        <v>2800</v>
      </c>
      <c r="K24" s="31">
        <f t="shared" si="33"/>
        <v>0</v>
      </c>
      <c r="L24" s="31">
        <f t="shared" si="33"/>
        <v>2800</v>
      </c>
      <c r="M24" s="31">
        <f t="shared" si="33"/>
        <v>0</v>
      </c>
      <c r="N24" s="31">
        <f t="shared" si="33"/>
        <v>2800</v>
      </c>
      <c r="O24" s="31">
        <f t="shared" si="33"/>
        <v>13200</v>
      </c>
      <c r="P24" s="31">
        <f t="shared" si="33"/>
        <v>10100</v>
      </c>
      <c r="Q24" s="31">
        <f>Q25+Q26</f>
        <v>23130</v>
      </c>
      <c r="R24" s="31">
        <f>R25+R26</f>
        <v>91808.4</v>
      </c>
      <c r="S24" s="32">
        <f t="shared" si="1"/>
        <v>396.92347600518804</v>
      </c>
      <c r="T24" s="33">
        <f t="shared" si="17"/>
        <v>75217.579999999987</v>
      </c>
      <c r="U24" s="26">
        <f t="shared" si="5"/>
        <v>553.36867014409177</v>
      </c>
      <c r="V24" s="27"/>
      <c r="W24" s="39">
        <f>W25</f>
        <v>3600</v>
      </c>
      <c r="X24" s="39">
        <f t="shared" ref="X24" si="34">X25</f>
        <v>0</v>
      </c>
      <c r="Y24" s="36">
        <f t="shared" si="9"/>
        <v>3600</v>
      </c>
      <c r="Z24" s="39">
        <f>Z25</f>
        <v>4400</v>
      </c>
      <c r="AA24" s="39">
        <f t="shared" ref="AA24" si="35">AA25</f>
        <v>0</v>
      </c>
      <c r="AB24" s="36">
        <f t="shared" si="12"/>
        <v>4400</v>
      </c>
      <c r="AC24" s="27"/>
      <c r="AD24" s="27"/>
    </row>
    <row r="25" spans="1:30" s="28" customFormat="1" ht="17.25" customHeight="1" x14ac:dyDescent="0.25">
      <c r="A25" s="73" t="s">
        <v>116</v>
      </c>
      <c r="B25" s="43" t="s">
        <v>13</v>
      </c>
      <c r="C25" s="31">
        <v>16590.82</v>
      </c>
      <c r="D25" s="31">
        <v>2800</v>
      </c>
      <c r="E25" s="31"/>
      <c r="F25" s="31"/>
      <c r="G25" s="31"/>
      <c r="H25" s="38">
        <f t="shared" si="11"/>
        <v>2800</v>
      </c>
      <c r="I25" s="31"/>
      <c r="J25" s="38">
        <f t="shared" si="13"/>
        <v>2800</v>
      </c>
      <c r="K25" s="31"/>
      <c r="L25" s="38">
        <f t="shared" ref="L25" si="36">J25+K25</f>
        <v>2800</v>
      </c>
      <c r="M25" s="31"/>
      <c r="N25" s="38">
        <f t="shared" ref="N25" si="37">L25+M25</f>
        <v>2800</v>
      </c>
      <c r="O25" s="31">
        <v>13200</v>
      </c>
      <c r="P25" s="33">
        <f t="shared" si="16"/>
        <v>10100</v>
      </c>
      <c r="Q25" s="38">
        <v>12900</v>
      </c>
      <c r="R25" s="31">
        <v>91805.7</v>
      </c>
      <c r="S25" s="32">
        <f t="shared" si="1"/>
        <v>711.6720930232558</v>
      </c>
      <c r="T25" s="33">
        <f t="shared" si="17"/>
        <v>75214.880000000005</v>
      </c>
      <c r="U25" s="26">
        <f t="shared" si="5"/>
        <v>553.3523960840995</v>
      </c>
      <c r="V25" s="27" t="s">
        <v>0</v>
      </c>
      <c r="W25" s="35">
        <v>3600</v>
      </c>
      <c r="X25" s="35"/>
      <c r="Y25" s="36">
        <f t="shared" si="9"/>
        <v>3600</v>
      </c>
      <c r="Z25" s="35">
        <v>4400</v>
      </c>
      <c r="AA25" s="35"/>
      <c r="AB25" s="36">
        <f t="shared" si="12"/>
        <v>4400</v>
      </c>
      <c r="AC25" s="27"/>
      <c r="AD25" s="27"/>
    </row>
    <row r="26" spans="1:30" s="28" customFormat="1" ht="32.25" customHeight="1" x14ac:dyDescent="0.25">
      <c r="A26" s="73" t="s">
        <v>117</v>
      </c>
      <c r="B26" s="43" t="s">
        <v>118</v>
      </c>
      <c r="C26" s="31"/>
      <c r="D26" s="31"/>
      <c r="E26" s="31"/>
      <c r="F26" s="31"/>
      <c r="G26" s="31"/>
      <c r="H26" s="38"/>
      <c r="I26" s="31"/>
      <c r="J26" s="38"/>
      <c r="K26" s="31"/>
      <c r="L26" s="38"/>
      <c r="M26" s="31"/>
      <c r="N26" s="38"/>
      <c r="O26" s="31"/>
      <c r="P26" s="33"/>
      <c r="Q26" s="38">
        <v>10230</v>
      </c>
      <c r="R26" s="31">
        <v>2.7</v>
      </c>
      <c r="S26" s="32">
        <f t="shared" si="1"/>
        <v>2.6392961876832845E-2</v>
      </c>
      <c r="T26" s="33"/>
      <c r="U26" s="26" t="s">
        <v>0</v>
      </c>
      <c r="V26" s="27"/>
      <c r="W26" s="35"/>
      <c r="X26" s="35"/>
      <c r="Y26" s="36"/>
      <c r="Z26" s="35"/>
      <c r="AA26" s="35"/>
      <c r="AB26" s="36"/>
      <c r="AC26" s="27"/>
      <c r="AD26" s="27"/>
    </row>
    <row r="27" spans="1:30" s="28" customFormat="1" ht="34.5" customHeight="1" x14ac:dyDescent="0.25">
      <c r="A27" s="73" t="s">
        <v>119</v>
      </c>
      <c r="B27" s="43" t="s">
        <v>120</v>
      </c>
      <c r="C27" s="31">
        <f t="shared" ref="C27:R27" si="38">C28</f>
        <v>98702</v>
      </c>
      <c r="D27" s="31">
        <f t="shared" si="38"/>
        <v>153000</v>
      </c>
      <c r="E27" s="31"/>
      <c r="F27" s="31"/>
      <c r="G27" s="31">
        <f t="shared" si="38"/>
        <v>0</v>
      </c>
      <c r="H27" s="31">
        <f t="shared" si="38"/>
        <v>153000</v>
      </c>
      <c r="I27" s="31">
        <f t="shared" si="38"/>
        <v>0</v>
      </c>
      <c r="J27" s="31">
        <f t="shared" si="38"/>
        <v>153000</v>
      </c>
      <c r="K27" s="31">
        <f t="shared" si="38"/>
        <v>0</v>
      </c>
      <c r="L27" s="31">
        <f t="shared" si="38"/>
        <v>153000</v>
      </c>
      <c r="M27" s="31">
        <f t="shared" si="38"/>
        <v>0</v>
      </c>
      <c r="N27" s="31">
        <f t="shared" si="38"/>
        <v>153000</v>
      </c>
      <c r="O27" s="31">
        <f t="shared" si="38"/>
        <v>-55000</v>
      </c>
      <c r="P27" s="33">
        <f t="shared" si="16"/>
        <v>-10300</v>
      </c>
      <c r="Q27" s="31">
        <f t="shared" si="38"/>
        <v>142700</v>
      </c>
      <c r="R27" s="31">
        <f t="shared" si="38"/>
        <v>189857.42</v>
      </c>
      <c r="S27" s="32">
        <f t="shared" si="1"/>
        <v>133.0465451997197</v>
      </c>
      <c r="T27" s="33">
        <f t="shared" si="17"/>
        <v>91155.420000000013</v>
      </c>
      <c r="U27" s="26">
        <f t="shared" si="5"/>
        <v>192.35417722031974</v>
      </c>
      <c r="V27" s="27"/>
      <c r="W27" s="35">
        <f t="shared" ref="W27:X27" si="39">W28</f>
        <v>160000</v>
      </c>
      <c r="X27" s="35">
        <f t="shared" si="39"/>
        <v>0</v>
      </c>
      <c r="Y27" s="36">
        <f t="shared" si="9"/>
        <v>160000</v>
      </c>
      <c r="Z27" s="35">
        <f t="shared" ref="Z27:AA27" si="40">Z28</f>
        <v>167000</v>
      </c>
      <c r="AA27" s="35">
        <f t="shared" si="40"/>
        <v>0</v>
      </c>
      <c r="AB27" s="36">
        <f t="shared" si="12"/>
        <v>167000</v>
      </c>
      <c r="AC27" s="27"/>
      <c r="AD27" s="27"/>
    </row>
    <row r="28" spans="1:30" s="28" customFormat="1" ht="33" customHeight="1" x14ac:dyDescent="0.25">
      <c r="A28" s="73" t="s">
        <v>121</v>
      </c>
      <c r="B28" s="43" t="s">
        <v>122</v>
      </c>
      <c r="C28" s="33">
        <v>98702</v>
      </c>
      <c r="D28" s="33">
        <v>153000</v>
      </c>
      <c r="E28" s="33"/>
      <c r="F28" s="33"/>
      <c r="G28" s="33"/>
      <c r="H28" s="38">
        <f t="shared" si="11"/>
        <v>153000</v>
      </c>
      <c r="I28" s="33"/>
      <c r="J28" s="38">
        <f t="shared" si="13"/>
        <v>153000</v>
      </c>
      <c r="K28" s="33"/>
      <c r="L28" s="38">
        <f t="shared" ref="L28" si="41">J28+K28</f>
        <v>153000</v>
      </c>
      <c r="M28" s="33"/>
      <c r="N28" s="38">
        <f t="shared" ref="N28" si="42">L28+M28</f>
        <v>153000</v>
      </c>
      <c r="O28" s="33">
        <v>-55000</v>
      </c>
      <c r="P28" s="33">
        <f t="shared" si="16"/>
        <v>-10300</v>
      </c>
      <c r="Q28" s="38">
        <v>142700</v>
      </c>
      <c r="R28" s="33">
        <v>189857.42</v>
      </c>
      <c r="S28" s="32">
        <f t="shared" si="1"/>
        <v>133.0465451997197</v>
      </c>
      <c r="T28" s="33">
        <f t="shared" si="17"/>
        <v>91155.420000000013</v>
      </c>
      <c r="U28" s="26">
        <f t="shared" si="5"/>
        <v>192.35417722031974</v>
      </c>
      <c r="V28" s="27"/>
      <c r="W28" s="39">
        <v>160000</v>
      </c>
      <c r="X28" s="39"/>
      <c r="Y28" s="36">
        <f t="shared" si="9"/>
        <v>160000</v>
      </c>
      <c r="Z28" s="39">
        <v>167000</v>
      </c>
      <c r="AA28" s="39"/>
      <c r="AB28" s="36">
        <f t="shared" si="12"/>
        <v>167000</v>
      </c>
      <c r="AC28" s="27"/>
      <c r="AD28" s="27"/>
    </row>
    <row r="29" spans="1:30" s="28" customFormat="1" ht="20.25" customHeight="1" x14ac:dyDescent="0.25">
      <c r="A29" s="74" t="s">
        <v>123</v>
      </c>
      <c r="B29" s="37" t="s">
        <v>14</v>
      </c>
      <c r="C29" s="31">
        <f t="shared" ref="C29:R30" si="43">C30</f>
        <v>1300717.74</v>
      </c>
      <c r="D29" s="31">
        <f>D30</f>
        <v>600000</v>
      </c>
      <c r="E29" s="31"/>
      <c r="F29" s="31"/>
      <c r="G29" s="31">
        <f t="shared" ref="G29:R29" si="44">G30</f>
        <v>0</v>
      </c>
      <c r="H29" s="31">
        <f t="shared" si="44"/>
        <v>600000</v>
      </c>
      <c r="I29" s="31">
        <f t="shared" si="44"/>
        <v>0</v>
      </c>
      <c r="J29" s="31">
        <f t="shared" si="44"/>
        <v>600000</v>
      </c>
      <c r="K29" s="31">
        <f t="shared" si="44"/>
        <v>0</v>
      </c>
      <c r="L29" s="31">
        <f t="shared" si="44"/>
        <v>600000</v>
      </c>
      <c r="M29" s="31">
        <f t="shared" si="44"/>
        <v>0</v>
      </c>
      <c r="N29" s="31">
        <f t="shared" si="44"/>
        <v>600000</v>
      </c>
      <c r="O29" s="31">
        <f t="shared" si="44"/>
        <v>700000</v>
      </c>
      <c r="P29" s="33">
        <f t="shared" si="16"/>
        <v>535000</v>
      </c>
      <c r="Q29" s="31">
        <f t="shared" si="44"/>
        <v>1135000</v>
      </c>
      <c r="R29" s="31">
        <f t="shared" si="44"/>
        <v>1217499.75</v>
      </c>
      <c r="S29" s="32">
        <f t="shared" si="1"/>
        <v>107.26870044052863</v>
      </c>
      <c r="T29" s="33">
        <f t="shared" si="17"/>
        <v>-83217.989999999991</v>
      </c>
      <c r="U29" s="26">
        <f t="shared" si="5"/>
        <v>93.602148456897353</v>
      </c>
      <c r="V29" s="27"/>
      <c r="W29" s="44">
        <f>W30</f>
        <v>650000</v>
      </c>
      <c r="X29" s="44">
        <f t="shared" ref="X29:AB30" si="45">X30</f>
        <v>0</v>
      </c>
      <c r="Y29" s="44">
        <f t="shared" si="45"/>
        <v>650000</v>
      </c>
      <c r="Z29" s="44">
        <f t="shared" si="45"/>
        <v>700000</v>
      </c>
      <c r="AA29" s="44">
        <f t="shared" si="45"/>
        <v>0</v>
      </c>
      <c r="AB29" s="44">
        <f t="shared" si="45"/>
        <v>700000</v>
      </c>
      <c r="AC29" s="27"/>
      <c r="AD29" s="27"/>
    </row>
    <row r="30" spans="1:30" s="28" customFormat="1" ht="33.75" customHeight="1" x14ac:dyDescent="0.25">
      <c r="A30" s="74" t="s">
        <v>124</v>
      </c>
      <c r="B30" s="37" t="s">
        <v>15</v>
      </c>
      <c r="C30" s="31">
        <f t="shared" si="43"/>
        <v>1300717.74</v>
      </c>
      <c r="D30" s="31">
        <f t="shared" si="43"/>
        <v>600000</v>
      </c>
      <c r="E30" s="31"/>
      <c r="F30" s="31"/>
      <c r="G30" s="31">
        <f t="shared" si="43"/>
        <v>0</v>
      </c>
      <c r="H30" s="31">
        <f t="shared" si="43"/>
        <v>600000</v>
      </c>
      <c r="I30" s="31">
        <f t="shared" si="43"/>
        <v>0</v>
      </c>
      <c r="J30" s="31">
        <f t="shared" si="43"/>
        <v>600000</v>
      </c>
      <c r="K30" s="31">
        <f t="shared" si="43"/>
        <v>0</v>
      </c>
      <c r="L30" s="31">
        <f t="shared" si="43"/>
        <v>600000</v>
      </c>
      <c r="M30" s="31">
        <f t="shared" si="43"/>
        <v>0</v>
      </c>
      <c r="N30" s="31">
        <f t="shared" si="43"/>
        <v>600000</v>
      </c>
      <c r="O30" s="31">
        <f t="shared" si="43"/>
        <v>700000</v>
      </c>
      <c r="P30" s="33">
        <f t="shared" si="16"/>
        <v>535000</v>
      </c>
      <c r="Q30" s="31">
        <f t="shared" si="43"/>
        <v>1135000</v>
      </c>
      <c r="R30" s="31">
        <f t="shared" si="43"/>
        <v>1217499.75</v>
      </c>
      <c r="S30" s="32">
        <f t="shared" si="1"/>
        <v>107.26870044052863</v>
      </c>
      <c r="T30" s="33">
        <f t="shared" si="17"/>
        <v>-83217.989999999991</v>
      </c>
      <c r="U30" s="26">
        <f t="shared" si="5"/>
        <v>93.602148456897353</v>
      </c>
      <c r="V30" s="27"/>
      <c r="W30" s="35">
        <f t="shared" ref="W30" si="46">W31</f>
        <v>650000</v>
      </c>
      <c r="X30" s="35">
        <f t="shared" si="45"/>
        <v>0</v>
      </c>
      <c r="Y30" s="36">
        <f t="shared" si="9"/>
        <v>650000</v>
      </c>
      <c r="Z30" s="35">
        <f t="shared" si="45"/>
        <v>700000</v>
      </c>
      <c r="AA30" s="35">
        <f t="shared" si="45"/>
        <v>0</v>
      </c>
      <c r="AB30" s="36">
        <f t="shared" si="12"/>
        <v>700000</v>
      </c>
      <c r="AC30" s="27"/>
      <c r="AD30" s="27"/>
    </row>
    <row r="31" spans="1:30" s="28" customFormat="1" ht="51" customHeight="1" x14ac:dyDescent="0.25">
      <c r="A31" s="74" t="s">
        <v>125</v>
      </c>
      <c r="B31" s="37" t="s">
        <v>126</v>
      </c>
      <c r="C31" s="33">
        <v>1300717.74</v>
      </c>
      <c r="D31" s="33">
        <v>600000</v>
      </c>
      <c r="E31" s="33"/>
      <c r="F31" s="33"/>
      <c r="G31" s="33"/>
      <c r="H31" s="38">
        <f t="shared" si="11"/>
        <v>600000</v>
      </c>
      <c r="I31" s="33"/>
      <c r="J31" s="38">
        <f t="shared" si="13"/>
        <v>600000</v>
      </c>
      <c r="K31" s="33"/>
      <c r="L31" s="38">
        <f t="shared" ref="L31" si="47">J31+K31</f>
        <v>600000</v>
      </c>
      <c r="M31" s="33"/>
      <c r="N31" s="38">
        <f t="shared" ref="N31" si="48">L31+M31</f>
        <v>600000</v>
      </c>
      <c r="O31" s="33">
        <v>700000</v>
      </c>
      <c r="P31" s="33">
        <f t="shared" si="16"/>
        <v>535000</v>
      </c>
      <c r="Q31" s="38">
        <v>1135000</v>
      </c>
      <c r="R31" s="33">
        <v>1217499.75</v>
      </c>
      <c r="S31" s="32">
        <f t="shared" si="1"/>
        <v>107.26870044052863</v>
      </c>
      <c r="T31" s="33">
        <f t="shared" si="17"/>
        <v>-83217.989999999991</v>
      </c>
      <c r="U31" s="26">
        <f t="shared" si="5"/>
        <v>93.602148456897353</v>
      </c>
      <c r="V31" s="27"/>
      <c r="W31" s="39">
        <v>650000</v>
      </c>
      <c r="X31" s="39"/>
      <c r="Y31" s="36">
        <f t="shared" si="9"/>
        <v>650000</v>
      </c>
      <c r="Z31" s="39">
        <v>700000</v>
      </c>
      <c r="AA31" s="39"/>
      <c r="AB31" s="36">
        <f t="shared" si="12"/>
        <v>700000</v>
      </c>
      <c r="AC31" s="27"/>
      <c r="AD31" s="27"/>
    </row>
    <row r="32" spans="1:30" s="49" customFormat="1" ht="32.25" customHeight="1" x14ac:dyDescent="0.25">
      <c r="A32" s="74" t="s">
        <v>127</v>
      </c>
      <c r="B32" s="37" t="s">
        <v>128</v>
      </c>
      <c r="C32" s="38">
        <f>C33+C35</f>
        <v>539.09</v>
      </c>
      <c r="D32" s="38">
        <f t="shared" ref="D32:R32" si="49">D33+D35</f>
        <v>0</v>
      </c>
      <c r="E32" s="38">
        <f t="shared" si="49"/>
        <v>0</v>
      </c>
      <c r="F32" s="38">
        <f t="shared" si="49"/>
        <v>0</v>
      </c>
      <c r="G32" s="38">
        <f t="shared" si="49"/>
        <v>0</v>
      </c>
      <c r="H32" s="38">
        <f t="shared" si="49"/>
        <v>0</v>
      </c>
      <c r="I32" s="38">
        <f t="shared" si="49"/>
        <v>0</v>
      </c>
      <c r="J32" s="38">
        <f t="shared" si="49"/>
        <v>0</v>
      </c>
      <c r="K32" s="38">
        <f t="shared" si="49"/>
        <v>0</v>
      </c>
      <c r="L32" s="38">
        <f t="shared" si="49"/>
        <v>0</v>
      </c>
      <c r="M32" s="38">
        <f t="shared" si="49"/>
        <v>0</v>
      </c>
      <c r="N32" s="38">
        <f t="shared" si="49"/>
        <v>0</v>
      </c>
      <c r="O32" s="38">
        <f t="shared" si="49"/>
        <v>500</v>
      </c>
      <c r="P32" s="38">
        <f t="shared" si="49"/>
        <v>1559</v>
      </c>
      <c r="Q32" s="38">
        <f t="shared" si="49"/>
        <v>1560</v>
      </c>
      <c r="R32" s="38">
        <f t="shared" si="49"/>
        <v>3.16</v>
      </c>
      <c r="S32" s="32">
        <f t="shared" si="1"/>
        <v>0.20256410256410257</v>
      </c>
      <c r="T32" s="33">
        <f t="shared" si="17"/>
        <v>-535.93000000000006</v>
      </c>
      <c r="U32" s="26">
        <f t="shared" si="5"/>
        <v>0.58617299523270694</v>
      </c>
      <c r="V32" s="46"/>
      <c r="W32" s="47"/>
      <c r="X32" s="47"/>
      <c r="Y32" s="48"/>
      <c r="Z32" s="47"/>
      <c r="AA32" s="47"/>
      <c r="AB32" s="48"/>
      <c r="AC32" s="46"/>
      <c r="AD32" s="46"/>
    </row>
    <row r="33" spans="1:30" s="49" customFormat="1" ht="25.5" hidden="1" customHeight="1" x14ac:dyDescent="0.25">
      <c r="A33" s="74" t="s">
        <v>129</v>
      </c>
      <c r="B33" s="50" t="s">
        <v>130</v>
      </c>
      <c r="C33" s="38">
        <f>C34</f>
        <v>0</v>
      </c>
      <c r="D33" s="38">
        <f t="shared" ref="D33:R33" si="50">D34</f>
        <v>0</v>
      </c>
      <c r="E33" s="38">
        <f t="shared" si="50"/>
        <v>0</v>
      </c>
      <c r="F33" s="38">
        <f t="shared" si="50"/>
        <v>0</v>
      </c>
      <c r="G33" s="38">
        <f t="shared" si="50"/>
        <v>0</v>
      </c>
      <c r="H33" s="38">
        <f t="shared" si="50"/>
        <v>0</v>
      </c>
      <c r="I33" s="38">
        <f t="shared" si="50"/>
        <v>0</v>
      </c>
      <c r="J33" s="38">
        <f t="shared" si="50"/>
        <v>0</v>
      </c>
      <c r="K33" s="38">
        <f t="shared" si="50"/>
        <v>0</v>
      </c>
      <c r="L33" s="38">
        <f t="shared" si="50"/>
        <v>0</v>
      </c>
      <c r="M33" s="38">
        <f t="shared" si="50"/>
        <v>0</v>
      </c>
      <c r="N33" s="38">
        <f t="shared" si="50"/>
        <v>0</v>
      </c>
      <c r="O33" s="38">
        <f t="shared" si="50"/>
        <v>0</v>
      </c>
      <c r="P33" s="38">
        <f t="shared" si="50"/>
        <v>0</v>
      </c>
      <c r="Q33" s="38">
        <f t="shared" si="50"/>
        <v>1</v>
      </c>
      <c r="R33" s="38">
        <f t="shared" si="50"/>
        <v>0</v>
      </c>
      <c r="S33" s="32">
        <f t="shared" si="1"/>
        <v>0</v>
      </c>
      <c r="T33" s="33">
        <f t="shared" si="17"/>
        <v>0</v>
      </c>
      <c r="U33" s="26" t="s">
        <v>0</v>
      </c>
      <c r="V33" s="46"/>
      <c r="W33" s="47"/>
      <c r="X33" s="47"/>
      <c r="Y33" s="48"/>
      <c r="Z33" s="47"/>
      <c r="AA33" s="47"/>
      <c r="AB33" s="48"/>
      <c r="AC33" s="46"/>
      <c r="AD33" s="46"/>
    </row>
    <row r="34" spans="1:30" s="49" customFormat="1" ht="15.75" hidden="1" customHeight="1" x14ac:dyDescent="0.25">
      <c r="A34" s="74" t="s">
        <v>131</v>
      </c>
      <c r="B34" s="50" t="s">
        <v>132</v>
      </c>
      <c r="C34" s="38"/>
      <c r="D34" s="33"/>
      <c r="E34" s="33"/>
      <c r="F34" s="33"/>
      <c r="G34" s="33"/>
      <c r="H34" s="38"/>
      <c r="I34" s="33"/>
      <c r="J34" s="38"/>
      <c r="K34" s="33"/>
      <c r="L34" s="38"/>
      <c r="M34" s="33"/>
      <c r="N34" s="38"/>
      <c r="O34" s="38"/>
      <c r="P34" s="33"/>
      <c r="Q34" s="38">
        <v>1</v>
      </c>
      <c r="R34" s="38">
        <v>0</v>
      </c>
      <c r="S34" s="32">
        <f t="shared" si="1"/>
        <v>0</v>
      </c>
      <c r="T34" s="33">
        <f t="shared" si="17"/>
        <v>0</v>
      </c>
      <c r="U34" s="26" t="s">
        <v>0</v>
      </c>
      <c r="V34" s="46"/>
      <c r="W34" s="47"/>
      <c r="X34" s="47"/>
      <c r="Y34" s="48"/>
      <c r="Z34" s="47"/>
      <c r="AA34" s="47"/>
      <c r="AB34" s="48"/>
      <c r="AC34" s="46"/>
      <c r="AD34" s="46"/>
    </row>
    <row r="35" spans="1:30" s="28" customFormat="1" ht="14.25" customHeight="1" x14ac:dyDescent="0.25">
      <c r="A35" s="74" t="s">
        <v>133</v>
      </c>
      <c r="B35" s="50" t="s">
        <v>134</v>
      </c>
      <c r="C35" s="38">
        <f t="shared" ref="C35:C36" si="51">C36</f>
        <v>539.09</v>
      </c>
      <c r="D35" s="33"/>
      <c r="E35" s="33"/>
      <c r="F35" s="33"/>
      <c r="G35" s="33"/>
      <c r="H35" s="38"/>
      <c r="I35" s="33"/>
      <c r="J35" s="38"/>
      <c r="K35" s="33"/>
      <c r="L35" s="38"/>
      <c r="M35" s="33"/>
      <c r="N35" s="38">
        <f>N36</f>
        <v>0</v>
      </c>
      <c r="O35" s="38">
        <f t="shared" ref="O35:R36" si="52">O36</f>
        <v>500</v>
      </c>
      <c r="P35" s="33">
        <f t="shared" si="16"/>
        <v>1559</v>
      </c>
      <c r="Q35" s="38">
        <f t="shared" si="52"/>
        <v>1559</v>
      </c>
      <c r="R35" s="38">
        <f t="shared" si="52"/>
        <v>3.16</v>
      </c>
      <c r="S35" s="32">
        <f t="shared" si="1"/>
        <v>0.2026940346375882</v>
      </c>
      <c r="T35" s="33">
        <f t="shared" si="17"/>
        <v>-535.93000000000006</v>
      </c>
      <c r="U35" s="26">
        <f t="shared" si="5"/>
        <v>0.58617299523270694</v>
      </c>
      <c r="V35" s="27"/>
      <c r="W35" s="39"/>
      <c r="X35" s="39"/>
      <c r="Y35" s="36"/>
      <c r="Z35" s="39"/>
      <c r="AA35" s="39"/>
      <c r="AB35" s="36"/>
      <c r="AC35" s="27"/>
      <c r="AD35" s="27"/>
    </row>
    <row r="36" spans="1:30" s="28" customFormat="1" ht="33.75" customHeight="1" x14ac:dyDescent="0.25">
      <c r="A36" s="74" t="s">
        <v>135</v>
      </c>
      <c r="B36" s="50" t="s">
        <v>136</v>
      </c>
      <c r="C36" s="38">
        <f t="shared" si="51"/>
        <v>539.09</v>
      </c>
      <c r="D36" s="33"/>
      <c r="E36" s="33"/>
      <c r="F36" s="33"/>
      <c r="G36" s="33"/>
      <c r="H36" s="38"/>
      <c r="I36" s="33"/>
      <c r="J36" s="38"/>
      <c r="K36" s="33"/>
      <c r="L36" s="38"/>
      <c r="M36" s="33"/>
      <c r="N36" s="38">
        <f>N37</f>
        <v>0</v>
      </c>
      <c r="O36" s="38">
        <f t="shared" si="52"/>
        <v>500</v>
      </c>
      <c r="P36" s="33">
        <f t="shared" si="16"/>
        <v>1559</v>
      </c>
      <c r="Q36" s="38">
        <f t="shared" si="52"/>
        <v>1559</v>
      </c>
      <c r="R36" s="38">
        <f t="shared" si="52"/>
        <v>3.16</v>
      </c>
      <c r="S36" s="32">
        <f t="shared" si="1"/>
        <v>0.2026940346375882</v>
      </c>
      <c r="T36" s="33">
        <f t="shared" si="17"/>
        <v>-535.93000000000006</v>
      </c>
      <c r="U36" s="26">
        <f t="shared" si="5"/>
        <v>0.58617299523270694</v>
      </c>
      <c r="V36" s="27"/>
      <c r="W36" s="39"/>
      <c r="X36" s="39"/>
      <c r="Y36" s="36"/>
      <c r="Z36" s="39"/>
      <c r="AA36" s="39"/>
      <c r="AB36" s="36"/>
      <c r="AC36" s="27"/>
      <c r="AD36" s="27"/>
    </row>
    <row r="37" spans="1:30" s="28" customFormat="1" ht="36.75" customHeight="1" x14ac:dyDescent="0.25">
      <c r="A37" s="74" t="s">
        <v>137</v>
      </c>
      <c r="B37" s="37" t="s">
        <v>138</v>
      </c>
      <c r="C37" s="33">
        <v>539.09</v>
      </c>
      <c r="D37" s="33"/>
      <c r="E37" s="33"/>
      <c r="F37" s="33"/>
      <c r="G37" s="33"/>
      <c r="H37" s="38"/>
      <c r="I37" s="33"/>
      <c r="J37" s="38"/>
      <c r="K37" s="33"/>
      <c r="L37" s="38"/>
      <c r="M37" s="33"/>
      <c r="N37" s="38"/>
      <c r="O37" s="33">
        <v>500</v>
      </c>
      <c r="P37" s="33">
        <f t="shared" si="16"/>
        <v>1559</v>
      </c>
      <c r="Q37" s="38">
        <v>1559</v>
      </c>
      <c r="R37" s="33">
        <v>3.16</v>
      </c>
      <c r="S37" s="32">
        <f t="shared" si="1"/>
        <v>0.2026940346375882</v>
      </c>
      <c r="T37" s="33">
        <f t="shared" si="17"/>
        <v>-535.93000000000006</v>
      </c>
      <c r="U37" s="26">
        <f t="shared" si="5"/>
        <v>0.58617299523270694</v>
      </c>
      <c r="V37" s="27" t="s">
        <v>0</v>
      </c>
      <c r="W37" s="39"/>
      <c r="X37" s="39"/>
      <c r="Y37" s="36"/>
      <c r="Z37" s="39"/>
      <c r="AA37" s="39"/>
      <c r="AB37" s="36"/>
      <c r="AC37" s="27"/>
      <c r="AD37" s="27"/>
    </row>
    <row r="38" spans="1:30" s="28" customFormat="1" ht="36.75" customHeight="1" x14ac:dyDescent="0.25">
      <c r="A38" s="74" t="s">
        <v>139</v>
      </c>
      <c r="B38" s="37" t="s">
        <v>16</v>
      </c>
      <c r="C38" s="52">
        <f>C39+C41+C48+C51</f>
        <v>2229945.56</v>
      </c>
      <c r="D38" s="52">
        <f t="shared" ref="D38:R38" si="53">D39+D41+D48+D51</f>
        <v>2209800</v>
      </c>
      <c r="E38" s="52">
        <f t="shared" si="53"/>
        <v>0</v>
      </c>
      <c r="F38" s="52">
        <f t="shared" si="53"/>
        <v>0</v>
      </c>
      <c r="G38" s="52">
        <f t="shared" si="53"/>
        <v>-10000</v>
      </c>
      <c r="H38" s="52">
        <f t="shared" si="53"/>
        <v>2199800</v>
      </c>
      <c r="I38" s="52">
        <f t="shared" si="53"/>
        <v>0</v>
      </c>
      <c r="J38" s="52">
        <f t="shared" si="53"/>
        <v>2199800</v>
      </c>
      <c r="K38" s="52">
        <f t="shared" si="53"/>
        <v>0</v>
      </c>
      <c r="L38" s="52">
        <f t="shared" si="53"/>
        <v>2199800</v>
      </c>
      <c r="M38" s="52">
        <f t="shared" si="53"/>
        <v>0</v>
      </c>
      <c r="N38" s="52">
        <f t="shared" si="53"/>
        <v>2199800</v>
      </c>
      <c r="O38" s="52">
        <f t="shared" si="53"/>
        <v>25000</v>
      </c>
      <c r="P38" s="52">
        <f t="shared" si="53"/>
        <v>122500</v>
      </c>
      <c r="Q38" s="52">
        <f t="shared" si="53"/>
        <v>2342500</v>
      </c>
      <c r="R38" s="52">
        <f t="shared" si="53"/>
        <v>1961136.2</v>
      </c>
      <c r="S38" s="32">
        <f t="shared" si="1"/>
        <v>83.719795090715039</v>
      </c>
      <c r="T38" s="33">
        <f t="shared" si="17"/>
        <v>-268809.3600000001</v>
      </c>
      <c r="U38" s="26">
        <f t="shared" si="5"/>
        <v>87.945474328081801</v>
      </c>
      <c r="V38" s="27"/>
      <c r="W38" s="51">
        <f>W41+W51</f>
        <v>2250000</v>
      </c>
      <c r="X38" s="51">
        <f>X41+X51</f>
        <v>-10000</v>
      </c>
      <c r="Y38" s="51">
        <f t="shared" ref="Y38:AB38" si="54">Y41+Y51</f>
        <v>2240000</v>
      </c>
      <c r="Z38" s="51">
        <f t="shared" si="54"/>
        <v>2147000</v>
      </c>
      <c r="AA38" s="51">
        <f t="shared" si="54"/>
        <v>-10000</v>
      </c>
      <c r="AB38" s="51">
        <f t="shared" si="54"/>
        <v>2137000</v>
      </c>
      <c r="AC38" s="27"/>
      <c r="AD38" s="27"/>
    </row>
    <row r="39" spans="1:30" s="28" customFormat="1" ht="27.75" hidden="1" customHeight="1" x14ac:dyDescent="0.25">
      <c r="A39" s="73" t="s">
        <v>140</v>
      </c>
      <c r="B39" s="43" t="s">
        <v>141</v>
      </c>
      <c r="C39" s="52">
        <f>C40</f>
        <v>0</v>
      </c>
      <c r="D39" s="52"/>
      <c r="E39" s="52"/>
      <c r="F39" s="52"/>
      <c r="G39" s="52"/>
      <c r="H39" s="52"/>
      <c r="I39" s="52"/>
      <c r="J39" s="38"/>
      <c r="K39" s="52"/>
      <c r="L39" s="38"/>
      <c r="M39" s="52"/>
      <c r="N39" s="38"/>
      <c r="O39" s="52"/>
      <c r="P39" s="33"/>
      <c r="Q39" s="38"/>
      <c r="R39" s="52"/>
      <c r="S39" s="32" t="e">
        <f t="shared" si="1"/>
        <v>#DIV/0!</v>
      </c>
      <c r="T39" s="33">
        <f t="shared" si="17"/>
        <v>0</v>
      </c>
      <c r="U39" s="26" t="e">
        <f t="shared" si="5"/>
        <v>#DIV/0!</v>
      </c>
      <c r="V39" s="27"/>
      <c r="W39" s="51"/>
      <c r="X39" s="51"/>
      <c r="Y39" s="51"/>
      <c r="Z39" s="51"/>
      <c r="AA39" s="51"/>
      <c r="AB39" s="51"/>
      <c r="AC39" s="27"/>
      <c r="AD39" s="27"/>
    </row>
    <row r="40" spans="1:30" s="28" customFormat="1" ht="27.75" hidden="1" customHeight="1" x14ac:dyDescent="0.25">
      <c r="A40" s="73" t="s">
        <v>142</v>
      </c>
      <c r="B40" s="43" t="s">
        <v>143</v>
      </c>
      <c r="C40" s="52"/>
      <c r="D40" s="52"/>
      <c r="E40" s="52"/>
      <c r="F40" s="52"/>
      <c r="G40" s="52"/>
      <c r="H40" s="52"/>
      <c r="I40" s="52"/>
      <c r="J40" s="38"/>
      <c r="K40" s="52"/>
      <c r="L40" s="38"/>
      <c r="M40" s="52"/>
      <c r="N40" s="38"/>
      <c r="O40" s="52"/>
      <c r="P40" s="33"/>
      <c r="Q40" s="38"/>
      <c r="R40" s="52"/>
      <c r="S40" s="32" t="e">
        <f t="shared" si="1"/>
        <v>#DIV/0!</v>
      </c>
      <c r="T40" s="33">
        <f t="shared" si="17"/>
        <v>0</v>
      </c>
      <c r="U40" s="26" t="e">
        <f t="shared" si="5"/>
        <v>#DIV/0!</v>
      </c>
      <c r="V40" s="27"/>
      <c r="W40" s="51"/>
      <c r="X40" s="51"/>
      <c r="Y40" s="51"/>
      <c r="Z40" s="51"/>
      <c r="AA40" s="51"/>
      <c r="AB40" s="51"/>
      <c r="AC40" s="27"/>
      <c r="AD40" s="27"/>
    </row>
    <row r="41" spans="1:30" s="28" customFormat="1" ht="79.5" customHeight="1" x14ac:dyDescent="0.25">
      <c r="A41" s="74" t="s">
        <v>144</v>
      </c>
      <c r="B41" s="40" t="s">
        <v>17</v>
      </c>
      <c r="C41" s="52">
        <f t="shared" ref="C41" si="55">C42+C46</f>
        <v>2139776.31</v>
      </c>
      <c r="D41" s="52">
        <f>D42+D46</f>
        <v>2089800</v>
      </c>
      <c r="E41" s="52"/>
      <c r="F41" s="52"/>
      <c r="G41" s="52">
        <f>G42+G46</f>
        <v>-10000</v>
      </c>
      <c r="H41" s="52">
        <f>H42+H46</f>
        <v>2079800</v>
      </c>
      <c r="I41" s="52">
        <f t="shared" ref="I41:R41" si="56">I42+I46</f>
        <v>0</v>
      </c>
      <c r="J41" s="38">
        <f t="shared" si="56"/>
        <v>2079800</v>
      </c>
      <c r="K41" s="52">
        <f t="shared" si="56"/>
        <v>0</v>
      </c>
      <c r="L41" s="38">
        <f t="shared" si="56"/>
        <v>2079800</v>
      </c>
      <c r="M41" s="52">
        <f t="shared" si="56"/>
        <v>0</v>
      </c>
      <c r="N41" s="38">
        <f t="shared" si="56"/>
        <v>2079800</v>
      </c>
      <c r="O41" s="52">
        <f t="shared" si="56"/>
        <v>55000</v>
      </c>
      <c r="P41" s="33">
        <f t="shared" si="16"/>
        <v>132500</v>
      </c>
      <c r="Q41" s="38">
        <f t="shared" si="56"/>
        <v>2222300</v>
      </c>
      <c r="R41" s="52">
        <f t="shared" si="56"/>
        <v>1840363.4</v>
      </c>
      <c r="S41" s="32">
        <f t="shared" si="1"/>
        <v>82.813454529091473</v>
      </c>
      <c r="T41" s="33">
        <f t="shared" si="17"/>
        <v>-299412.91000000015</v>
      </c>
      <c r="U41" s="26">
        <f t="shared" si="5"/>
        <v>86.007279891793914</v>
      </c>
      <c r="V41" s="27"/>
      <c r="W41" s="53">
        <f>W42+W46</f>
        <v>2140000</v>
      </c>
      <c r="X41" s="53">
        <f>X42+X46</f>
        <v>-10000</v>
      </c>
      <c r="Y41" s="36">
        <f t="shared" si="9"/>
        <v>2130000</v>
      </c>
      <c r="Z41" s="53">
        <f>Z42+Z46</f>
        <v>2147000</v>
      </c>
      <c r="AA41" s="53">
        <f>AA42+AA46</f>
        <v>-10000</v>
      </c>
      <c r="AB41" s="36">
        <f t="shared" si="12"/>
        <v>2137000</v>
      </c>
      <c r="AC41" s="27"/>
      <c r="AD41" s="27"/>
    </row>
    <row r="42" spans="1:30" s="28" customFormat="1" ht="63.75" customHeight="1" x14ac:dyDescent="0.25">
      <c r="A42" s="74" t="s">
        <v>18</v>
      </c>
      <c r="B42" s="37" t="s">
        <v>19</v>
      </c>
      <c r="C42" s="31">
        <f t="shared" ref="C42" si="57">C43+C44+C45</f>
        <v>1108950.56</v>
      </c>
      <c r="D42" s="31">
        <f>D43+D44+D45</f>
        <v>952800</v>
      </c>
      <c r="E42" s="31">
        <f t="shared" ref="E42:R42" si="58">E43+E44+E45</f>
        <v>0</v>
      </c>
      <c r="F42" s="31">
        <f t="shared" si="58"/>
        <v>0</v>
      </c>
      <c r="G42" s="31">
        <f t="shared" si="58"/>
        <v>-10000</v>
      </c>
      <c r="H42" s="31">
        <f t="shared" si="58"/>
        <v>942800</v>
      </c>
      <c r="I42" s="31">
        <f t="shared" si="58"/>
        <v>0</v>
      </c>
      <c r="J42" s="31">
        <f t="shared" si="58"/>
        <v>942800</v>
      </c>
      <c r="K42" s="31">
        <f t="shared" si="58"/>
        <v>0</v>
      </c>
      <c r="L42" s="31">
        <f t="shared" si="58"/>
        <v>942800</v>
      </c>
      <c r="M42" s="31">
        <f t="shared" si="58"/>
        <v>0</v>
      </c>
      <c r="N42" s="31">
        <f t="shared" si="58"/>
        <v>942800</v>
      </c>
      <c r="O42" s="31">
        <f t="shared" si="58"/>
        <v>162000</v>
      </c>
      <c r="P42" s="33">
        <f t="shared" si="16"/>
        <v>274500</v>
      </c>
      <c r="Q42" s="31">
        <f t="shared" si="58"/>
        <v>1227300</v>
      </c>
      <c r="R42" s="31">
        <f t="shared" si="58"/>
        <v>1190962.75</v>
      </c>
      <c r="S42" s="32">
        <f t="shared" si="1"/>
        <v>97.039252831418565</v>
      </c>
      <c r="T42" s="33">
        <f t="shared" si="17"/>
        <v>82012.189999999944</v>
      </c>
      <c r="U42" s="26">
        <f t="shared" si="5"/>
        <v>107.39547757656571</v>
      </c>
      <c r="V42" s="27"/>
      <c r="W42" s="35">
        <f>W43+W44+W45</f>
        <v>996000</v>
      </c>
      <c r="X42" s="35">
        <f t="shared" ref="X42" si="59">X43+X44+X45</f>
        <v>-10000</v>
      </c>
      <c r="Y42" s="36">
        <f t="shared" si="9"/>
        <v>986000</v>
      </c>
      <c r="Z42" s="35">
        <f>Z43+Z44+Z45</f>
        <v>996000</v>
      </c>
      <c r="AA42" s="35">
        <f t="shared" ref="AA42" si="60">AA43+AA44+AA45</f>
        <v>-10000</v>
      </c>
      <c r="AB42" s="36">
        <f t="shared" si="12"/>
        <v>986000</v>
      </c>
      <c r="AC42" s="27"/>
      <c r="AD42" s="27"/>
    </row>
    <row r="43" spans="1:30" s="28" customFormat="1" ht="76.5" hidden="1" customHeight="1" x14ac:dyDescent="0.25">
      <c r="A43" s="74" t="s">
        <v>145</v>
      </c>
      <c r="B43" s="40" t="s">
        <v>359</v>
      </c>
      <c r="C43" s="33"/>
      <c r="D43" s="31">
        <v>952800</v>
      </c>
      <c r="E43" s="31"/>
      <c r="F43" s="31"/>
      <c r="G43" s="33">
        <v>-952800</v>
      </c>
      <c r="H43" s="38">
        <f t="shared" si="11"/>
        <v>0</v>
      </c>
      <c r="I43" s="33"/>
      <c r="J43" s="38">
        <f t="shared" si="13"/>
        <v>0</v>
      </c>
      <c r="K43" s="33"/>
      <c r="L43" s="38">
        <f t="shared" ref="L43:L45" si="61">J43+K43</f>
        <v>0</v>
      </c>
      <c r="M43" s="33"/>
      <c r="N43" s="38">
        <f t="shared" ref="N43:N45" si="62">L43+M43</f>
        <v>0</v>
      </c>
      <c r="O43" s="33"/>
      <c r="P43" s="33">
        <f t="shared" si="16"/>
        <v>-952800</v>
      </c>
      <c r="Q43" s="38">
        <f t="shared" ref="Q43" si="63">N43+O43</f>
        <v>0</v>
      </c>
      <c r="R43" s="33"/>
      <c r="S43" s="32" t="e">
        <f t="shared" si="1"/>
        <v>#DIV/0!</v>
      </c>
      <c r="T43" s="33">
        <f t="shared" si="17"/>
        <v>0</v>
      </c>
      <c r="U43" s="26" t="e">
        <f t="shared" si="5"/>
        <v>#DIV/0!</v>
      </c>
      <c r="V43" s="27"/>
      <c r="W43" s="35">
        <v>996000</v>
      </c>
      <c r="X43" s="39">
        <v>-996000</v>
      </c>
      <c r="Y43" s="36">
        <f t="shared" si="9"/>
        <v>0</v>
      </c>
      <c r="Z43" s="35">
        <v>996000</v>
      </c>
      <c r="AA43" s="39">
        <v>-996000</v>
      </c>
      <c r="AB43" s="36">
        <f t="shared" si="12"/>
        <v>0</v>
      </c>
      <c r="AC43" s="27"/>
      <c r="AD43" s="27"/>
    </row>
    <row r="44" spans="1:30" s="28" customFormat="1" ht="94.5" customHeight="1" x14ac:dyDescent="0.25">
      <c r="A44" s="74" t="s">
        <v>226</v>
      </c>
      <c r="B44" s="40" t="s">
        <v>235</v>
      </c>
      <c r="C44" s="33">
        <v>570830.34</v>
      </c>
      <c r="D44" s="31">
        <v>0</v>
      </c>
      <c r="E44" s="31"/>
      <c r="F44" s="31"/>
      <c r="G44" s="33">
        <v>442800</v>
      </c>
      <c r="H44" s="38">
        <f t="shared" si="11"/>
        <v>442800</v>
      </c>
      <c r="I44" s="33"/>
      <c r="J44" s="38">
        <f t="shared" si="13"/>
        <v>442800</v>
      </c>
      <c r="K44" s="33"/>
      <c r="L44" s="38">
        <f t="shared" si="61"/>
        <v>442800</v>
      </c>
      <c r="M44" s="33"/>
      <c r="N44" s="38">
        <f t="shared" si="62"/>
        <v>442800</v>
      </c>
      <c r="O44" s="33">
        <v>127000</v>
      </c>
      <c r="P44" s="33">
        <f t="shared" si="16"/>
        <v>619700</v>
      </c>
      <c r="Q44" s="38">
        <v>619700</v>
      </c>
      <c r="R44" s="33">
        <v>527096.49</v>
      </c>
      <c r="S44" s="32">
        <f t="shared" si="1"/>
        <v>85.056719380345328</v>
      </c>
      <c r="T44" s="33">
        <f t="shared" si="17"/>
        <v>-43733.849999999977</v>
      </c>
      <c r="U44" s="26">
        <f t="shared" si="5"/>
        <v>92.338555445388565</v>
      </c>
      <c r="V44" s="27"/>
      <c r="W44" s="35">
        <v>0</v>
      </c>
      <c r="X44" s="39">
        <v>486000</v>
      </c>
      <c r="Y44" s="36">
        <f t="shared" si="9"/>
        <v>486000</v>
      </c>
      <c r="Z44" s="35">
        <v>0</v>
      </c>
      <c r="AA44" s="39">
        <v>486000</v>
      </c>
      <c r="AB44" s="36">
        <f t="shared" si="12"/>
        <v>486000</v>
      </c>
      <c r="AC44" s="27"/>
      <c r="AD44" s="27"/>
    </row>
    <row r="45" spans="1:30" s="28" customFormat="1" ht="78.75" customHeight="1" x14ac:dyDescent="0.25">
      <c r="A45" s="74" t="s">
        <v>146</v>
      </c>
      <c r="B45" s="40" t="s">
        <v>236</v>
      </c>
      <c r="C45" s="33">
        <v>538120.22</v>
      </c>
      <c r="D45" s="31"/>
      <c r="E45" s="31"/>
      <c r="F45" s="31"/>
      <c r="G45" s="33">
        <v>500000</v>
      </c>
      <c r="H45" s="38">
        <f t="shared" si="11"/>
        <v>500000</v>
      </c>
      <c r="I45" s="33"/>
      <c r="J45" s="38">
        <f t="shared" si="13"/>
        <v>500000</v>
      </c>
      <c r="K45" s="33"/>
      <c r="L45" s="38">
        <f t="shared" si="61"/>
        <v>500000</v>
      </c>
      <c r="M45" s="33"/>
      <c r="N45" s="38">
        <f t="shared" si="62"/>
        <v>500000</v>
      </c>
      <c r="O45" s="33">
        <v>35000</v>
      </c>
      <c r="P45" s="33">
        <f t="shared" si="16"/>
        <v>607600</v>
      </c>
      <c r="Q45" s="38">
        <v>607600</v>
      </c>
      <c r="R45" s="33">
        <v>663866.26</v>
      </c>
      <c r="S45" s="32">
        <f t="shared" si="1"/>
        <v>109.26041145490456</v>
      </c>
      <c r="T45" s="33">
        <f t="shared" si="17"/>
        <v>125746.04000000004</v>
      </c>
      <c r="U45" s="26">
        <f t="shared" si="5"/>
        <v>123.36764821808779</v>
      </c>
      <c r="V45" s="27"/>
      <c r="W45" s="35"/>
      <c r="X45" s="39">
        <v>500000</v>
      </c>
      <c r="Y45" s="36">
        <f t="shared" si="9"/>
        <v>500000</v>
      </c>
      <c r="Z45" s="35"/>
      <c r="AA45" s="39">
        <v>500000</v>
      </c>
      <c r="AB45" s="36">
        <f t="shared" si="12"/>
        <v>500000</v>
      </c>
      <c r="AC45" s="27"/>
      <c r="AD45" s="27"/>
    </row>
    <row r="46" spans="1:30" s="28" customFormat="1" ht="82.5" customHeight="1" x14ac:dyDescent="0.25">
      <c r="A46" s="74" t="s">
        <v>147</v>
      </c>
      <c r="B46" s="40" t="s">
        <v>148</v>
      </c>
      <c r="C46" s="38">
        <f t="shared" ref="C46" si="64">C47</f>
        <v>1030825.75</v>
      </c>
      <c r="D46" s="38">
        <f>D47</f>
        <v>1137000</v>
      </c>
      <c r="E46" s="38"/>
      <c r="F46" s="38"/>
      <c r="G46" s="38">
        <f t="shared" ref="G46:R46" si="65">G47</f>
        <v>0</v>
      </c>
      <c r="H46" s="38">
        <f t="shared" si="65"/>
        <v>1137000</v>
      </c>
      <c r="I46" s="38">
        <f t="shared" si="65"/>
        <v>0</v>
      </c>
      <c r="J46" s="38">
        <f t="shared" si="65"/>
        <v>1137000</v>
      </c>
      <c r="K46" s="38">
        <f t="shared" si="65"/>
        <v>0</v>
      </c>
      <c r="L46" s="38">
        <f t="shared" si="65"/>
        <v>1137000</v>
      </c>
      <c r="M46" s="38">
        <f t="shared" si="65"/>
        <v>0</v>
      </c>
      <c r="N46" s="38">
        <f t="shared" si="65"/>
        <v>1137000</v>
      </c>
      <c r="O46" s="38">
        <f t="shared" si="65"/>
        <v>-107000</v>
      </c>
      <c r="P46" s="33">
        <f t="shared" si="16"/>
        <v>-142000</v>
      </c>
      <c r="Q46" s="38">
        <f t="shared" si="65"/>
        <v>995000</v>
      </c>
      <c r="R46" s="38">
        <f t="shared" si="65"/>
        <v>649400.65</v>
      </c>
      <c r="S46" s="32">
        <f t="shared" si="1"/>
        <v>65.266396984924626</v>
      </c>
      <c r="T46" s="33">
        <f t="shared" si="17"/>
        <v>-381425.1</v>
      </c>
      <c r="U46" s="26">
        <f t="shared" si="5"/>
        <v>62.998101279483954</v>
      </c>
      <c r="V46" s="27"/>
      <c r="W46" s="36">
        <f>W47</f>
        <v>1144000</v>
      </c>
      <c r="X46" s="36">
        <f t="shared" ref="X46" si="66">X47</f>
        <v>0</v>
      </c>
      <c r="Y46" s="36">
        <f t="shared" si="9"/>
        <v>1144000</v>
      </c>
      <c r="Z46" s="36">
        <f>Z47</f>
        <v>1151000</v>
      </c>
      <c r="AA46" s="36">
        <f t="shared" ref="AA46" si="67">AA47</f>
        <v>0</v>
      </c>
      <c r="AB46" s="36">
        <f t="shared" si="12"/>
        <v>1151000</v>
      </c>
      <c r="AC46" s="27"/>
      <c r="AD46" s="27"/>
    </row>
    <row r="47" spans="1:30" s="28" customFormat="1" ht="66" customHeight="1" x14ac:dyDescent="0.25">
      <c r="A47" s="74" t="s">
        <v>149</v>
      </c>
      <c r="B47" s="37" t="s">
        <v>150</v>
      </c>
      <c r="C47" s="33">
        <v>1030825.75</v>
      </c>
      <c r="D47" s="33">
        <v>1137000</v>
      </c>
      <c r="E47" s="33"/>
      <c r="F47" s="33"/>
      <c r="G47" s="33"/>
      <c r="H47" s="38">
        <f t="shared" si="11"/>
        <v>1137000</v>
      </c>
      <c r="I47" s="33"/>
      <c r="J47" s="38">
        <f t="shared" si="13"/>
        <v>1137000</v>
      </c>
      <c r="K47" s="33"/>
      <c r="L47" s="38">
        <f t="shared" ref="L47" si="68">J47+K47</f>
        <v>1137000</v>
      </c>
      <c r="M47" s="33"/>
      <c r="N47" s="38">
        <f t="shared" ref="N47" si="69">L47+M47</f>
        <v>1137000</v>
      </c>
      <c r="O47" s="33">
        <v>-107000</v>
      </c>
      <c r="P47" s="33">
        <f t="shared" si="16"/>
        <v>-142000</v>
      </c>
      <c r="Q47" s="38">
        <v>995000</v>
      </c>
      <c r="R47" s="33">
        <v>649400.65</v>
      </c>
      <c r="S47" s="32">
        <f t="shared" si="1"/>
        <v>65.266396984924626</v>
      </c>
      <c r="T47" s="33">
        <f t="shared" si="17"/>
        <v>-381425.1</v>
      </c>
      <c r="U47" s="26">
        <f t="shared" si="5"/>
        <v>62.998101279483954</v>
      </c>
      <c r="V47" s="27"/>
      <c r="W47" s="39">
        <v>1144000</v>
      </c>
      <c r="X47" s="39"/>
      <c r="Y47" s="36">
        <f t="shared" si="9"/>
        <v>1144000</v>
      </c>
      <c r="Z47" s="39">
        <v>1151000</v>
      </c>
      <c r="AA47" s="39"/>
      <c r="AB47" s="36">
        <f t="shared" si="12"/>
        <v>1151000</v>
      </c>
      <c r="AC47" s="27"/>
      <c r="AD47" s="27"/>
    </row>
    <row r="48" spans="1:30" s="28" customFormat="1" ht="18" hidden="1" customHeight="1" x14ac:dyDescent="0.25">
      <c r="A48" s="74" t="s">
        <v>151</v>
      </c>
      <c r="B48" s="37" t="s">
        <v>152</v>
      </c>
      <c r="C48" s="33">
        <f>C49</f>
        <v>0</v>
      </c>
      <c r="D48" s="33">
        <f t="shared" ref="D48:R49" si="70">D49</f>
        <v>0</v>
      </c>
      <c r="E48" s="33">
        <f t="shared" si="70"/>
        <v>0</v>
      </c>
      <c r="F48" s="33">
        <f t="shared" si="70"/>
        <v>0</v>
      </c>
      <c r="G48" s="33">
        <f t="shared" si="70"/>
        <v>0</v>
      </c>
      <c r="H48" s="33">
        <f t="shared" si="70"/>
        <v>0</v>
      </c>
      <c r="I48" s="33">
        <f t="shared" si="70"/>
        <v>0</v>
      </c>
      <c r="J48" s="33">
        <f t="shared" si="70"/>
        <v>0</v>
      </c>
      <c r="K48" s="33">
        <f t="shared" si="70"/>
        <v>0</v>
      </c>
      <c r="L48" s="33">
        <f t="shared" si="70"/>
        <v>0</v>
      </c>
      <c r="M48" s="33">
        <f t="shared" si="70"/>
        <v>0</v>
      </c>
      <c r="N48" s="33">
        <f t="shared" si="70"/>
        <v>0</v>
      </c>
      <c r="O48" s="33">
        <f t="shared" si="70"/>
        <v>0</v>
      </c>
      <c r="P48" s="33">
        <f t="shared" si="70"/>
        <v>0</v>
      </c>
      <c r="Q48" s="33">
        <f t="shared" si="70"/>
        <v>10200</v>
      </c>
      <c r="R48" s="33">
        <f t="shared" si="70"/>
        <v>0</v>
      </c>
      <c r="S48" s="32">
        <f t="shared" si="1"/>
        <v>0</v>
      </c>
      <c r="T48" s="33">
        <f t="shared" si="17"/>
        <v>0</v>
      </c>
      <c r="U48" s="26" t="s">
        <v>0</v>
      </c>
      <c r="V48" s="27"/>
      <c r="W48" s="39"/>
      <c r="X48" s="39"/>
      <c r="Y48" s="36"/>
      <c r="Z48" s="39"/>
      <c r="AA48" s="39"/>
      <c r="AB48" s="36"/>
      <c r="AC48" s="27"/>
      <c r="AD48" s="27"/>
    </row>
    <row r="49" spans="1:30" s="28" customFormat="1" ht="48" hidden="1" customHeight="1" x14ac:dyDescent="0.25">
      <c r="A49" s="74" t="s">
        <v>153</v>
      </c>
      <c r="B49" s="37" t="s">
        <v>154</v>
      </c>
      <c r="C49" s="33">
        <f>C50</f>
        <v>0</v>
      </c>
      <c r="D49" s="33">
        <f t="shared" si="70"/>
        <v>0</v>
      </c>
      <c r="E49" s="33">
        <f t="shared" si="70"/>
        <v>0</v>
      </c>
      <c r="F49" s="33">
        <f t="shared" si="70"/>
        <v>0</v>
      </c>
      <c r="G49" s="33">
        <f t="shared" si="70"/>
        <v>0</v>
      </c>
      <c r="H49" s="33">
        <f t="shared" si="70"/>
        <v>0</v>
      </c>
      <c r="I49" s="33">
        <f t="shared" si="70"/>
        <v>0</v>
      </c>
      <c r="J49" s="33">
        <f t="shared" si="70"/>
        <v>0</v>
      </c>
      <c r="K49" s="33">
        <f t="shared" si="70"/>
        <v>0</v>
      </c>
      <c r="L49" s="33">
        <f t="shared" si="70"/>
        <v>0</v>
      </c>
      <c r="M49" s="33">
        <f t="shared" si="70"/>
        <v>0</v>
      </c>
      <c r="N49" s="33">
        <f t="shared" si="70"/>
        <v>0</v>
      </c>
      <c r="O49" s="33">
        <f t="shared" si="70"/>
        <v>0</v>
      </c>
      <c r="P49" s="33">
        <f t="shared" si="70"/>
        <v>0</v>
      </c>
      <c r="Q49" s="33">
        <f t="shared" si="70"/>
        <v>10200</v>
      </c>
      <c r="R49" s="33">
        <f t="shared" si="70"/>
        <v>0</v>
      </c>
      <c r="S49" s="32">
        <f t="shared" si="1"/>
        <v>0</v>
      </c>
      <c r="T49" s="33">
        <f t="shared" si="17"/>
        <v>0</v>
      </c>
      <c r="U49" s="26" t="s">
        <v>155</v>
      </c>
      <c r="V49" s="27"/>
      <c r="W49" s="39"/>
      <c r="X49" s="39"/>
      <c r="Y49" s="36"/>
      <c r="Z49" s="39"/>
      <c r="AA49" s="39"/>
      <c r="AB49" s="36"/>
      <c r="AC49" s="27"/>
      <c r="AD49" s="27"/>
    </row>
    <row r="50" spans="1:30" s="28" customFormat="1" ht="48" hidden="1" customHeight="1" x14ac:dyDescent="0.25">
      <c r="A50" s="74" t="s">
        <v>156</v>
      </c>
      <c r="B50" s="37" t="s">
        <v>157</v>
      </c>
      <c r="C50" s="33"/>
      <c r="D50" s="33"/>
      <c r="E50" s="33"/>
      <c r="F50" s="33"/>
      <c r="G50" s="33"/>
      <c r="H50" s="38"/>
      <c r="I50" s="33"/>
      <c r="J50" s="38"/>
      <c r="K50" s="33"/>
      <c r="L50" s="38"/>
      <c r="M50" s="33"/>
      <c r="N50" s="38"/>
      <c r="O50" s="33"/>
      <c r="P50" s="33"/>
      <c r="Q50" s="38">
        <v>10200</v>
      </c>
      <c r="R50" s="33">
        <v>0</v>
      </c>
      <c r="S50" s="32">
        <f t="shared" si="1"/>
        <v>0</v>
      </c>
      <c r="T50" s="33">
        <f t="shared" si="17"/>
        <v>0</v>
      </c>
      <c r="U50" s="26" t="s">
        <v>0</v>
      </c>
      <c r="V50" s="27" t="s">
        <v>0</v>
      </c>
      <c r="W50" s="39"/>
      <c r="X50" s="39"/>
      <c r="Y50" s="36"/>
      <c r="Z50" s="39"/>
      <c r="AA50" s="39"/>
      <c r="AB50" s="36"/>
      <c r="AC50" s="27"/>
      <c r="AD50" s="27"/>
    </row>
    <row r="51" spans="1:30" s="28" customFormat="1" ht="82.5" customHeight="1" x14ac:dyDescent="0.25">
      <c r="A51" s="73" t="s">
        <v>158</v>
      </c>
      <c r="B51" s="43" t="s">
        <v>159</v>
      </c>
      <c r="C51" s="33">
        <f t="shared" ref="C51:R52" si="71">C52</f>
        <v>90169.25</v>
      </c>
      <c r="D51" s="33">
        <f t="shared" si="71"/>
        <v>120000</v>
      </c>
      <c r="E51" s="33"/>
      <c r="F51" s="33"/>
      <c r="G51" s="33">
        <f t="shared" si="71"/>
        <v>0</v>
      </c>
      <c r="H51" s="33">
        <f t="shared" si="71"/>
        <v>120000</v>
      </c>
      <c r="I51" s="33">
        <f t="shared" si="71"/>
        <v>0</v>
      </c>
      <c r="J51" s="31">
        <f t="shared" si="71"/>
        <v>120000</v>
      </c>
      <c r="K51" s="33">
        <f t="shared" si="71"/>
        <v>0</v>
      </c>
      <c r="L51" s="31">
        <f t="shared" si="71"/>
        <v>120000</v>
      </c>
      <c r="M51" s="33">
        <f t="shared" si="71"/>
        <v>0</v>
      </c>
      <c r="N51" s="31">
        <f t="shared" si="71"/>
        <v>120000</v>
      </c>
      <c r="O51" s="33">
        <f t="shared" si="71"/>
        <v>-30000</v>
      </c>
      <c r="P51" s="33">
        <f t="shared" si="16"/>
        <v>-10000</v>
      </c>
      <c r="Q51" s="31">
        <f t="shared" si="71"/>
        <v>110000</v>
      </c>
      <c r="R51" s="33">
        <f t="shared" si="71"/>
        <v>120772.8</v>
      </c>
      <c r="S51" s="32">
        <f t="shared" si="1"/>
        <v>109.79345454545455</v>
      </c>
      <c r="T51" s="33">
        <f t="shared" si="17"/>
        <v>30603.550000000003</v>
      </c>
      <c r="U51" s="26">
        <f t="shared" si="5"/>
        <v>133.94011816666992</v>
      </c>
      <c r="V51" s="27" t="s">
        <v>0</v>
      </c>
      <c r="W51" s="39">
        <f t="shared" ref="W51:X52" si="72">W52</f>
        <v>110000</v>
      </c>
      <c r="X51" s="39">
        <f t="shared" si="72"/>
        <v>0</v>
      </c>
      <c r="Y51" s="36">
        <f t="shared" si="9"/>
        <v>110000</v>
      </c>
      <c r="Z51" s="39">
        <f t="shared" ref="Z51:AA52" si="73">Z52</f>
        <v>0</v>
      </c>
      <c r="AA51" s="39">
        <f t="shared" si="73"/>
        <v>0</v>
      </c>
      <c r="AB51" s="36">
        <f t="shared" si="12"/>
        <v>0</v>
      </c>
      <c r="AC51" s="27"/>
      <c r="AD51" s="27"/>
    </row>
    <row r="52" spans="1:30" s="28" customFormat="1" ht="82.5" customHeight="1" x14ac:dyDescent="0.25">
      <c r="A52" s="73" t="s">
        <v>160</v>
      </c>
      <c r="B52" s="43" t="s">
        <v>161</v>
      </c>
      <c r="C52" s="31">
        <f t="shared" si="71"/>
        <v>90169.25</v>
      </c>
      <c r="D52" s="31">
        <f t="shared" si="71"/>
        <v>120000</v>
      </c>
      <c r="E52" s="31"/>
      <c r="F52" s="31"/>
      <c r="G52" s="31">
        <f t="shared" si="71"/>
        <v>0</v>
      </c>
      <c r="H52" s="31">
        <f t="shared" si="71"/>
        <v>120000</v>
      </c>
      <c r="I52" s="31">
        <f t="shared" si="71"/>
        <v>0</v>
      </c>
      <c r="J52" s="31">
        <f t="shared" si="71"/>
        <v>120000</v>
      </c>
      <c r="K52" s="31">
        <f t="shared" si="71"/>
        <v>0</v>
      </c>
      <c r="L52" s="31">
        <f t="shared" si="71"/>
        <v>120000</v>
      </c>
      <c r="M52" s="31">
        <f t="shared" si="71"/>
        <v>0</v>
      </c>
      <c r="N52" s="31">
        <f t="shared" si="71"/>
        <v>120000</v>
      </c>
      <c r="O52" s="31">
        <f t="shared" si="71"/>
        <v>-30000</v>
      </c>
      <c r="P52" s="33">
        <f t="shared" si="16"/>
        <v>-10000</v>
      </c>
      <c r="Q52" s="31">
        <f t="shared" si="71"/>
        <v>110000</v>
      </c>
      <c r="R52" s="31">
        <f>R53</f>
        <v>120772.8</v>
      </c>
      <c r="S52" s="32">
        <f t="shared" si="1"/>
        <v>109.79345454545455</v>
      </c>
      <c r="T52" s="33">
        <f t="shared" si="17"/>
        <v>30603.550000000003</v>
      </c>
      <c r="U52" s="26">
        <f t="shared" si="5"/>
        <v>133.94011816666992</v>
      </c>
      <c r="V52" s="27"/>
      <c r="W52" s="35">
        <f t="shared" si="72"/>
        <v>110000</v>
      </c>
      <c r="X52" s="35">
        <f t="shared" si="72"/>
        <v>0</v>
      </c>
      <c r="Y52" s="36">
        <f t="shared" si="9"/>
        <v>110000</v>
      </c>
      <c r="Z52" s="35">
        <f t="shared" si="73"/>
        <v>0</v>
      </c>
      <c r="AA52" s="35">
        <f t="shared" si="73"/>
        <v>0</v>
      </c>
      <c r="AB52" s="36">
        <f t="shared" si="12"/>
        <v>0</v>
      </c>
      <c r="AC52" s="27"/>
      <c r="AD52" s="27"/>
    </row>
    <row r="53" spans="1:30" s="28" customFormat="1" ht="82.5" customHeight="1" x14ac:dyDescent="0.25">
      <c r="A53" s="73" t="s">
        <v>162</v>
      </c>
      <c r="B53" s="43" t="s">
        <v>163</v>
      </c>
      <c r="C53" s="31">
        <v>90169.25</v>
      </c>
      <c r="D53" s="31">
        <v>120000</v>
      </c>
      <c r="E53" s="31"/>
      <c r="F53" s="31"/>
      <c r="G53" s="31"/>
      <c r="H53" s="38">
        <f t="shared" si="11"/>
        <v>120000</v>
      </c>
      <c r="I53" s="31"/>
      <c r="J53" s="38">
        <f t="shared" si="13"/>
        <v>120000</v>
      </c>
      <c r="K53" s="31"/>
      <c r="L53" s="38">
        <f t="shared" ref="L53" si="74">J53+K53</f>
        <v>120000</v>
      </c>
      <c r="M53" s="31"/>
      <c r="N53" s="38">
        <f t="shared" ref="N53" si="75">L53+M53</f>
        <v>120000</v>
      </c>
      <c r="O53" s="31">
        <v>-30000</v>
      </c>
      <c r="P53" s="33">
        <f t="shared" si="16"/>
        <v>-10000</v>
      </c>
      <c r="Q53" s="38">
        <v>110000</v>
      </c>
      <c r="R53" s="31">
        <v>120772.8</v>
      </c>
      <c r="S53" s="32">
        <f t="shared" si="1"/>
        <v>109.79345454545455</v>
      </c>
      <c r="T53" s="33">
        <f t="shared" si="17"/>
        <v>30603.550000000003</v>
      </c>
      <c r="U53" s="26">
        <f t="shared" si="5"/>
        <v>133.94011816666992</v>
      </c>
      <c r="V53" s="27"/>
      <c r="W53" s="35">
        <v>110000</v>
      </c>
      <c r="X53" s="35"/>
      <c r="Y53" s="36">
        <f t="shared" si="9"/>
        <v>110000</v>
      </c>
      <c r="Z53" s="35">
        <v>0</v>
      </c>
      <c r="AA53" s="35"/>
      <c r="AB53" s="36">
        <f t="shared" si="12"/>
        <v>0</v>
      </c>
      <c r="AC53" s="27"/>
      <c r="AD53" s="27"/>
    </row>
    <row r="54" spans="1:30" s="28" customFormat="1" ht="17.25" customHeight="1" x14ac:dyDescent="0.25">
      <c r="A54" s="74" t="s">
        <v>164</v>
      </c>
      <c r="B54" s="37" t="s">
        <v>20</v>
      </c>
      <c r="C54" s="31">
        <f t="shared" ref="C54:R54" si="76">C55</f>
        <v>450356.82</v>
      </c>
      <c r="D54" s="31">
        <f t="shared" si="76"/>
        <v>506000</v>
      </c>
      <c r="E54" s="31"/>
      <c r="F54" s="31"/>
      <c r="G54" s="31">
        <f t="shared" si="76"/>
        <v>0</v>
      </c>
      <c r="H54" s="31">
        <f t="shared" si="76"/>
        <v>506000</v>
      </c>
      <c r="I54" s="31">
        <f t="shared" si="76"/>
        <v>0</v>
      </c>
      <c r="J54" s="31">
        <f t="shared" si="76"/>
        <v>506000</v>
      </c>
      <c r="K54" s="31">
        <f t="shared" si="76"/>
        <v>0</v>
      </c>
      <c r="L54" s="31">
        <f t="shared" si="76"/>
        <v>506000</v>
      </c>
      <c r="M54" s="31">
        <f t="shared" si="76"/>
        <v>0</v>
      </c>
      <c r="N54" s="31">
        <f t="shared" si="76"/>
        <v>506000</v>
      </c>
      <c r="O54" s="31">
        <f t="shared" si="76"/>
        <v>-58300</v>
      </c>
      <c r="P54" s="33">
        <f t="shared" si="16"/>
        <v>-22000</v>
      </c>
      <c r="Q54" s="31">
        <f t="shared" si="76"/>
        <v>484000</v>
      </c>
      <c r="R54" s="31">
        <f t="shared" si="76"/>
        <v>109184.85</v>
      </c>
      <c r="S54" s="32">
        <f t="shared" si="1"/>
        <v>22.558853305785124</v>
      </c>
      <c r="T54" s="33">
        <f t="shared" si="17"/>
        <v>-341171.97</v>
      </c>
      <c r="U54" s="26">
        <f t="shared" si="5"/>
        <v>24.244076063953024</v>
      </c>
      <c r="V54" s="27"/>
      <c r="W54" s="44">
        <f t="shared" ref="W54:AB54" si="77">W55</f>
        <v>535000</v>
      </c>
      <c r="X54" s="44">
        <f t="shared" si="77"/>
        <v>0</v>
      </c>
      <c r="Y54" s="44">
        <f t="shared" si="77"/>
        <v>535000</v>
      </c>
      <c r="Z54" s="44">
        <f t="shared" si="77"/>
        <v>566000</v>
      </c>
      <c r="AA54" s="44">
        <f t="shared" si="77"/>
        <v>0</v>
      </c>
      <c r="AB54" s="44">
        <f t="shared" si="77"/>
        <v>566000</v>
      </c>
      <c r="AC54" s="27"/>
      <c r="AD54" s="27"/>
    </row>
    <row r="55" spans="1:30" s="28" customFormat="1" ht="15.75" customHeight="1" x14ac:dyDescent="0.25">
      <c r="A55" s="74" t="s">
        <v>165</v>
      </c>
      <c r="B55" s="37" t="s">
        <v>21</v>
      </c>
      <c r="C55" s="31">
        <f t="shared" ref="C55:Q55" si="78">C56+C57+C58+C60</f>
        <v>450356.82</v>
      </c>
      <c r="D55" s="31">
        <f t="shared" si="78"/>
        <v>506000</v>
      </c>
      <c r="E55" s="31"/>
      <c r="F55" s="31"/>
      <c r="G55" s="31">
        <f t="shared" si="78"/>
        <v>0</v>
      </c>
      <c r="H55" s="31">
        <f t="shared" si="78"/>
        <v>506000</v>
      </c>
      <c r="I55" s="31">
        <f t="shared" si="78"/>
        <v>0</v>
      </c>
      <c r="J55" s="31">
        <f t="shared" si="78"/>
        <v>506000</v>
      </c>
      <c r="K55" s="31">
        <f t="shared" si="78"/>
        <v>0</v>
      </c>
      <c r="L55" s="31">
        <f t="shared" si="78"/>
        <v>506000</v>
      </c>
      <c r="M55" s="31">
        <f t="shared" si="78"/>
        <v>0</v>
      </c>
      <c r="N55" s="31">
        <f t="shared" si="78"/>
        <v>506000</v>
      </c>
      <c r="O55" s="31">
        <f t="shared" si="78"/>
        <v>-58300</v>
      </c>
      <c r="P55" s="33">
        <f t="shared" si="16"/>
        <v>-22000</v>
      </c>
      <c r="Q55" s="31">
        <f t="shared" si="78"/>
        <v>484000</v>
      </c>
      <c r="R55" s="31">
        <f>R56+R57+R58+R59</f>
        <v>109184.85</v>
      </c>
      <c r="S55" s="32">
        <f t="shared" si="1"/>
        <v>22.558853305785124</v>
      </c>
      <c r="T55" s="33">
        <f t="shared" si="17"/>
        <v>-341171.97</v>
      </c>
      <c r="U55" s="26">
        <f t="shared" si="5"/>
        <v>24.244076063953024</v>
      </c>
      <c r="V55" s="27"/>
      <c r="W55" s="35">
        <f t="shared" ref="W55:X55" si="79">W56+W57+W58+W60</f>
        <v>535000</v>
      </c>
      <c r="X55" s="35">
        <f t="shared" si="79"/>
        <v>0</v>
      </c>
      <c r="Y55" s="36">
        <f t="shared" si="9"/>
        <v>535000</v>
      </c>
      <c r="Z55" s="35">
        <f t="shared" ref="Z55:AA55" si="80">Z56+Z57+Z58+Z60</f>
        <v>566000</v>
      </c>
      <c r="AA55" s="35">
        <f t="shared" si="80"/>
        <v>0</v>
      </c>
      <c r="AB55" s="36">
        <f t="shared" si="12"/>
        <v>566000</v>
      </c>
      <c r="AC55" s="27"/>
      <c r="AD55" s="27"/>
    </row>
    <row r="56" spans="1:30" s="28" customFormat="1" ht="31.5" customHeight="1" x14ac:dyDescent="0.25">
      <c r="A56" s="74" t="s">
        <v>22</v>
      </c>
      <c r="B56" s="37" t="s">
        <v>166</v>
      </c>
      <c r="C56" s="41">
        <v>54435.13</v>
      </c>
      <c r="D56" s="31">
        <v>28000</v>
      </c>
      <c r="E56" s="31"/>
      <c r="F56" s="31"/>
      <c r="G56" s="41"/>
      <c r="H56" s="38">
        <f t="shared" si="11"/>
        <v>28000</v>
      </c>
      <c r="I56" s="41"/>
      <c r="J56" s="38">
        <f t="shared" si="13"/>
        <v>28000</v>
      </c>
      <c r="K56" s="41"/>
      <c r="L56" s="38">
        <f t="shared" ref="L56:L60" si="81">J56+K56</f>
        <v>28000</v>
      </c>
      <c r="M56" s="41"/>
      <c r="N56" s="38">
        <f t="shared" ref="N56:N60" si="82">L56+M56</f>
        <v>28000</v>
      </c>
      <c r="O56" s="41">
        <v>26000</v>
      </c>
      <c r="P56" s="33">
        <f t="shared" si="16"/>
        <v>6700</v>
      </c>
      <c r="Q56" s="38">
        <v>34700</v>
      </c>
      <c r="R56" s="41">
        <v>20773.46</v>
      </c>
      <c r="S56" s="32">
        <f t="shared" si="1"/>
        <v>59.865878962536023</v>
      </c>
      <c r="T56" s="33">
        <f t="shared" si="17"/>
        <v>-33661.67</v>
      </c>
      <c r="U56" s="26">
        <f t="shared" si="5"/>
        <v>38.161863487788125</v>
      </c>
      <c r="V56" s="27"/>
      <c r="W56" s="35">
        <v>30000</v>
      </c>
      <c r="X56" s="42"/>
      <c r="Y56" s="36">
        <f t="shared" si="9"/>
        <v>30000</v>
      </c>
      <c r="Z56" s="35">
        <v>31000</v>
      </c>
      <c r="AA56" s="42"/>
      <c r="AB56" s="36">
        <f t="shared" si="12"/>
        <v>31000</v>
      </c>
      <c r="AC56" s="27"/>
      <c r="AD56" s="27"/>
    </row>
    <row r="57" spans="1:30" s="28" customFormat="1" ht="31.5" hidden="1" customHeight="1" x14ac:dyDescent="0.25">
      <c r="A57" s="74" t="s">
        <v>23</v>
      </c>
      <c r="B57" s="37" t="s">
        <v>167</v>
      </c>
      <c r="C57" s="41">
        <v>4702.7299999999996</v>
      </c>
      <c r="D57" s="31">
        <v>9000</v>
      </c>
      <c r="E57" s="31"/>
      <c r="F57" s="31"/>
      <c r="G57" s="41"/>
      <c r="H57" s="38">
        <f t="shared" si="11"/>
        <v>9000</v>
      </c>
      <c r="I57" s="41"/>
      <c r="J57" s="38">
        <f t="shared" si="13"/>
        <v>9000</v>
      </c>
      <c r="K57" s="41"/>
      <c r="L57" s="38">
        <f t="shared" si="81"/>
        <v>9000</v>
      </c>
      <c r="M57" s="41"/>
      <c r="N57" s="38">
        <f t="shared" si="82"/>
        <v>9000</v>
      </c>
      <c r="O57" s="41">
        <v>-4300</v>
      </c>
      <c r="P57" s="33">
        <f t="shared" si="16"/>
        <v>-8485</v>
      </c>
      <c r="Q57" s="38">
        <v>515</v>
      </c>
      <c r="R57" s="41">
        <v>0</v>
      </c>
      <c r="S57" s="32">
        <f t="shared" si="1"/>
        <v>0</v>
      </c>
      <c r="T57" s="33">
        <f t="shared" si="17"/>
        <v>-4702.7299999999996</v>
      </c>
      <c r="U57" s="26">
        <f t="shared" si="5"/>
        <v>0</v>
      </c>
      <c r="V57" s="27"/>
      <c r="W57" s="35">
        <v>9000</v>
      </c>
      <c r="X57" s="42"/>
      <c r="Y57" s="36">
        <f t="shared" si="9"/>
        <v>9000</v>
      </c>
      <c r="Z57" s="35">
        <v>10000</v>
      </c>
      <c r="AA57" s="42"/>
      <c r="AB57" s="36">
        <f t="shared" si="12"/>
        <v>10000</v>
      </c>
      <c r="AC57" s="27"/>
      <c r="AD57" s="27"/>
    </row>
    <row r="58" spans="1:30" s="28" customFormat="1" ht="18.75" customHeight="1" x14ac:dyDescent="0.25">
      <c r="A58" s="74" t="s">
        <v>24</v>
      </c>
      <c r="B58" s="37" t="s">
        <v>227</v>
      </c>
      <c r="C58" s="41">
        <v>36880.47</v>
      </c>
      <c r="D58" s="31">
        <v>46000</v>
      </c>
      <c r="E58" s="31"/>
      <c r="F58" s="31"/>
      <c r="G58" s="41"/>
      <c r="H58" s="38">
        <f t="shared" si="11"/>
        <v>46000</v>
      </c>
      <c r="I58" s="41"/>
      <c r="J58" s="38">
        <f t="shared" si="13"/>
        <v>46000</v>
      </c>
      <c r="K58" s="41"/>
      <c r="L58" s="38">
        <f t="shared" si="81"/>
        <v>46000</v>
      </c>
      <c r="M58" s="41"/>
      <c r="N58" s="38">
        <f t="shared" si="82"/>
        <v>46000</v>
      </c>
      <c r="O58" s="41">
        <v>-10000</v>
      </c>
      <c r="P58" s="33">
        <f t="shared" si="16"/>
        <v>-32485</v>
      </c>
      <c r="Q58" s="38">
        <v>13515</v>
      </c>
      <c r="R58" s="41">
        <v>15393.51</v>
      </c>
      <c r="S58" s="32">
        <f t="shared" si="1"/>
        <v>113.89944506104328</v>
      </c>
      <c r="T58" s="33">
        <f t="shared" si="17"/>
        <v>-21486.959999999999</v>
      </c>
      <c r="U58" s="26">
        <f t="shared" si="5"/>
        <v>41.738920355407615</v>
      </c>
      <c r="V58" s="27"/>
      <c r="W58" s="35">
        <v>49000</v>
      </c>
      <c r="X58" s="42"/>
      <c r="Y58" s="36">
        <f t="shared" si="9"/>
        <v>49000</v>
      </c>
      <c r="Z58" s="35">
        <v>52000</v>
      </c>
      <c r="AA58" s="42"/>
      <c r="AB58" s="36">
        <f t="shared" si="12"/>
        <v>52000</v>
      </c>
      <c r="AC58" s="27"/>
      <c r="AD58" s="27"/>
    </row>
    <row r="59" spans="1:30" s="28" customFormat="1" ht="18.75" customHeight="1" x14ac:dyDescent="0.25">
      <c r="A59" s="74" t="s">
        <v>259</v>
      </c>
      <c r="B59" s="37" t="s">
        <v>260</v>
      </c>
      <c r="C59" s="41"/>
      <c r="D59" s="31"/>
      <c r="E59" s="31"/>
      <c r="F59" s="31"/>
      <c r="G59" s="41"/>
      <c r="H59" s="38"/>
      <c r="I59" s="41"/>
      <c r="J59" s="38"/>
      <c r="K59" s="41"/>
      <c r="L59" s="38"/>
      <c r="M59" s="41"/>
      <c r="N59" s="38"/>
      <c r="O59" s="41"/>
      <c r="P59" s="33"/>
      <c r="Q59" s="38"/>
      <c r="R59" s="41">
        <f>R60</f>
        <v>73017.88</v>
      </c>
      <c r="S59" s="32"/>
      <c r="T59" s="33"/>
      <c r="U59" s="26"/>
      <c r="V59" s="27"/>
      <c r="W59" s="35"/>
      <c r="X59" s="42"/>
      <c r="Y59" s="36"/>
      <c r="Z59" s="35"/>
      <c r="AA59" s="42"/>
      <c r="AB59" s="36"/>
      <c r="AC59" s="27"/>
      <c r="AD59" s="27"/>
    </row>
    <row r="60" spans="1:30" s="28" customFormat="1" ht="18.75" customHeight="1" x14ac:dyDescent="0.25">
      <c r="A60" s="74" t="s">
        <v>239</v>
      </c>
      <c r="B60" s="37" t="s">
        <v>240</v>
      </c>
      <c r="C60" s="41">
        <v>354338.49</v>
      </c>
      <c r="D60" s="31">
        <v>423000</v>
      </c>
      <c r="E60" s="31"/>
      <c r="F60" s="31"/>
      <c r="G60" s="41"/>
      <c r="H60" s="38">
        <f t="shared" si="11"/>
        <v>423000</v>
      </c>
      <c r="I60" s="41"/>
      <c r="J60" s="38">
        <f t="shared" si="13"/>
        <v>423000</v>
      </c>
      <c r="K60" s="41"/>
      <c r="L60" s="38">
        <f t="shared" si="81"/>
        <v>423000</v>
      </c>
      <c r="M60" s="41"/>
      <c r="N60" s="38">
        <f t="shared" si="82"/>
        <v>423000</v>
      </c>
      <c r="O60" s="41">
        <v>-70000</v>
      </c>
      <c r="P60" s="33">
        <f t="shared" si="16"/>
        <v>12270</v>
      </c>
      <c r="Q60" s="38">
        <v>435270</v>
      </c>
      <c r="R60" s="41">
        <v>73017.88</v>
      </c>
      <c r="S60" s="32">
        <f t="shared" si="1"/>
        <v>16.775307280538517</v>
      </c>
      <c r="T60" s="33">
        <f t="shared" si="17"/>
        <v>-281320.61</v>
      </c>
      <c r="U60" s="26">
        <f t="shared" si="5"/>
        <v>20.606815816142358</v>
      </c>
      <c r="V60" s="27"/>
      <c r="W60" s="35">
        <v>447000</v>
      </c>
      <c r="X60" s="42"/>
      <c r="Y60" s="36">
        <f t="shared" si="9"/>
        <v>447000</v>
      </c>
      <c r="Z60" s="35">
        <v>473000</v>
      </c>
      <c r="AA60" s="42"/>
      <c r="AB60" s="36">
        <f t="shared" si="12"/>
        <v>473000</v>
      </c>
      <c r="AC60" s="27"/>
      <c r="AD60" s="27"/>
    </row>
    <row r="61" spans="1:30" s="28" customFormat="1" ht="34.5" customHeight="1" x14ac:dyDescent="0.25">
      <c r="A61" s="74" t="s">
        <v>168</v>
      </c>
      <c r="B61" s="37" t="s">
        <v>169</v>
      </c>
      <c r="C61" s="38">
        <f t="shared" ref="C61:Q61" si="83">C62</f>
        <v>391783.43</v>
      </c>
      <c r="D61" s="38">
        <f t="shared" si="83"/>
        <v>373000</v>
      </c>
      <c r="E61" s="38"/>
      <c r="F61" s="38"/>
      <c r="G61" s="38">
        <f t="shared" si="83"/>
        <v>0</v>
      </c>
      <c r="H61" s="38">
        <f t="shared" si="83"/>
        <v>373000</v>
      </c>
      <c r="I61" s="38">
        <f t="shared" si="83"/>
        <v>0</v>
      </c>
      <c r="J61" s="38">
        <f t="shared" si="83"/>
        <v>373000</v>
      </c>
      <c r="K61" s="38">
        <f t="shared" si="83"/>
        <v>0</v>
      </c>
      <c r="L61" s="38">
        <f t="shared" si="83"/>
        <v>373000</v>
      </c>
      <c r="M61" s="38">
        <f t="shared" si="83"/>
        <v>0</v>
      </c>
      <c r="N61" s="38">
        <f t="shared" si="83"/>
        <v>373000</v>
      </c>
      <c r="O61" s="38">
        <f t="shared" si="83"/>
        <v>17000</v>
      </c>
      <c r="P61" s="33">
        <f t="shared" si="16"/>
        <v>2000</v>
      </c>
      <c r="Q61" s="38">
        <f t="shared" si="83"/>
        <v>375000</v>
      </c>
      <c r="R61" s="38">
        <f>R62</f>
        <v>484702.36</v>
      </c>
      <c r="S61" s="32">
        <f t="shared" si="1"/>
        <v>129.25396266666667</v>
      </c>
      <c r="T61" s="33">
        <f t="shared" si="17"/>
        <v>92918.93</v>
      </c>
      <c r="U61" s="26">
        <f t="shared" si="5"/>
        <v>123.71691166213947</v>
      </c>
      <c r="V61" s="27"/>
      <c r="W61" s="48">
        <f t="shared" ref="W61:AB61" si="84">W62</f>
        <v>391000</v>
      </c>
      <c r="X61" s="48">
        <f t="shared" si="84"/>
        <v>0</v>
      </c>
      <c r="Y61" s="48">
        <f t="shared" si="84"/>
        <v>391000</v>
      </c>
      <c r="Z61" s="48">
        <f t="shared" si="84"/>
        <v>408000</v>
      </c>
      <c r="AA61" s="48">
        <f t="shared" si="84"/>
        <v>0</v>
      </c>
      <c r="AB61" s="48">
        <f t="shared" si="84"/>
        <v>408000</v>
      </c>
      <c r="AC61" s="27"/>
      <c r="AD61" s="27"/>
    </row>
    <row r="62" spans="1:30" s="28" customFormat="1" ht="18" customHeight="1" x14ac:dyDescent="0.25">
      <c r="A62" s="74" t="s">
        <v>170</v>
      </c>
      <c r="B62" s="54" t="s">
        <v>25</v>
      </c>
      <c r="C62" s="55">
        <f t="shared" ref="C62:Q62" si="85">C66</f>
        <v>391783.43</v>
      </c>
      <c r="D62" s="55">
        <f t="shared" si="85"/>
        <v>373000</v>
      </c>
      <c r="E62" s="55"/>
      <c r="F62" s="55"/>
      <c r="G62" s="55">
        <f t="shared" si="85"/>
        <v>0</v>
      </c>
      <c r="H62" s="55">
        <f t="shared" si="85"/>
        <v>373000</v>
      </c>
      <c r="I62" s="55">
        <f t="shared" si="85"/>
        <v>0</v>
      </c>
      <c r="J62" s="38">
        <f t="shared" si="85"/>
        <v>373000</v>
      </c>
      <c r="K62" s="55">
        <f t="shared" si="85"/>
        <v>0</v>
      </c>
      <c r="L62" s="38">
        <f t="shared" si="85"/>
        <v>373000</v>
      </c>
      <c r="M62" s="55">
        <f t="shared" si="85"/>
        <v>0</v>
      </c>
      <c r="N62" s="38">
        <f t="shared" si="85"/>
        <v>373000</v>
      </c>
      <c r="O62" s="55">
        <f t="shared" si="85"/>
        <v>17000</v>
      </c>
      <c r="P62" s="33">
        <f t="shared" si="16"/>
        <v>2000</v>
      </c>
      <c r="Q62" s="38">
        <f t="shared" si="85"/>
        <v>375000</v>
      </c>
      <c r="R62" s="55">
        <f>R65+R63</f>
        <v>484702.36</v>
      </c>
      <c r="S62" s="32">
        <f t="shared" si="1"/>
        <v>129.25396266666667</v>
      </c>
      <c r="T62" s="33">
        <f t="shared" si="17"/>
        <v>92918.93</v>
      </c>
      <c r="U62" s="26">
        <f t="shared" si="5"/>
        <v>123.71691166213947</v>
      </c>
      <c r="V62" s="27"/>
      <c r="W62" s="56">
        <f t="shared" ref="W62:X62" si="86">W66</f>
        <v>391000</v>
      </c>
      <c r="X62" s="56">
        <f t="shared" si="86"/>
        <v>0</v>
      </c>
      <c r="Y62" s="36">
        <f t="shared" si="9"/>
        <v>391000</v>
      </c>
      <c r="Z62" s="56">
        <f t="shared" ref="Z62:AA62" si="87">Z66</f>
        <v>408000</v>
      </c>
      <c r="AA62" s="56">
        <f t="shared" si="87"/>
        <v>0</v>
      </c>
      <c r="AB62" s="36">
        <f t="shared" si="12"/>
        <v>408000</v>
      </c>
      <c r="AC62" s="27"/>
      <c r="AD62" s="27"/>
    </row>
    <row r="63" spans="1:30" s="28" customFormat="1" ht="30" x14ac:dyDescent="0.25">
      <c r="A63" s="89" t="s">
        <v>265</v>
      </c>
      <c r="B63" s="90" t="s">
        <v>266</v>
      </c>
      <c r="C63" s="55"/>
      <c r="D63" s="55"/>
      <c r="E63" s="55"/>
      <c r="F63" s="55"/>
      <c r="G63" s="55"/>
      <c r="H63" s="55"/>
      <c r="I63" s="55"/>
      <c r="J63" s="38"/>
      <c r="K63" s="55"/>
      <c r="L63" s="38"/>
      <c r="M63" s="55"/>
      <c r="N63" s="38"/>
      <c r="O63" s="55"/>
      <c r="P63" s="33"/>
      <c r="Q63" s="38"/>
      <c r="R63" s="55">
        <f>R64</f>
        <v>174669.99</v>
      </c>
      <c r="S63" s="32"/>
      <c r="T63" s="33"/>
      <c r="U63" s="26"/>
      <c r="V63" s="27"/>
      <c r="W63" s="56"/>
      <c r="X63" s="56"/>
      <c r="Y63" s="36"/>
      <c r="Z63" s="56"/>
      <c r="AA63" s="56"/>
      <c r="AB63" s="36"/>
      <c r="AC63" s="27"/>
      <c r="AD63" s="27"/>
    </row>
    <row r="64" spans="1:30" s="28" customFormat="1" ht="30.75" customHeight="1" x14ac:dyDescent="0.25">
      <c r="A64" s="89" t="s">
        <v>267</v>
      </c>
      <c r="B64" s="90" t="s">
        <v>268</v>
      </c>
      <c r="C64" s="55"/>
      <c r="D64" s="55"/>
      <c r="E64" s="55"/>
      <c r="F64" s="55"/>
      <c r="G64" s="55"/>
      <c r="H64" s="55"/>
      <c r="I64" s="55"/>
      <c r="J64" s="38"/>
      <c r="K64" s="55"/>
      <c r="L64" s="38"/>
      <c r="M64" s="55"/>
      <c r="N64" s="38"/>
      <c r="O64" s="55"/>
      <c r="P64" s="33"/>
      <c r="Q64" s="38"/>
      <c r="R64" s="55">
        <v>174669.99</v>
      </c>
      <c r="S64" s="32"/>
      <c r="T64" s="33"/>
      <c r="U64" s="26"/>
      <c r="V64" s="27"/>
      <c r="W64" s="56"/>
      <c r="X64" s="56"/>
      <c r="Y64" s="36"/>
      <c r="Z64" s="56"/>
      <c r="AA64" s="56"/>
      <c r="AB64" s="36"/>
      <c r="AC64" s="27"/>
      <c r="AD64" s="27"/>
    </row>
    <row r="65" spans="1:30" s="28" customFormat="1" ht="18" customHeight="1" x14ac:dyDescent="0.25">
      <c r="A65" s="74" t="s">
        <v>171</v>
      </c>
      <c r="B65" s="37" t="s">
        <v>172</v>
      </c>
      <c r="C65" s="55">
        <f t="shared" ref="C65" si="88">C66</f>
        <v>391783.43</v>
      </c>
      <c r="D65" s="55">
        <f>D66</f>
        <v>373000</v>
      </c>
      <c r="E65" s="55"/>
      <c r="F65" s="55"/>
      <c r="G65" s="55">
        <f t="shared" ref="G65:Q65" si="89">G66</f>
        <v>0</v>
      </c>
      <c r="H65" s="55">
        <f t="shared" si="89"/>
        <v>373000</v>
      </c>
      <c r="I65" s="55">
        <f t="shared" si="89"/>
        <v>0</v>
      </c>
      <c r="J65" s="38">
        <f t="shared" si="89"/>
        <v>373000</v>
      </c>
      <c r="K65" s="55">
        <f t="shared" si="89"/>
        <v>0</v>
      </c>
      <c r="L65" s="38">
        <f t="shared" si="89"/>
        <v>373000</v>
      </c>
      <c r="M65" s="55">
        <f t="shared" si="89"/>
        <v>0</v>
      </c>
      <c r="N65" s="38">
        <f t="shared" si="89"/>
        <v>373000</v>
      </c>
      <c r="O65" s="55">
        <f t="shared" si="89"/>
        <v>17000</v>
      </c>
      <c r="P65" s="33">
        <f t="shared" si="16"/>
        <v>2000</v>
      </c>
      <c r="Q65" s="38">
        <f t="shared" si="89"/>
        <v>375000</v>
      </c>
      <c r="R65" s="55">
        <f>R66+R67</f>
        <v>310032.37</v>
      </c>
      <c r="S65" s="32">
        <f t="shared" si="1"/>
        <v>82.675298666666663</v>
      </c>
      <c r="T65" s="33">
        <f t="shared" si="17"/>
        <v>-81751.06</v>
      </c>
      <c r="U65" s="26">
        <f t="shared" si="5"/>
        <v>79.133609606715623</v>
      </c>
      <c r="V65" s="27"/>
      <c r="W65" s="56">
        <f>W66</f>
        <v>391000</v>
      </c>
      <c r="X65" s="56">
        <f t="shared" ref="X65" si="90">X66</f>
        <v>0</v>
      </c>
      <c r="Y65" s="36">
        <f t="shared" si="9"/>
        <v>391000</v>
      </c>
      <c r="Z65" s="56">
        <f>Z66</f>
        <v>408000</v>
      </c>
      <c r="AA65" s="56">
        <f t="shared" ref="AA65" si="91">AA66</f>
        <v>0</v>
      </c>
      <c r="AB65" s="36">
        <f t="shared" si="12"/>
        <v>408000</v>
      </c>
      <c r="AC65" s="27"/>
      <c r="AD65" s="27"/>
    </row>
    <row r="66" spans="1:30" s="28" customFormat="1" ht="33.75" customHeight="1" x14ac:dyDescent="0.25">
      <c r="A66" s="74" t="s">
        <v>26</v>
      </c>
      <c r="B66" s="37" t="s">
        <v>173</v>
      </c>
      <c r="C66" s="52">
        <v>391783.43</v>
      </c>
      <c r="D66" s="52">
        <v>373000</v>
      </c>
      <c r="E66" s="52"/>
      <c r="F66" s="52"/>
      <c r="G66" s="52"/>
      <c r="H66" s="38">
        <f t="shared" si="11"/>
        <v>373000</v>
      </c>
      <c r="I66" s="52"/>
      <c r="J66" s="38">
        <f t="shared" si="13"/>
        <v>373000</v>
      </c>
      <c r="K66" s="52"/>
      <c r="L66" s="38">
        <f t="shared" ref="L66" si="92">J66+K66</f>
        <v>373000</v>
      </c>
      <c r="M66" s="52"/>
      <c r="N66" s="38">
        <f t="shared" ref="N66" si="93">L66+M66</f>
        <v>373000</v>
      </c>
      <c r="O66" s="52">
        <v>17000</v>
      </c>
      <c r="P66" s="33">
        <f t="shared" si="16"/>
        <v>2000</v>
      </c>
      <c r="Q66" s="38">
        <v>375000</v>
      </c>
      <c r="R66" s="52">
        <v>308970.37</v>
      </c>
      <c r="S66" s="32">
        <f t="shared" si="1"/>
        <v>82.392098666666669</v>
      </c>
      <c r="T66" s="33">
        <f t="shared" si="17"/>
        <v>-82813.06</v>
      </c>
      <c r="U66" s="26">
        <f t="shared" si="5"/>
        <v>78.862541481144305</v>
      </c>
      <c r="V66" s="27"/>
      <c r="W66" s="53">
        <v>391000</v>
      </c>
      <c r="X66" s="53"/>
      <c r="Y66" s="36">
        <f t="shared" si="9"/>
        <v>391000</v>
      </c>
      <c r="Z66" s="53">
        <v>408000</v>
      </c>
      <c r="AA66" s="53"/>
      <c r="AB66" s="36">
        <f t="shared" si="12"/>
        <v>408000</v>
      </c>
      <c r="AC66" s="27"/>
      <c r="AD66" s="27"/>
    </row>
    <row r="67" spans="1:30" s="28" customFormat="1" ht="33.75" customHeight="1" x14ac:dyDescent="0.25">
      <c r="A67" s="74" t="s">
        <v>264</v>
      </c>
      <c r="B67" s="37" t="s">
        <v>173</v>
      </c>
      <c r="C67" s="52">
        <v>391783.43</v>
      </c>
      <c r="D67" s="52">
        <v>373000</v>
      </c>
      <c r="E67" s="52"/>
      <c r="F67" s="52"/>
      <c r="G67" s="52"/>
      <c r="H67" s="38">
        <f t="shared" ref="H67" si="94">D67+G67</f>
        <v>373000</v>
      </c>
      <c r="I67" s="52"/>
      <c r="J67" s="38">
        <f t="shared" ref="J67" si="95">H67+I67</f>
        <v>373000</v>
      </c>
      <c r="K67" s="52"/>
      <c r="L67" s="38">
        <f t="shared" ref="L67" si="96">J67+K67</f>
        <v>373000</v>
      </c>
      <c r="M67" s="52"/>
      <c r="N67" s="38">
        <f t="shared" ref="N67" si="97">L67+M67</f>
        <v>373000</v>
      </c>
      <c r="O67" s="52">
        <v>17000</v>
      </c>
      <c r="P67" s="33">
        <f t="shared" ref="P67" si="98">Q67-D67</f>
        <v>2000</v>
      </c>
      <c r="Q67" s="38">
        <v>375000</v>
      </c>
      <c r="R67" s="52">
        <v>1062</v>
      </c>
      <c r="S67" s="32"/>
      <c r="T67" s="33"/>
      <c r="U67" s="26"/>
      <c r="V67" s="27"/>
      <c r="W67" s="53"/>
      <c r="X67" s="53"/>
      <c r="Y67" s="36"/>
      <c r="Z67" s="53"/>
      <c r="AA67" s="53"/>
      <c r="AB67" s="36"/>
      <c r="AC67" s="27"/>
      <c r="AD67" s="27"/>
    </row>
    <row r="68" spans="1:30" s="28" customFormat="1" ht="33.75" customHeight="1" x14ac:dyDescent="0.25">
      <c r="A68" s="74" t="s">
        <v>174</v>
      </c>
      <c r="B68" s="37" t="s">
        <v>27</v>
      </c>
      <c r="C68" s="38">
        <f>C70+C73</f>
        <v>772809.32</v>
      </c>
      <c r="D68" s="52">
        <f>D73</f>
        <v>200000</v>
      </c>
      <c r="E68" s="52"/>
      <c r="F68" s="52"/>
      <c r="G68" s="52">
        <f t="shared" ref="G68:M68" si="99">G73</f>
        <v>10000</v>
      </c>
      <c r="H68" s="52">
        <f t="shared" si="99"/>
        <v>210000</v>
      </c>
      <c r="I68" s="52">
        <f t="shared" si="99"/>
        <v>0</v>
      </c>
      <c r="J68" s="38">
        <f t="shared" si="99"/>
        <v>210000</v>
      </c>
      <c r="K68" s="52">
        <f t="shared" si="99"/>
        <v>0</v>
      </c>
      <c r="L68" s="38">
        <f t="shared" si="99"/>
        <v>210000</v>
      </c>
      <c r="M68" s="52">
        <f t="shared" si="99"/>
        <v>0</v>
      </c>
      <c r="N68" s="38">
        <f>N70+N73</f>
        <v>210000</v>
      </c>
      <c r="O68" s="38">
        <f>O70+O73</f>
        <v>361000</v>
      </c>
      <c r="P68" s="33">
        <f t="shared" si="16"/>
        <v>190100</v>
      </c>
      <c r="Q68" s="38">
        <f t="shared" ref="Q68" si="100">Q70+Q73</f>
        <v>390100</v>
      </c>
      <c r="R68" s="38">
        <f>R70+R73</f>
        <v>7077654.4699999997</v>
      </c>
      <c r="S68" s="32">
        <f t="shared" si="1"/>
        <v>1814.3179876954625</v>
      </c>
      <c r="T68" s="33">
        <f t="shared" si="17"/>
        <v>6304845.1499999994</v>
      </c>
      <c r="U68" s="26">
        <f t="shared" si="5"/>
        <v>915.83451271006936</v>
      </c>
      <c r="V68" s="27"/>
      <c r="W68" s="51">
        <f t="shared" ref="W68:AB68" si="101">W73</f>
        <v>200000</v>
      </c>
      <c r="X68" s="51">
        <f t="shared" si="101"/>
        <v>10000</v>
      </c>
      <c r="Y68" s="51">
        <f t="shared" si="101"/>
        <v>210000</v>
      </c>
      <c r="Z68" s="51">
        <f t="shared" si="101"/>
        <v>200000</v>
      </c>
      <c r="AA68" s="51">
        <f t="shared" si="101"/>
        <v>10000</v>
      </c>
      <c r="AB68" s="51">
        <f t="shared" si="101"/>
        <v>210000</v>
      </c>
      <c r="AC68" s="27"/>
      <c r="AD68" s="27"/>
    </row>
    <row r="69" spans="1:30" s="28" customFormat="1" ht="61.5" customHeight="1" x14ac:dyDescent="0.25">
      <c r="A69" s="89" t="s">
        <v>358</v>
      </c>
      <c r="B69" s="85" t="s">
        <v>357</v>
      </c>
      <c r="C69" s="38"/>
      <c r="D69" s="52"/>
      <c r="E69" s="52"/>
      <c r="F69" s="52"/>
      <c r="G69" s="52"/>
      <c r="H69" s="52"/>
      <c r="I69" s="52"/>
      <c r="J69" s="38"/>
      <c r="K69" s="52"/>
      <c r="L69" s="38"/>
      <c r="M69" s="52"/>
      <c r="N69" s="38"/>
      <c r="O69" s="38"/>
      <c r="P69" s="33"/>
      <c r="Q69" s="38"/>
      <c r="R69" s="38">
        <f>R70</f>
        <v>6045</v>
      </c>
      <c r="S69" s="32"/>
      <c r="T69" s="33"/>
      <c r="U69" s="26"/>
      <c r="V69" s="27"/>
      <c r="W69" s="51"/>
      <c r="X69" s="51"/>
      <c r="Y69" s="51"/>
      <c r="Z69" s="51"/>
      <c r="AA69" s="51"/>
      <c r="AB69" s="51"/>
      <c r="AC69" s="27"/>
      <c r="AD69" s="27"/>
    </row>
    <row r="70" spans="1:30" s="28" customFormat="1" ht="96" customHeight="1" x14ac:dyDescent="0.25">
      <c r="A70" s="74" t="s">
        <v>175</v>
      </c>
      <c r="B70" s="37" t="s">
        <v>28</v>
      </c>
      <c r="C70" s="38">
        <f t="shared" ref="C70" si="102">C71+C72</f>
        <v>101293.5</v>
      </c>
      <c r="D70" s="52"/>
      <c r="E70" s="52"/>
      <c r="F70" s="52"/>
      <c r="G70" s="52"/>
      <c r="H70" s="52"/>
      <c r="I70" s="52"/>
      <c r="J70" s="38"/>
      <c r="K70" s="52"/>
      <c r="L70" s="38"/>
      <c r="M70" s="52"/>
      <c r="N70" s="38">
        <f>N71+N72</f>
        <v>0</v>
      </c>
      <c r="O70" s="38">
        <f t="shared" ref="O70:R70" si="103">O71+O72</f>
        <v>100000</v>
      </c>
      <c r="P70" s="33">
        <f t="shared" si="16"/>
        <v>0</v>
      </c>
      <c r="Q70" s="38">
        <f t="shared" si="103"/>
        <v>0</v>
      </c>
      <c r="R70" s="38">
        <f t="shared" si="103"/>
        <v>6045</v>
      </c>
      <c r="S70" s="32" t="s">
        <v>0</v>
      </c>
      <c r="T70" s="33">
        <f t="shared" si="17"/>
        <v>-95248.5</v>
      </c>
      <c r="U70" s="26">
        <f t="shared" si="5"/>
        <v>5.9678064239067661</v>
      </c>
      <c r="V70" s="27"/>
      <c r="W70" s="53"/>
      <c r="X70" s="53"/>
      <c r="Y70" s="53"/>
      <c r="Z70" s="53"/>
      <c r="AA70" s="53"/>
      <c r="AB70" s="53"/>
      <c r="AC70" s="27"/>
      <c r="AD70" s="27"/>
    </row>
    <row r="71" spans="1:30" s="28" customFormat="1" ht="78" hidden="1" customHeight="1" x14ac:dyDescent="0.25">
      <c r="A71" s="75" t="s">
        <v>176</v>
      </c>
      <c r="B71" s="50" t="s">
        <v>29</v>
      </c>
      <c r="C71" s="52">
        <v>17346</v>
      </c>
      <c r="D71" s="52"/>
      <c r="E71" s="52"/>
      <c r="F71" s="52"/>
      <c r="G71" s="52"/>
      <c r="H71" s="52"/>
      <c r="I71" s="52"/>
      <c r="J71" s="38"/>
      <c r="K71" s="52"/>
      <c r="L71" s="38"/>
      <c r="M71" s="52"/>
      <c r="N71" s="38"/>
      <c r="O71" s="52">
        <v>17000</v>
      </c>
      <c r="P71" s="33">
        <f t="shared" si="16"/>
        <v>0</v>
      </c>
      <c r="Q71" s="38"/>
      <c r="R71" s="52">
        <v>0</v>
      </c>
      <c r="S71" s="32" t="s">
        <v>0</v>
      </c>
      <c r="T71" s="33">
        <f t="shared" si="17"/>
        <v>-17346</v>
      </c>
      <c r="U71" s="26">
        <f t="shared" si="5"/>
        <v>0</v>
      </c>
      <c r="V71" s="27"/>
      <c r="W71" s="53"/>
      <c r="X71" s="53"/>
      <c r="Y71" s="53"/>
      <c r="Z71" s="53"/>
      <c r="AA71" s="53"/>
      <c r="AB71" s="53"/>
      <c r="AC71" s="27"/>
      <c r="AD71" s="27"/>
    </row>
    <row r="72" spans="1:30" s="28" customFormat="1" ht="80.25" customHeight="1" x14ac:dyDescent="0.25">
      <c r="A72" s="75" t="s">
        <v>177</v>
      </c>
      <c r="B72" s="50" t="s">
        <v>178</v>
      </c>
      <c r="C72" s="52">
        <v>83947.5</v>
      </c>
      <c r="D72" s="52"/>
      <c r="E72" s="52"/>
      <c r="F72" s="52"/>
      <c r="G72" s="52"/>
      <c r="H72" s="52"/>
      <c r="I72" s="52"/>
      <c r="J72" s="38"/>
      <c r="K72" s="52"/>
      <c r="L72" s="38"/>
      <c r="M72" s="52"/>
      <c r="N72" s="38"/>
      <c r="O72" s="52">
        <v>83000</v>
      </c>
      <c r="P72" s="33">
        <f t="shared" si="16"/>
        <v>0</v>
      </c>
      <c r="Q72" s="38"/>
      <c r="R72" s="52">
        <v>6045</v>
      </c>
      <c r="S72" s="32" t="s">
        <v>0</v>
      </c>
      <c r="T72" s="33">
        <f t="shared" si="17"/>
        <v>-77902.5</v>
      </c>
      <c r="U72" s="26">
        <f t="shared" si="5"/>
        <v>7.2009291521486647</v>
      </c>
      <c r="V72" s="27"/>
      <c r="W72" s="51"/>
      <c r="X72" s="51"/>
      <c r="Y72" s="51"/>
      <c r="Z72" s="51"/>
      <c r="AA72" s="51"/>
      <c r="AB72" s="51"/>
      <c r="AC72" s="27"/>
      <c r="AD72" s="27"/>
    </row>
    <row r="73" spans="1:30" s="28" customFormat="1" ht="78" customHeight="1" x14ac:dyDescent="0.25">
      <c r="A73" s="76" t="s">
        <v>179</v>
      </c>
      <c r="B73" s="57" t="s">
        <v>180</v>
      </c>
      <c r="C73" s="38">
        <f t="shared" ref="C73:H73" si="104">C74</f>
        <v>671515.82</v>
      </c>
      <c r="D73" s="33">
        <f t="shared" si="104"/>
        <v>200000</v>
      </c>
      <c r="E73" s="33"/>
      <c r="F73" s="33"/>
      <c r="G73" s="33">
        <f t="shared" si="104"/>
        <v>10000</v>
      </c>
      <c r="H73" s="33">
        <f t="shared" si="104"/>
        <v>210000</v>
      </c>
      <c r="I73" s="33"/>
      <c r="J73" s="38">
        <f t="shared" si="13"/>
        <v>210000</v>
      </c>
      <c r="K73" s="33"/>
      <c r="L73" s="38">
        <f t="shared" ref="L73:L77" si="105">J73+K73</f>
        <v>210000</v>
      </c>
      <c r="M73" s="33"/>
      <c r="N73" s="38">
        <f>N74</f>
        <v>210000</v>
      </c>
      <c r="O73" s="38">
        <f t="shared" ref="O73:Q73" si="106">O74</f>
        <v>261000</v>
      </c>
      <c r="P73" s="33">
        <f t="shared" si="16"/>
        <v>190100</v>
      </c>
      <c r="Q73" s="38">
        <f t="shared" si="106"/>
        <v>390100</v>
      </c>
      <c r="R73" s="38">
        <f>R74+R78</f>
        <v>7071609.4699999997</v>
      </c>
      <c r="S73" s="32">
        <f t="shared" si="1"/>
        <v>1812.7683850294793</v>
      </c>
      <c r="T73" s="33">
        <f t="shared" si="17"/>
        <v>6400093.6499999994</v>
      </c>
      <c r="U73" s="26">
        <f t="shared" si="5"/>
        <v>1053.0815893510894</v>
      </c>
      <c r="V73" s="27"/>
      <c r="W73" s="39">
        <f t="shared" ref="W73:X73" si="107">W74</f>
        <v>200000</v>
      </c>
      <c r="X73" s="39">
        <f t="shared" si="107"/>
        <v>10000</v>
      </c>
      <c r="Y73" s="36">
        <f t="shared" si="9"/>
        <v>210000</v>
      </c>
      <c r="Z73" s="39">
        <f t="shared" ref="Z73:AA73" si="108">Z74</f>
        <v>200000</v>
      </c>
      <c r="AA73" s="39">
        <f t="shared" si="108"/>
        <v>10000</v>
      </c>
      <c r="AB73" s="36">
        <f t="shared" si="12"/>
        <v>210000</v>
      </c>
      <c r="AC73" s="27"/>
      <c r="AD73" s="27"/>
    </row>
    <row r="74" spans="1:30" s="28" customFormat="1" ht="33" customHeight="1" x14ac:dyDescent="0.25">
      <c r="A74" s="74" t="s">
        <v>30</v>
      </c>
      <c r="B74" s="37" t="s">
        <v>31</v>
      </c>
      <c r="C74" s="38">
        <f t="shared" ref="C74" si="109">C75+C76+C77</f>
        <v>671515.82</v>
      </c>
      <c r="D74" s="33">
        <f>D75+D76+D77</f>
        <v>200000</v>
      </c>
      <c r="E74" s="33">
        <f t="shared" ref="E74:H74" si="110">E75+E76+E77</f>
        <v>0</v>
      </c>
      <c r="F74" s="33">
        <f t="shared" si="110"/>
        <v>0</v>
      </c>
      <c r="G74" s="33">
        <f t="shared" si="110"/>
        <v>10000</v>
      </c>
      <c r="H74" s="33">
        <f t="shared" si="110"/>
        <v>210000</v>
      </c>
      <c r="I74" s="33"/>
      <c r="J74" s="38">
        <f t="shared" si="13"/>
        <v>210000</v>
      </c>
      <c r="K74" s="33"/>
      <c r="L74" s="38">
        <f t="shared" si="105"/>
        <v>210000</v>
      </c>
      <c r="M74" s="33"/>
      <c r="N74" s="38">
        <f>N75+N76+N77</f>
        <v>210000</v>
      </c>
      <c r="O74" s="38">
        <f t="shared" ref="O74:R74" si="111">O75+O76+O77</f>
        <v>261000</v>
      </c>
      <c r="P74" s="33">
        <f t="shared" si="16"/>
        <v>190100</v>
      </c>
      <c r="Q74" s="38">
        <f t="shared" si="111"/>
        <v>390100</v>
      </c>
      <c r="R74" s="38">
        <f t="shared" si="111"/>
        <v>7071609.4699999997</v>
      </c>
      <c r="S74" s="32">
        <f t="shared" si="1"/>
        <v>1812.7683850294793</v>
      </c>
      <c r="T74" s="33">
        <f t="shared" si="17"/>
        <v>6400093.6499999994</v>
      </c>
      <c r="U74" s="26">
        <f t="shared" si="5"/>
        <v>1053.0815893510894</v>
      </c>
      <c r="V74" s="27"/>
      <c r="W74" s="39">
        <f>W75+W76+W77</f>
        <v>200000</v>
      </c>
      <c r="X74" s="39">
        <f t="shared" ref="X74" si="112">X75+X76+X77</f>
        <v>10000</v>
      </c>
      <c r="Y74" s="36">
        <f t="shared" si="9"/>
        <v>210000</v>
      </c>
      <c r="Z74" s="39">
        <f>Z75+Z76+Z77</f>
        <v>200000</v>
      </c>
      <c r="AA74" s="39">
        <f t="shared" ref="AA74" si="113">AA75+AA76+AA77</f>
        <v>10000</v>
      </c>
      <c r="AB74" s="36">
        <f t="shared" si="12"/>
        <v>210000</v>
      </c>
      <c r="AC74" s="27"/>
      <c r="AD74" s="27"/>
    </row>
    <row r="75" spans="1:30" s="28" customFormat="1" ht="37.5" hidden="1" customHeight="1" x14ac:dyDescent="0.25">
      <c r="A75" s="74" t="s">
        <v>181</v>
      </c>
      <c r="B75" s="37" t="s">
        <v>360</v>
      </c>
      <c r="C75" s="33"/>
      <c r="D75" s="33">
        <v>200000</v>
      </c>
      <c r="E75" s="33"/>
      <c r="F75" s="33"/>
      <c r="G75" s="33">
        <v>-200000</v>
      </c>
      <c r="H75" s="38">
        <f t="shared" si="11"/>
        <v>0</v>
      </c>
      <c r="I75" s="33"/>
      <c r="J75" s="38">
        <f t="shared" si="13"/>
        <v>0</v>
      </c>
      <c r="K75" s="33"/>
      <c r="L75" s="38">
        <f t="shared" si="105"/>
        <v>0</v>
      </c>
      <c r="M75" s="33"/>
      <c r="N75" s="38">
        <f t="shared" ref="N75:N77" si="114">L75+M75</f>
        <v>0</v>
      </c>
      <c r="O75" s="33"/>
      <c r="P75" s="33">
        <f t="shared" si="16"/>
        <v>-200000</v>
      </c>
      <c r="Q75" s="38">
        <f t="shared" ref="Q75" si="115">N75+O75</f>
        <v>0</v>
      </c>
      <c r="R75" s="33"/>
      <c r="S75" s="32" t="e">
        <f t="shared" si="1"/>
        <v>#DIV/0!</v>
      </c>
      <c r="T75" s="33">
        <f t="shared" si="17"/>
        <v>0</v>
      </c>
      <c r="U75" s="26" t="e">
        <f t="shared" si="5"/>
        <v>#DIV/0!</v>
      </c>
      <c r="V75" s="27"/>
      <c r="W75" s="39">
        <v>200000</v>
      </c>
      <c r="X75" s="39">
        <v>-200000</v>
      </c>
      <c r="Y75" s="36">
        <f t="shared" si="9"/>
        <v>0</v>
      </c>
      <c r="Z75" s="39">
        <v>200000</v>
      </c>
      <c r="AA75" s="39">
        <v>-200000</v>
      </c>
      <c r="AB75" s="36">
        <f t="shared" si="12"/>
        <v>0</v>
      </c>
      <c r="AC75" s="27"/>
      <c r="AD75" s="27"/>
    </row>
    <row r="76" spans="1:30" s="28" customFormat="1" ht="65.25" customHeight="1" x14ac:dyDescent="0.25">
      <c r="A76" s="74" t="s">
        <v>228</v>
      </c>
      <c r="B76" s="37" t="s">
        <v>237</v>
      </c>
      <c r="C76" s="33">
        <v>21422.59</v>
      </c>
      <c r="D76" s="33"/>
      <c r="E76" s="33"/>
      <c r="F76" s="33"/>
      <c r="G76" s="33">
        <v>10000</v>
      </c>
      <c r="H76" s="38">
        <f t="shared" si="11"/>
        <v>10000</v>
      </c>
      <c r="I76" s="33"/>
      <c r="J76" s="38">
        <f t="shared" si="13"/>
        <v>10000</v>
      </c>
      <c r="K76" s="33"/>
      <c r="L76" s="38">
        <f t="shared" si="105"/>
        <v>10000</v>
      </c>
      <c r="M76" s="33"/>
      <c r="N76" s="38">
        <f t="shared" si="114"/>
        <v>10000</v>
      </c>
      <c r="O76" s="33">
        <v>11000</v>
      </c>
      <c r="P76" s="33">
        <f t="shared" si="16"/>
        <v>141000</v>
      </c>
      <c r="Q76" s="38">
        <v>141000</v>
      </c>
      <c r="R76" s="33">
        <v>6877774.5199999996</v>
      </c>
      <c r="S76" s="32">
        <f t="shared" si="1"/>
        <v>4877.8542695035458</v>
      </c>
      <c r="T76" s="33">
        <f t="shared" si="17"/>
        <v>6856351.9299999997</v>
      </c>
      <c r="U76" s="26">
        <f t="shared" si="5"/>
        <v>32105.242736755918</v>
      </c>
      <c r="V76" s="27"/>
      <c r="W76" s="39"/>
      <c r="X76" s="39">
        <v>10000</v>
      </c>
      <c r="Y76" s="36">
        <f t="shared" si="9"/>
        <v>10000</v>
      </c>
      <c r="Z76" s="39"/>
      <c r="AA76" s="39">
        <v>10000</v>
      </c>
      <c r="AB76" s="36">
        <f t="shared" si="12"/>
        <v>10000</v>
      </c>
      <c r="AC76" s="27"/>
      <c r="AD76" s="27"/>
    </row>
    <row r="77" spans="1:30" s="28" customFormat="1" ht="51" customHeight="1" x14ac:dyDescent="0.25">
      <c r="A77" s="74" t="s">
        <v>32</v>
      </c>
      <c r="B77" s="37" t="s">
        <v>238</v>
      </c>
      <c r="C77" s="33">
        <v>650093.23</v>
      </c>
      <c r="D77" s="33"/>
      <c r="E77" s="33"/>
      <c r="F77" s="33"/>
      <c r="G77" s="33">
        <v>200000</v>
      </c>
      <c r="H77" s="38">
        <f t="shared" si="11"/>
        <v>200000</v>
      </c>
      <c r="I77" s="33"/>
      <c r="J77" s="38">
        <f t="shared" si="13"/>
        <v>200000</v>
      </c>
      <c r="K77" s="33"/>
      <c r="L77" s="38">
        <f t="shared" si="105"/>
        <v>200000</v>
      </c>
      <c r="M77" s="33"/>
      <c r="N77" s="38">
        <f t="shared" si="114"/>
        <v>200000</v>
      </c>
      <c r="O77" s="33">
        <v>250000</v>
      </c>
      <c r="P77" s="33">
        <f t="shared" si="16"/>
        <v>249100</v>
      </c>
      <c r="Q77" s="38">
        <v>249100</v>
      </c>
      <c r="R77" s="33">
        <v>193834.95</v>
      </c>
      <c r="S77" s="32">
        <f t="shared" si="1"/>
        <v>77.814110798875959</v>
      </c>
      <c r="T77" s="33">
        <f t="shared" si="17"/>
        <v>-456258.27999999997</v>
      </c>
      <c r="U77" s="26">
        <f t="shared" ref="U77:U152" si="116">R77/C77*100</f>
        <v>29.816484937091261</v>
      </c>
      <c r="V77" s="27"/>
      <c r="W77" s="39"/>
      <c r="X77" s="39">
        <v>200000</v>
      </c>
      <c r="Y77" s="36">
        <f>W77+X77</f>
        <v>200000</v>
      </c>
      <c r="Z77" s="39"/>
      <c r="AA77" s="39">
        <v>200000</v>
      </c>
      <c r="AB77" s="36">
        <f t="shared" si="12"/>
        <v>200000</v>
      </c>
      <c r="AC77" s="27"/>
      <c r="AD77" s="27"/>
    </row>
    <row r="78" spans="1:30" s="28" customFormat="1" ht="51" hidden="1" customHeight="1" x14ac:dyDescent="0.25">
      <c r="A78" s="74" t="s">
        <v>241</v>
      </c>
      <c r="B78" s="37" t="s">
        <v>243</v>
      </c>
      <c r="C78" s="33"/>
      <c r="D78" s="33"/>
      <c r="E78" s="33"/>
      <c r="F78" s="33"/>
      <c r="G78" s="33"/>
      <c r="H78" s="38"/>
      <c r="I78" s="33"/>
      <c r="J78" s="38"/>
      <c r="K78" s="33"/>
      <c r="L78" s="38"/>
      <c r="M78" s="33"/>
      <c r="N78" s="38"/>
      <c r="O78" s="33"/>
      <c r="P78" s="33"/>
      <c r="Q78" s="38"/>
      <c r="R78" s="33">
        <f>R79</f>
        <v>0</v>
      </c>
      <c r="S78" s="32"/>
      <c r="T78" s="33"/>
      <c r="U78" s="26"/>
      <c r="V78" s="27"/>
      <c r="W78" s="39"/>
      <c r="X78" s="39"/>
      <c r="Y78" s="36"/>
      <c r="Z78" s="39"/>
      <c r="AA78" s="39"/>
      <c r="AB78" s="36"/>
      <c r="AC78" s="27"/>
      <c r="AD78" s="27"/>
    </row>
    <row r="79" spans="1:30" s="28" customFormat="1" ht="48.75" hidden="1" customHeight="1" x14ac:dyDescent="0.25">
      <c r="A79" s="74" t="s">
        <v>242</v>
      </c>
      <c r="B79" s="50" t="s">
        <v>244</v>
      </c>
      <c r="C79" s="33"/>
      <c r="D79" s="33"/>
      <c r="E79" s="33"/>
      <c r="F79" s="33"/>
      <c r="G79" s="33"/>
      <c r="H79" s="38"/>
      <c r="I79" s="33"/>
      <c r="J79" s="38"/>
      <c r="K79" s="33"/>
      <c r="L79" s="38"/>
      <c r="M79" s="33"/>
      <c r="N79" s="38"/>
      <c r="O79" s="33"/>
      <c r="P79" s="33"/>
      <c r="Q79" s="38"/>
      <c r="R79" s="33">
        <v>0</v>
      </c>
      <c r="S79" s="32"/>
      <c r="T79" s="33"/>
      <c r="U79" s="26"/>
      <c r="V79" s="27"/>
      <c r="W79" s="39"/>
      <c r="X79" s="39"/>
      <c r="Y79" s="36"/>
      <c r="Z79" s="39"/>
      <c r="AA79" s="39"/>
      <c r="AB79" s="36"/>
      <c r="AC79" s="27"/>
      <c r="AD79" s="27"/>
    </row>
    <row r="80" spans="1:30" s="28" customFormat="1" ht="17.25" customHeight="1" x14ac:dyDescent="0.25">
      <c r="A80" s="74" t="s">
        <v>182</v>
      </c>
      <c r="B80" s="37" t="s">
        <v>33</v>
      </c>
      <c r="C80" s="31">
        <f>C81+C84+C85+C88+C91+C94+C96+C100+C101</f>
        <v>796234.66</v>
      </c>
      <c r="D80" s="31">
        <f>D81+D84+D91+D94+D100+D101</f>
        <v>250000</v>
      </c>
      <c r="E80" s="31"/>
      <c r="F80" s="31"/>
      <c r="G80" s="31">
        <f t="shared" ref="G80:M80" si="117">G81+G84+G91+G94+G100+G101</f>
        <v>0</v>
      </c>
      <c r="H80" s="31">
        <f t="shared" si="117"/>
        <v>250000</v>
      </c>
      <c r="I80" s="31">
        <f t="shared" si="117"/>
        <v>0</v>
      </c>
      <c r="J80" s="31">
        <f t="shared" si="117"/>
        <v>250000</v>
      </c>
      <c r="K80" s="31">
        <f t="shared" si="117"/>
        <v>0</v>
      </c>
      <c r="L80" s="31">
        <f t="shared" si="117"/>
        <v>250000</v>
      </c>
      <c r="M80" s="31">
        <f t="shared" si="117"/>
        <v>0</v>
      </c>
      <c r="N80" s="31">
        <f>N81+N84+N85+N88+N91+N94+N96+N100+N101</f>
        <v>250000</v>
      </c>
      <c r="O80" s="31">
        <f>O81+O84+O85+O88+O91+O94+O96+O100+O101</f>
        <v>543400</v>
      </c>
      <c r="P80" s="33">
        <f t="shared" si="16"/>
        <v>418080</v>
      </c>
      <c r="Q80" s="31">
        <f>Q81+Q84+Q85+Q88+Q91+Q94+Q96+Q100+Q101</f>
        <v>668080</v>
      </c>
      <c r="R80" s="31">
        <f>R81+R84+R85+R88+R91+R93+R96+R98+R101</f>
        <v>672585.79</v>
      </c>
      <c r="S80" s="32">
        <f t="shared" si="1"/>
        <v>100.67443868997725</v>
      </c>
      <c r="T80" s="33">
        <f t="shared" si="17"/>
        <v>-123648.87</v>
      </c>
      <c r="U80" s="26">
        <f t="shared" si="116"/>
        <v>84.470800354257378</v>
      </c>
      <c r="V80" s="27"/>
      <c r="W80" s="44">
        <f t="shared" ref="W80:AB80" si="118">W81+W84+W91+W94+W100+W101</f>
        <v>251000</v>
      </c>
      <c r="X80" s="44">
        <f t="shared" si="118"/>
        <v>0</v>
      </c>
      <c r="Y80" s="44">
        <f t="shared" si="118"/>
        <v>251000</v>
      </c>
      <c r="Z80" s="44">
        <f t="shared" si="118"/>
        <v>251000</v>
      </c>
      <c r="AA80" s="44">
        <f t="shared" si="118"/>
        <v>0</v>
      </c>
      <c r="AB80" s="44">
        <f t="shared" si="118"/>
        <v>251000</v>
      </c>
      <c r="AC80" s="27"/>
      <c r="AD80" s="27"/>
    </row>
    <row r="81" spans="1:28" s="28" customFormat="1" ht="33" customHeight="1" x14ac:dyDescent="0.25">
      <c r="A81" s="74" t="s">
        <v>183</v>
      </c>
      <c r="B81" s="37" t="s">
        <v>34</v>
      </c>
      <c r="C81" s="33">
        <f>C82+C83</f>
        <v>5359.38</v>
      </c>
      <c r="D81" s="33">
        <f t="shared" ref="D81:R81" si="119">D82+D83</f>
        <v>4000</v>
      </c>
      <c r="E81" s="33">
        <f t="shared" si="119"/>
        <v>0</v>
      </c>
      <c r="F81" s="33">
        <f t="shared" si="119"/>
        <v>0</v>
      </c>
      <c r="G81" s="33">
        <f t="shared" si="119"/>
        <v>0</v>
      </c>
      <c r="H81" s="33">
        <f t="shared" si="119"/>
        <v>4000</v>
      </c>
      <c r="I81" s="33">
        <f t="shared" si="119"/>
        <v>0</v>
      </c>
      <c r="J81" s="33">
        <f t="shared" si="119"/>
        <v>4000</v>
      </c>
      <c r="K81" s="33">
        <f t="shared" si="119"/>
        <v>0</v>
      </c>
      <c r="L81" s="33">
        <f t="shared" si="119"/>
        <v>4000</v>
      </c>
      <c r="M81" s="33">
        <f t="shared" si="119"/>
        <v>0</v>
      </c>
      <c r="N81" s="33">
        <f t="shared" si="119"/>
        <v>4000</v>
      </c>
      <c r="O81" s="33">
        <f t="shared" si="119"/>
        <v>1200</v>
      </c>
      <c r="P81" s="33">
        <f t="shared" si="119"/>
        <v>12250</v>
      </c>
      <c r="Q81" s="33">
        <f t="shared" si="119"/>
        <v>19300</v>
      </c>
      <c r="R81" s="33">
        <f t="shared" si="119"/>
        <v>48937.5</v>
      </c>
      <c r="S81" s="32">
        <f t="shared" si="1"/>
        <v>253.56217616580312</v>
      </c>
      <c r="T81" s="33">
        <f t="shared" si="17"/>
        <v>43578.12</v>
      </c>
      <c r="U81" s="26">
        <f t="shared" si="116"/>
        <v>913.11868163854774</v>
      </c>
      <c r="W81" s="33">
        <f>W82</f>
        <v>4000</v>
      </c>
      <c r="X81" s="33">
        <f t="shared" ref="X81" si="120">X82</f>
        <v>0</v>
      </c>
      <c r="Y81" s="38">
        <f t="shared" ref="Y81:Y192" si="121">W81+X81</f>
        <v>4000</v>
      </c>
      <c r="Z81" s="33">
        <f>Z82</f>
        <v>4000</v>
      </c>
      <c r="AA81" s="33">
        <f t="shared" ref="AA81" si="122">AA82</f>
        <v>0</v>
      </c>
      <c r="AB81" s="38">
        <f t="shared" si="12"/>
        <v>4000</v>
      </c>
    </row>
    <row r="82" spans="1:28" s="28" customFormat="1" ht="80.25" customHeight="1" x14ac:dyDescent="0.25">
      <c r="A82" s="73" t="s">
        <v>35</v>
      </c>
      <c r="B82" s="37" t="s">
        <v>245</v>
      </c>
      <c r="C82" s="33">
        <v>5359.38</v>
      </c>
      <c r="D82" s="33">
        <v>4000</v>
      </c>
      <c r="E82" s="33"/>
      <c r="F82" s="33"/>
      <c r="G82" s="33"/>
      <c r="H82" s="38">
        <f t="shared" si="11"/>
        <v>4000</v>
      </c>
      <c r="I82" s="33"/>
      <c r="J82" s="38">
        <f t="shared" si="13"/>
        <v>4000</v>
      </c>
      <c r="K82" s="33"/>
      <c r="L82" s="38">
        <f t="shared" ref="L82:L84" si="123">J82+K82</f>
        <v>4000</v>
      </c>
      <c r="M82" s="33"/>
      <c r="N82" s="38">
        <f t="shared" ref="N82:N84" si="124">L82+M82</f>
        <v>4000</v>
      </c>
      <c r="O82" s="33">
        <v>1200</v>
      </c>
      <c r="P82" s="33">
        <f t="shared" si="16"/>
        <v>12250</v>
      </c>
      <c r="Q82" s="38">
        <v>16250</v>
      </c>
      <c r="R82" s="33">
        <v>47837.5</v>
      </c>
      <c r="S82" s="32">
        <f t="shared" si="1"/>
        <v>294.38461538461536</v>
      </c>
      <c r="T82" s="33">
        <f t="shared" si="17"/>
        <v>42478.12</v>
      </c>
      <c r="U82" s="26">
        <f t="shared" si="116"/>
        <v>892.59391944590595</v>
      </c>
      <c r="W82" s="33">
        <v>4000</v>
      </c>
      <c r="X82" s="33"/>
      <c r="Y82" s="38">
        <f t="shared" si="121"/>
        <v>4000</v>
      </c>
      <c r="Z82" s="33">
        <v>4000</v>
      </c>
      <c r="AA82" s="33"/>
      <c r="AB82" s="38">
        <f t="shared" si="12"/>
        <v>4000</v>
      </c>
    </row>
    <row r="83" spans="1:28" s="28" customFormat="1" ht="48" customHeight="1" x14ac:dyDescent="0.25">
      <c r="A83" s="73" t="s">
        <v>36</v>
      </c>
      <c r="B83" s="58" t="s">
        <v>184</v>
      </c>
      <c r="C83" s="33"/>
      <c r="D83" s="33"/>
      <c r="E83" s="33"/>
      <c r="F83" s="33"/>
      <c r="G83" s="33"/>
      <c r="H83" s="38"/>
      <c r="I83" s="33"/>
      <c r="J83" s="38"/>
      <c r="K83" s="33"/>
      <c r="L83" s="38"/>
      <c r="M83" s="33"/>
      <c r="N83" s="38"/>
      <c r="O83" s="33"/>
      <c r="P83" s="33"/>
      <c r="Q83" s="38">
        <v>3050</v>
      </c>
      <c r="R83" s="33">
        <v>1100</v>
      </c>
      <c r="S83" s="32">
        <f t="shared" si="1"/>
        <v>36.065573770491802</v>
      </c>
      <c r="T83" s="33">
        <f t="shared" si="17"/>
        <v>1100</v>
      </c>
      <c r="U83" s="26" t="s">
        <v>0</v>
      </c>
      <c r="V83" s="28" t="s">
        <v>0</v>
      </c>
      <c r="W83" s="33"/>
      <c r="X83" s="33"/>
      <c r="Y83" s="38"/>
      <c r="Z83" s="33"/>
      <c r="AA83" s="33"/>
      <c r="AB83" s="38"/>
    </row>
    <row r="84" spans="1:28" s="28" customFormat="1" ht="63" customHeight="1" x14ac:dyDescent="0.25">
      <c r="A84" s="77" t="s">
        <v>185</v>
      </c>
      <c r="B84" s="58" t="s">
        <v>186</v>
      </c>
      <c r="C84" s="52">
        <v>9000</v>
      </c>
      <c r="D84" s="52">
        <v>25000</v>
      </c>
      <c r="E84" s="52"/>
      <c r="F84" s="52"/>
      <c r="G84" s="52"/>
      <c r="H84" s="38">
        <f t="shared" si="11"/>
        <v>25000</v>
      </c>
      <c r="I84" s="52"/>
      <c r="J84" s="38">
        <f t="shared" si="13"/>
        <v>25000</v>
      </c>
      <c r="K84" s="52"/>
      <c r="L84" s="38">
        <f t="shared" si="123"/>
        <v>25000</v>
      </c>
      <c r="M84" s="52"/>
      <c r="N84" s="38">
        <f t="shared" si="124"/>
        <v>25000</v>
      </c>
      <c r="O84" s="52">
        <v>-16000</v>
      </c>
      <c r="P84" s="33">
        <f t="shared" si="16"/>
        <v>-25000</v>
      </c>
      <c r="Q84" s="38">
        <v>0</v>
      </c>
      <c r="R84" s="52">
        <v>42000</v>
      </c>
      <c r="S84" s="32" t="s">
        <v>0</v>
      </c>
      <c r="T84" s="33">
        <f t="shared" si="17"/>
        <v>33000</v>
      </c>
      <c r="U84" s="26">
        <f t="shared" si="116"/>
        <v>466.66666666666669</v>
      </c>
      <c r="W84" s="52">
        <v>25000</v>
      </c>
      <c r="X84" s="52"/>
      <c r="Y84" s="38">
        <f t="shared" si="121"/>
        <v>25000</v>
      </c>
      <c r="Z84" s="52">
        <v>25000</v>
      </c>
      <c r="AA84" s="52"/>
      <c r="AB84" s="38">
        <f t="shared" si="12"/>
        <v>25000</v>
      </c>
    </row>
    <row r="85" spans="1:28" s="28" customFormat="1" ht="63" customHeight="1" x14ac:dyDescent="0.25">
      <c r="A85" s="75" t="s">
        <v>187</v>
      </c>
      <c r="B85" s="50" t="s">
        <v>37</v>
      </c>
      <c r="C85" s="52">
        <f>C86+C87</f>
        <v>2000</v>
      </c>
      <c r="D85" s="52">
        <f t="shared" ref="D85:R85" si="125">D86+D87</f>
        <v>0</v>
      </c>
      <c r="E85" s="52">
        <f t="shared" si="125"/>
        <v>0</v>
      </c>
      <c r="F85" s="52">
        <f t="shared" si="125"/>
        <v>0</v>
      </c>
      <c r="G85" s="52">
        <f t="shared" si="125"/>
        <v>0</v>
      </c>
      <c r="H85" s="52">
        <f t="shared" si="125"/>
        <v>0</v>
      </c>
      <c r="I85" s="52">
        <f t="shared" si="125"/>
        <v>0</v>
      </c>
      <c r="J85" s="52">
        <f t="shared" si="125"/>
        <v>0</v>
      </c>
      <c r="K85" s="52">
        <f t="shared" si="125"/>
        <v>0</v>
      </c>
      <c r="L85" s="52">
        <f t="shared" si="125"/>
        <v>0</v>
      </c>
      <c r="M85" s="52">
        <f t="shared" si="125"/>
        <v>0</v>
      </c>
      <c r="N85" s="52">
        <f t="shared" si="125"/>
        <v>0</v>
      </c>
      <c r="O85" s="52">
        <f t="shared" si="125"/>
        <v>2000</v>
      </c>
      <c r="P85" s="52">
        <f t="shared" si="125"/>
        <v>0</v>
      </c>
      <c r="Q85" s="52">
        <f t="shared" si="125"/>
        <v>20500</v>
      </c>
      <c r="R85" s="52">
        <f t="shared" si="125"/>
        <v>15.87</v>
      </c>
      <c r="S85" s="32">
        <f t="shared" ref="S85:S166" si="126">R85/Q85*100</f>
        <v>7.7414634146341463E-2</v>
      </c>
      <c r="T85" s="33">
        <f t="shared" si="17"/>
        <v>-1984.13</v>
      </c>
      <c r="U85" s="26">
        <f t="shared" si="116"/>
        <v>0.79349999999999998</v>
      </c>
      <c r="W85" s="52"/>
      <c r="X85" s="52"/>
      <c r="Y85" s="38"/>
      <c r="Z85" s="52"/>
      <c r="AA85" s="52"/>
      <c r="AB85" s="38"/>
    </row>
    <row r="86" spans="1:28" s="28" customFormat="1" ht="48" customHeight="1" x14ac:dyDescent="0.25">
      <c r="A86" s="75" t="s">
        <v>269</v>
      </c>
      <c r="B86" s="50" t="s">
        <v>188</v>
      </c>
      <c r="C86" s="52"/>
      <c r="D86" s="52"/>
      <c r="E86" s="52"/>
      <c r="F86" s="52"/>
      <c r="G86" s="52"/>
      <c r="H86" s="38"/>
      <c r="I86" s="52"/>
      <c r="J86" s="38"/>
      <c r="K86" s="52"/>
      <c r="L86" s="38"/>
      <c r="M86" s="52"/>
      <c r="N86" s="38"/>
      <c r="O86" s="52"/>
      <c r="P86" s="33"/>
      <c r="Q86" s="52">
        <v>20500</v>
      </c>
      <c r="R86" s="52">
        <v>15.87</v>
      </c>
      <c r="S86" s="32">
        <f t="shared" si="126"/>
        <v>7.7414634146341463E-2</v>
      </c>
      <c r="T86" s="33">
        <f t="shared" si="17"/>
        <v>15.87</v>
      </c>
      <c r="U86" s="26" t="s">
        <v>0</v>
      </c>
      <c r="W86" s="52"/>
      <c r="X86" s="52"/>
      <c r="Y86" s="38"/>
      <c r="Z86" s="52"/>
      <c r="AA86" s="52"/>
      <c r="AB86" s="38"/>
    </row>
    <row r="87" spans="1:28" s="28" customFormat="1" ht="105.75" hidden="1" customHeight="1" x14ac:dyDescent="0.25">
      <c r="A87" s="75" t="s">
        <v>189</v>
      </c>
      <c r="B87" s="50" t="s">
        <v>190</v>
      </c>
      <c r="C87" s="52">
        <v>2000</v>
      </c>
      <c r="D87" s="52"/>
      <c r="E87" s="52"/>
      <c r="F87" s="52"/>
      <c r="G87" s="52"/>
      <c r="H87" s="38"/>
      <c r="I87" s="52"/>
      <c r="J87" s="38"/>
      <c r="K87" s="52"/>
      <c r="L87" s="38"/>
      <c r="M87" s="52"/>
      <c r="N87" s="38"/>
      <c r="O87" s="52">
        <v>2000</v>
      </c>
      <c r="P87" s="33">
        <f t="shared" si="16"/>
        <v>0</v>
      </c>
      <c r="Q87" s="38">
        <v>0</v>
      </c>
      <c r="R87" s="52"/>
      <c r="S87" s="32" t="s">
        <v>0</v>
      </c>
      <c r="T87" s="33">
        <f t="shared" si="17"/>
        <v>-2000</v>
      </c>
      <c r="U87" s="26">
        <f t="shared" si="116"/>
        <v>0</v>
      </c>
      <c r="W87" s="52"/>
      <c r="X87" s="52"/>
      <c r="Y87" s="38"/>
      <c r="Z87" s="52"/>
      <c r="AA87" s="52"/>
      <c r="AB87" s="38"/>
    </row>
    <row r="88" spans="1:28" s="28" customFormat="1" ht="105.75" hidden="1" customHeight="1" x14ac:dyDescent="0.25">
      <c r="A88" s="78" t="s">
        <v>191</v>
      </c>
      <c r="B88" s="59" t="s">
        <v>38</v>
      </c>
      <c r="C88" s="52">
        <f>C89</f>
        <v>41609</v>
      </c>
      <c r="D88" s="52"/>
      <c r="E88" s="52"/>
      <c r="F88" s="52"/>
      <c r="G88" s="52"/>
      <c r="H88" s="38"/>
      <c r="I88" s="52"/>
      <c r="J88" s="38"/>
      <c r="K88" s="52"/>
      <c r="L88" s="38"/>
      <c r="M88" s="52"/>
      <c r="N88" s="38"/>
      <c r="O88" s="52">
        <f>O89</f>
        <v>41000</v>
      </c>
      <c r="P88" s="33">
        <f t="shared" si="16"/>
        <v>0</v>
      </c>
      <c r="Q88" s="52">
        <f>Q89</f>
        <v>0</v>
      </c>
      <c r="R88" s="52">
        <f>R89</f>
        <v>0</v>
      </c>
      <c r="S88" s="32" t="s">
        <v>0</v>
      </c>
      <c r="T88" s="33">
        <f t="shared" si="17"/>
        <v>-41609</v>
      </c>
      <c r="U88" s="26">
        <f t="shared" si="116"/>
        <v>0</v>
      </c>
      <c r="V88" s="28" t="s">
        <v>0</v>
      </c>
      <c r="W88" s="52"/>
      <c r="X88" s="52"/>
      <c r="Y88" s="38"/>
      <c r="Z88" s="52"/>
      <c r="AA88" s="52"/>
      <c r="AB88" s="38"/>
    </row>
    <row r="89" spans="1:28" s="28" customFormat="1" ht="105.75" hidden="1" customHeight="1" x14ac:dyDescent="0.25">
      <c r="A89" s="75" t="s">
        <v>192</v>
      </c>
      <c r="B89" s="50" t="s">
        <v>39</v>
      </c>
      <c r="C89" s="52">
        <f>C90</f>
        <v>41609</v>
      </c>
      <c r="D89" s="52"/>
      <c r="E89" s="52"/>
      <c r="F89" s="52"/>
      <c r="G89" s="52"/>
      <c r="H89" s="38"/>
      <c r="I89" s="52"/>
      <c r="J89" s="38"/>
      <c r="K89" s="52"/>
      <c r="L89" s="38"/>
      <c r="M89" s="52"/>
      <c r="N89" s="38"/>
      <c r="O89" s="52">
        <f>O90</f>
        <v>41000</v>
      </c>
      <c r="P89" s="33">
        <f t="shared" si="16"/>
        <v>0</v>
      </c>
      <c r="Q89" s="52">
        <f>Q90</f>
        <v>0</v>
      </c>
      <c r="R89" s="52">
        <f>R90</f>
        <v>0</v>
      </c>
      <c r="S89" s="32" t="s">
        <v>0</v>
      </c>
      <c r="T89" s="33">
        <f t="shared" si="17"/>
        <v>-41609</v>
      </c>
      <c r="U89" s="26">
        <f t="shared" si="116"/>
        <v>0</v>
      </c>
      <c r="W89" s="52"/>
      <c r="X89" s="52"/>
      <c r="Y89" s="38"/>
      <c r="Z89" s="52"/>
      <c r="AA89" s="52"/>
      <c r="AB89" s="38"/>
    </row>
    <row r="90" spans="1:28" s="28" customFormat="1" ht="105.75" hidden="1" customHeight="1" x14ac:dyDescent="0.25">
      <c r="A90" s="75" t="s">
        <v>193</v>
      </c>
      <c r="B90" s="50" t="s">
        <v>40</v>
      </c>
      <c r="C90" s="52">
        <v>41609</v>
      </c>
      <c r="D90" s="52"/>
      <c r="E90" s="52"/>
      <c r="F90" s="52"/>
      <c r="G90" s="52"/>
      <c r="H90" s="38"/>
      <c r="I90" s="52"/>
      <c r="J90" s="38"/>
      <c r="K90" s="52"/>
      <c r="L90" s="38"/>
      <c r="M90" s="52"/>
      <c r="N90" s="38"/>
      <c r="O90" s="52">
        <v>41000</v>
      </c>
      <c r="P90" s="33">
        <f t="shared" si="16"/>
        <v>0</v>
      </c>
      <c r="Q90" s="38">
        <v>0</v>
      </c>
      <c r="R90" s="52"/>
      <c r="S90" s="32" t="s">
        <v>0</v>
      </c>
      <c r="T90" s="33">
        <f t="shared" ref="T90:T163" si="127">R90-C90</f>
        <v>-41609</v>
      </c>
      <c r="U90" s="26">
        <f t="shared" si="116"/>
        <v>0</v>
      </c>
      <c r="W90" s="52"/>
      <c r="X90" s="52"/>
      <c r="Y90" s="38"/>
      <c r="Z90" s="52"/>
      <c r="AA90" s="52"/>
      <c r="AB90" s="38"/>
    </row>
    <row r="91" spans="1:28" s="28" customFormat="1" ht="95.25" customHeight="1" x14ac:dyDescent="0.25">
      <c r="A91" s="74" t="s">
        <v>194</v>
      </c>
      <c r="B91" s="40" t="s">
        <v>195</v>
      </c>
      <c r="C91" s="33">
        <f t="shared" ref="C91:R91" si="128">C92</f>
        <v>33800</v>
      </c>
      <c r="D91" s="33">
        <f t="shared" si="128"/>
        <v>6000</v>
      </c>
      <c r="E91" s="33"/>
      <c r="F91" s="33"/>
      <c r="G91" s="33">
        <f t="shared" si="128"/>
        <v>0</v>
      </c>
      <c r="H91" s="33">
        <f t="shared" si="128"/>
        <v>6000</v>
      </c>
      <c r="I91" s="33">
        <f t="shared" si="128"/>
        <v>0</v>
      </c>
      <c r="J91" s="31">
        <f t="shared" si="128"/>
        <v>6000</v>
      </c>
      <c r="K91" s="33">
        <f t="shared" si="128"/>
        <v>0</v>
      </c>
      <c r="L91" s="31">
        <f t="shared" si="128"/>
        <v>6000</v>
      </c>
      <c r="M91" s="33">
        <f t="shared" si="128"/>
        <v>0</v>
      </c>
      <c r="N91" s="31">
        <f t="shared" si="128"/>
        <v>6000</v>
      </c>
      <c r="O91" s="33">
        <f t="shared" si="128"/>
        <v>27000</v>
      </c>
      <c r="P91" s="33">
        <f t="shared" si="16"/>
        <v>69000</v>
      </c>
      <c r="Q91" s="31">
        <f t="shared" si="128"/>
        <v>75000</v>
      </c>
      <c r="R91" s="33">
        <f t="shared" si="128"/>
        <v>35000</v>
      </c>
      <c r="S91" s="32">
        <f t="shared" si="126"/>
        <v>46.666666666666664</v>
      </c>
      <c r="T91" s="33">
        <f t="shared" si="127"/>
        <v>1200</v>
      </c>
      <c r="U91" s="26">
        <f t="shared" si="116"/>
        <v>103.55029585798816</v>
      </c>
      <c r="W91" s="33">
        <f t="shared" ref="W91:X91" si="129">W92</f>
        <v>7000</v>
      </c>
      <c r="X91" s="33">
        <f t="shared" si="129"/>
        <v>0</v>
      </c>
      <c r="Y91" s="38">
        <f t="shared" si="121"/>
        <v>7000</v>
      </c>
      <c r="Z91" s="33">
        <f t="shared" ref="Z91:AA91" si="130">Z92</f>
        <v>7000</v>
      </c>
      <c r="AA91" s="33">
        <f t="shared" si="130"/>
        <v>0</v>
      </c>
      <c r="AB91" s="38">
        <f t="shared" si="12"/>
        <v>7000</v>
      </c>
    </row>
    <row r="92" spans="1:28" s="28" customFormat="1" ht="34.5" customHeight="1" x14ac:dyDescent="0.25">
      <c r="A92" s="74" t="s">
        <v>41</v>
      </c>
      <c r="B92" s="37" t="s">
        <v>196</v>
      </c>
      <c r="C92" s="33">
        <v>33800</v>
      </c>
      <c r="D92" s="33">
        <v>6000</v>
      </c>
      <c r="E92" s="33"/>
      <c r="F92" s="33"/>
      <c r="G92" s="33"/>
      <c r="H92" s="38">
        <f t="shared" si="11"/>
        <v>6000</v>
      </c>
      <c r="I92" s="33"/>
      <c r="J92" s="38">
        <f t="shared" si="13"/>
        <v>6000</v>
      </c>
      <c r="K92" s="33"/>
      <c r="L92" s="38">
        <f t="shared" ref="L92:L100" si="131">J92+K92</f>
        <v>6000</v>
      </c>
      <c r="M92" s="33"/>
      <c r="N92" s="38">
        <f t="shared" ref="N92:N100" si="132">L92+M92</f>
        <v>6000</v>
      </c>
      <c r="O92" s="33">
        <v>27000</v>
      </c>
      <c r="P92" s="33">
        <f t="shared" ref="P92:P184" si="133">Q92-D92</f>
        <v>69000</v>
      </c>
      <c r="Q92" s="38">
        <v>75000</v>
      </c>
      <c r="R92" s="33">
        <v>35000</v>
      </c>
      <c r="S92" s="32">
        <f t="shared" si="126"/>
        <v>46.666666666666664</v>
      </c>
      <c r="T92" s="33">
        <f t="shared" si="127"/>
        <v>1200</v>
      </c>
      <c r="U92" s="26">
        <f t="shared" si="116"/>
        <v>103.55029585798816</v>
      </c>
      <c r="W92" s="33">
        <v>7000</v>
      </c>
      <c r="X92" s="33"/>
      <c r="Y92" s="38">
        <f t="shared" si="121"/>
        <v>7000</v>
      </c>
      <c r="Z92" s="33">
        <v>7000</v>
      </c>
      <c r="AA92" s="33"/>
      <c r="AB92" s="38">
        <f t="shared" si="12"/>
        <v>7000</v>
      </c>
    </row>
    <row r="93" spans="1:28" s="28" customFormat="1" ht="50.25" customHeight="1" x14ac:dyDescent="0.25">
      <c r="A93" s="74" t="s">
        <v>246</v>
      </c>
      <c r="B93" s="37" t="s">
        <v>42</v>
      </c>
      <c r="C93" s="33"/>
      <c r="D93" s="33"/>
      <c r="E93" s="33"/>
      <c r="F93" s="33"/>
      <c r="G93" s="33"/>
      <c r="H93" s="38"/>
      <c r="I93" s="33"/>
      <c r="J93" s="38"/>
      <c r="K93" s="33"/>
      <c r="L93" s="38"/>
      <c r="M93" s="33"/>
      <c r="N93" s="38"/>
      <c r="O93" s="33"/>
      <c r="P93" s="33"/>
      <c r="Q93" s="38"/>
      <c r="R93" s="33">
        <f>R94+R95</f>
        <v>26787.01</v>
      </c>
      <c r="S93" s="32"/>
      <c r="T93" s="33"/>
      <c r="U93" s="26"/>
      <c r="W93" s="33"/>
      <c r="X93" s="33"/>
      <c r="Y93" s="38"/>
      <c r="Z93" s="33"/>
      <c r="AA93" s="33"/>
      <c r="AB93" s="38"/>
    </row>
    <row r="94" spans="1:28" s="28" customFormat="1" ht="50.25" hidden="1" customHeight="1" x14ac:dyDescent="0.25">
      <c r="A94" s="74" t="s">
        <v>247</v>
      </c>
      <c r="B94" s="37" t="s">
        <v>42</v>
      </c>
      <c r="C94" s="33">
        <v>91000</v>
      </c>
      <c r="D94" s="33">
        <v>60000</v>
      </c>
      <c r="E94" s="33"/>
      <c r="F94" s="33"/>
      <c r="G94" s="33"/>
      <c r="H94" s="38">
        <f t="shared" si="11"/>
        <v>60000</v>
      </c>
      <c r="I94" s="33"/>
      <c r="J94" s="38">
        <f t="shared" si="13"/>
        <v>60000</v>
      </c>
      <c r="K94" s="33"/>
      <c r="L94" s="38">
        <f t="shared" si="131"/>
        <v>60000</v>
      </c>
      <c r="M94" s="33"/>
      <c r="N94" s="38">
        <f t="shared" si="132"/>
        <v>60000</v>
      </c>
      <c r="O94" s="33">
        <v>31000</v>
      </c>
      <c r="P94" s="33">
        <f t="shared" si="133"/>
        <v>43700</v>
      </c>
      <c r="Q94" s="38">
        <v>103700</v>
      </c>
      <c r="R94" s="33">
        <v>0</v>
      </c>
      <c r="S94" s="32">
        <f t="shared" si="126"/>
        <v>0</v>
      </c>
      <c r="T94" s="33">
        <f t="shared" si="127"/>
        <v>-91000</v>
      </c>
      <c r="U94" s="26">
        <f t="shared" si="116"/>
        <v>0</v>
      </c>
      <c r="W94" s="33">
        <v>60000</v>
      </c>
      <c r="X94" s="33"/>
      <c r="Y94" s="38">
        <f t="shared" si="121"/>
        <v>60000</v>
      </c>
      <c r="Z94" s="33">
        <v>60000</v>
      </c>
      <c r="AA94" s="33"/>
      <c r="AB94" s="38">
        <f t="shared" si="12"/>
        <v>60000</v>
      </c>
    </row>
    <row r="95" spans="1:28" s="28" customFormat="1" ht="50.25" customHeight="1" x14ac:dyDescent="0.25">
      <c r="A95" s="74" t="s">
        <v>248</v>
      </c>
      <c r="B95" s="37" t="s">
        <v>42</v>
      </c>
      <c r="C95" s="33"/>
      <c r="D95" s="33"/>
      <c r="E95" s="33"/>
      <c r="F95" s="33"/>
      <c r="G95" s="33"/>
      <c r="H95" s="38"/>
      <c r="I95" s="33"/>
      <c r="J95" s="38"/>
      <c r="K95" s="33"/>
      <c r="L95" s="38"/>
      <c r="M95" s="33"/>
      <c r="N95" s="38"/>
      <c r="O95" s="33"/>
      <c r="P95" s="33"/>
      <c r="Q95" s="38"/>
      <c r="R95" s="33">
        <v>26787.01</v>
      </c>
      <c r="S95" s="32"/>
      <c r="T95" s="33"/>
      <c r="U95" s="26"/>
      <c r="W95" s="33"/>
      <c r="X95" s="33"/>
      <c r="Y95" s="38"/>
      <c r="Z95" s="33"/>
      <c r="AA95" s="33"/>
      <c r="AB95" s="38"/>
    </row>
    <row r="96" spans="1:28" s="28" customFormat="1" ht="64.5" customHeight="1" x14ac:dyDescent="0.25">
      <c r="A96" s="75" t="s">
        <v>197</v>
      </c>
      <c r="B96" s="50" t="s">
        <v>43</v>
      </c>
      <c r="C96" s="38">
        <f t="shared" ref="C96" si="134">C97</f>
        <v>3000</v>
      </c>
      <c r="D96" s="33"/>
      <c r="E96" s="33"/>
      <c r="F96" s="33"/>
      <c r="G96" s="33"/>
      <c r="H96" s="38"/>
      <c r="I96" s="33"/>
      <c r="J96" s="38"/>
      <c r="K96" s="33"/>
      <c r="L96" s="38"/>
      <c r="M96" s="33"/>
      <c r="N96" s="38">
        <f>N97</f>
        <v>0</v>
      </c>
      <c r="O96" s="38">
        <f t="shared" ref="O96:R96" si="135">O97</f>
        <v>3000</v>
      </c>
      <c r="P96" s="33">
        <f t="shared" si="133"/>
        <v>6000</v>
      </c>
      <c r="Q96" s="38">
        <f t="shared" si="135"/>
        <v>6000</v>
      </c>
      <c r="R96" s="38">
        <f t="shared" si="135"/>
        <v>14448</v>
      </c>
      <c r="S96" s="32">
        <f t="shared" si="126"/>
        <v>240.79999999999998</v>
      </c>
      <c r="T96" s="33">
        <f t="shared" si="127"/>
        <v>11448</v>
      </c>
      <c r="U96" s="26">
        <f t="shared" si="116"/>
        <v>481.59999999999997</v>
      </c>
      <c r="W96" s="33"/>
      <c r="X96" s="33"/>
      <c r="Y96" s="38"/>
      <c r="Z96" s="33"/>
      <c r="AA96" s="33"/>
      <c r="AB96" s="38"/>
    </row>
    <row r="97" spans="1:28" s="28" customFormat="1" ht="62.25" customHeight="1" x14ac:dyDescent="0.25">
      <c r="A97" s="75" t="s">
        <v>198</v>
      </c>
      <c r="B97" s="50" t="s">
        <v>44</v>
      </c>
      <c r="C97" s="33">
        <v>3000</v>
      </c>
      <c r="D97" s="33"/>
      <c r="E97" s="33"/>
      <c r="F97" s="33"/>
      <c r="G97" s="33"/>
      <c r="H97" s="38"/>
      <c r="I97" s="33"/>
      <c r="J97" s="38"/>
      <c r="K97" s="33"/>
      <c r="L97" s="38"/>
      <c r="M97" s="33"/>
      <c r="N97" s="38"/>
      <c r="O97" s="33">
        <v>3000</v>
      </c>
      <c r="P97" s="33">
        <f t="shared" si="133"/>
        <v>6000</v>
      </c>
      <c r="Q97" s="38">
        <v>6000</v>
      </c>
      <c r="R97" s="33">
        <v>14448</v>
      </c>
      <c r="S97" s="32">
        <f t="shared" si="126"/>
        <v>240.79999999999998</v>
      </c>
      <c r="T97" s="33">
        <f t="shared" si="127"/>
        <v>11448</v>
      </c>
      <c r="U97" s="26">
        <f t="shared" si="116"/>
        <v>481.59999999999997</v>
      </c>
      <c r="W97" s="33"/>
      <c r="X97" s="33"/>
      <c r="Y97" s="38"/>
      <c r="Z97" s="33"/>
      <c r="AA97" s="33"/>
      <c r="AB97" s="38"/>
    </row>
    <row r="98" spans="1:28" s="28" customFormat="1" ht="62.25" customHeight="1" x14ac:dyDescent="0.25">
      <c r="A98" s="76" t="s">
        <v>249</v>
      </c>
      <c r="B98" s="57" t="s">
        <v>199</v>
      </c>
      <c r="C98" s="33"/>
      <c r="D98" s="33"/>
      <c r="E98" s="33"/>
      <c r="F98" s="33"/>
      <c r="G98" s="33"/>
      <c r="H98" s="38"/>
      <c r="I98" s="33"/>
      <c r="J98" s="38"/>
      <c r="K98" s="33"/>
      <c r="L98" s="38"/>
      <c r="M98" s="33"/>
      <c r="N98" s="38"/>
      <c r="O98" s="33"/>
      <c r="P98" s="33"/>
      <c r="Q98" s="38"/>
      <c r="R98" s="33">
        <f>R99+R100</f>
        <v>18326.669999999998</v>
      </c>
      <c r="S98" s="32"/>
      <c r="T98" s="33"/>
      <c r="U98" s="26"/>
      <c r="W98" s="33"/>
      <c r="X98" s="33"/>
      <c r="Y98" s="38"/>
      <c r="Z98" s="33"/>
      <c r="AA98" s="33"/>
      <c r="AB98" s="38"/>
    </row>
    <row r="99" spans="1:28" s="28" customFormat="1" ht="62.25" customHeight="1" x14ac:dyDescent="0.25">
      <c r="A99" s="76" t="s">
        <v>270</v>
      </c>
      <c r="B99" s="57" t="s">
        <v>199</v>
      </c>
      <c r="C99" s="33"/>
      <c r="D99" s="33"/>
      <c r="E99" s="33"/>
      <c r="F99" s="33"/>
      <c r="G99" s="33"/>
      <c r="H99" s="38"/>
      <c r="I99" s="33"/>
      <c r="J99" s="38"/>
      <c r="K99" s="33"/>
      <c r="L99" s="38"/>
      <c r="M99" s="33"/>
      <c r="N99" s="38"/>
      <c r="O99" s="33"/>
      <c r="P99" s="33"/>
      <c r="Q99" s="38"/>
      <c r="R99" s="33">
        <v>6000</v>
      </c>
      <c r="S99" s="32"/>
      <c r="T99" s="33"/>
      <c r="U99" s="26"/>
      <c r="W99" s="33"/>
      <c r="X99" s="33"/>
      <c r="Y99" s="38"/>
      <c r="Z99" s="33"/>
      <c r="AA99" s="33"/>
      <c r="AB99" s="38"/>
    </row>
    <row r="100" spans="1:28" s="28" customFormat="1" ht="66" customHeight="1" x14ac:dyDescent="0.25">
      <c r="A100" s="76" t="s">
        <v>271</v>
      </c>
      <c r="B100" s="57" t="s">
        <v>199</v>
      </c>
      <c r="C100" s="41">
        <v>221000</v>
      </c>
      <c r="D100" s="41">
        <v>20000</v>
      </c>
      <c r="E100" s="41"/>
      <c r="F100" s="41"/>
      <c r="G100" s="41"/>
      <c r="H100" s="38">
        <f t="shared" si="11"/>
        <v>20000</v>
      </c>
      <c r="I100" s="41"/>
      <c r="J100" s="38">
        <f t="shared" si="13"/>
        <v>20000</v>
      </c>
      <c r="K100" s="41"/>
      <c r="L100" s="38">
        <f t="shared" si="131"/>
        <v>20000</v>
      </c>
      <c r="M100" s="41"/>
      <c r="N100" s="38">
        <f t="shared" si="132"/>
        <v>20000</v>
      </c>
      <c r="O100" s="41">
        <v>200000</v>
      </c>
      <c r="P100" s="33">
        <f t="shared" si="133"/>
        <v>-16350</v>
      </c>
      <c r="Q100" s="38">
        <v>3650</v>
      </c>
      <c r="R100" s="41">
        <v>12326.67</v>
      </c>
      <c r="S100" s="32">
        <f t="shared" si="126"/>
        <v>337.71698630136984</v>
      </c>
      <c r="T100" s="33">
        <f t="shared" si="127"/>
        <v>-208673.33</v>
      </c>
      <c r="U100" s="26">
        <f t="shared" si="116"/>
        <v>5.5776787330316742</v>
      </c>
      <c r="W100" s="41">
        <v>20000</v>
      </c>
      <c r="X100" s="41"/>
      <c r="Y100" s="38">
        <f t="shared" si="121"/>
        <v>20000</v>
      </c>
      <c r="Z100" s="41">
        <v>20000</v>
      </c>
      <c r="AA100" s="41"/>
      <c r="AB100" s="38">
        <f t="shared" si="12"/>
        <v>20000</v>
      </c>
    </row>
    <row r="101" spans="1:28" s="28" customFormat="1" ht="35.25" customHeight="1" x14ac:dyDescent="0.25">
      <c r="A101" s="74" t="s">
        <v>200</v>
      </c>
      <c r="B101" s="37" t="s">
        <v>45</v>
      </c>
      <c r="C101" s="55">
        <f t="shared" ref="C101:R101" si="136">C102</f>
        <v>389466.28</v>
      </c>
      <c r="D101" s="55">
        <f t="shared" si="136"/>
        <v>135000</v>
      </c>
      <c r="E101" s="55"/>
      <c r="F101" s="55"/>
      <c r="G101" s="55">
        <f t="shared" si="136"/>
        <v>0</v>
      </c>
      <c r="H101" s="55">
        <f t="shared" si="136"/>
        <v>135000</v>
      </c>
      <c r="I101" s="55">
        <f t="shared" si="136"/>
        <v>0</v>
      </c>
      <c r="J101" s="38">
        <f t="shared" si="136"/>
        <v>135000</v>
      </c>
      <c r="K101" s="55">
        <f t="shared" si="136"/>
        <v>0</v>
      </c>
      <c r="L101" s="38">
        <f t="shared" si="136"/>
        <v>135000</v>
      </c>
      <c r="M101" s="55">
        <f t="shared" si="136"/>
        <v>0</v>
      </c>
      <c r="N101" s="38">
        <f t="shared" si="136"/>
        <v>135000</v>
      </c>
      <c r="O101" s="55">
        <f t="shared" si="136"/>
        <v>254200</v>
      </c>
      <c r="P101" s="33">
        <f t="shared" si="133"/>
        <v>304930</v>
      </c>
      <c r="Q101" s="38">
        <f t="shared" si="136"/>
        <v>439930</v>
      </c>
      <c r="R101" s="55">
        <f t="shared" si="136"/>
        <v>487070.74</v>
      </c>
      <c r="S101" s="32">
        <f t="shared" si="126"/>
        <v>110.71550928556815</v>
      </c>
      <c r="T101" s="33">
        <f t="shared" si="127"/>
        <v>97604.459999999963</v>
      </c>
      <c r="U101" s="26">
        <f t="shared" si="116"/>
        <v>125.06108102606468</v>
      </c>
      <c r="W101" s="60">
        <f t="shared" ref="W101:AB101" si="137">W102</f>
        <v>135000</v>
      </c>
      <c r="X101" s="60">
        <f t="shared" si="137"/>
        <v>0</v>
      </c>
      <c r="Y101" s="60">
        <f t="shared" si="137"/>
        <v>135000</v>
      </c>
      <c r="Z101" s="60">
        <f t="shared" si="137"/>
        <v>135000</v>
      </c>
      <c r="AA101" s="60">
        <f t="shared" si="137"/>
        <v>0</v>
      </c>
      <c r="AB101" s="60">
        <f t="shared" si="137"/>
        <v>135000</v>
      </c>
    </row>
    <row r="102" spans="1:28" s="28" customFormat="1" ht="51.75" customHeight="1" x14ac:dyDescent="0.25">
      <c r="A102" s="74" t="s">
        <v>201</v>
      </c>
      <c r="B102" s="37" t="s">
        <v>202</v>
      </c>
      <c r="C102" s="55">
        <v>389466.28</v>
      </c>
      <c r="D102" s="55">
        <v>135000</v>
      </c>
      <c r="E102" s="55"/>
      <c r="F102" s="55"/>
      <c r="G102" s="55"/>
      <c r="H102" s="38">
        <f t="shared" si="11"/>
        <v>135000</v>
      </c>
      <c r="I102" s="55"/>
      <c r="J102" s="38">
        <f t="shared" si="13"/>
        <v>135000</v>
      </c>
      <c r="K102" s="55"/>
      <c r="L102" s="38">
        <f t="shared" ref="L102" si="138">J102+K102</f>
        <v>135000</v>
      </c>
      <c r="M102" s="55"/>
      <c r="N102" s="38">
        <f t="shared" ref="N102" si="139">L102+M102</f>
        <v>135000</v>
      </c>
      <c r="O102" s="55">
        <v>254200</v>
      </c>
      <c r="P102" s="33">
        <f t="shared" si="133"/>
        <v>304930</v>
      </c>
      <c r="Q102" s="38">
        <v>439930</v>
      </c>
      <c r="R102" s="55">
        <v>487070.74</v>
      </c>
      <c r="S102" s="32">
        <f t="shared" si="126"/>
        <v>110.71550928556815</v>
      </c>
      <c r="T102" s="33">
        <f t="shared" si="127"/>
        <v>97604.459999999963</v>
      </c>
      <c r="U102" s="26">
        <f t="shared" si="116"/>
        <v>125.06108102606468</v>
      </c>
      <c r="W102" s="55">
        <v>135000</v>
      </c>
      <c r="X102" s="55"/>
      <c r="Y102" s="38">
        <f t="shared" si="121"/>
        <v>135000</v>
      </c>
      <c r="Z102" s="55">
        <v>135000</v>
      </c>
      <c r="AA102" s="55"/>
      <c r="AB102" s="38">
        <f t="shared" si="12"/>
        <v>135000</v>
      </c>
    </row>
    <row r="103" spans="1:28" s="28" customFormat="1" x14ac:dyDescent="0.25">
      <c r="A103" s="93" t="s">
        <v>276</v>
      </c>
      <c r="B103" s="92" t="s">
        <v>275</v>
      </c>
      <c r="C103" s="55"/>
      <c r="D103" s="55"/>
      <c r="E103" s="55"/>
      <c r="F103" s="55"/>
      <c r="G103" s="55"/>
      <c r="H103" s="38"/>
      <c r="I103" s="55"/>
      <c r="J103" s="38"/>
      <c r="K103" s="55"/>
      <c r="L103" s="38"/>
      <c r="M103" s="55"/>
      <c r="N103" s="38"/>
      <c r="O103" s="55"/>
      <c r="P103" s="33"/>
      <c r="Q103" s="38"/>
      <c r="R103" s="55">
        <f>R104</f>
        <v>110</v>
      </c>
      <c r="S103" s="32"/>
      <c r="T103" s="33"/>
      <c r="U103" s="26"/>
      <c r="W103" s="55"/>
      <c r="X103" s="55"/>
      <c r="Y103" s="38"/>
      <c r="Z103" s="55"/>
      <c r="AA103" s="55"/>
      <c r="AB103" s="38"/>
    </row>
    <row r="104" spans="1:28" s="28" customFormat="1" x14ac:dyDescent="0.25">
      <c r="A104" s="93" t="s">
        <v>277</v>
      </c>
      <c r="B104" s="92" t="s">
        <v>272</v>
      </c>
      <c r="C104" s="55"/>
      <c r="D104" s="55"/>
      <c r="E104" s="55"/>
      <c r="F104" s="55"/>
      <c r="G104" s="55"/>
      <c r="H104" s="38"/>
      <c r="I104" s="55"/>
      <c r="J104" s="38"/>
      <c r="K104" s="55"/>
      <c r="L104" s="38"/>
      <c r="M104" s="55"/>
      <c r="N104" s="38"/>
      <c r="O104" s="55"/>
      <c r="P104" s="33"/>
      <c r="Q104" s="38"/>
      <c r="R104" s="55">
        <f>R105</f>
        <v>110</v>
      </c>
      <c r="S104" s="32"/>
      <c r="T104" s="33"/>
      <c r="U104" s="26"/>
      <c r="W104" s="55"/>
      <c r="X104" s="55"/>
      <c r="Y104" s="38"/>
      <c r="Z104" s="55"/>
      <c r="AA104" s="55"/>
      <c r="AB104" s="38"/>
    </row>
    <row r="105" spans="1:28" s="28" customFormat="1" x14ac:dyDescent="0.25">
      <c r="A105" s="93" t="s">
        <v>274</v>
      </c>
      <c r="B105" s="92" t="s">
        <v>273</v>
      </c>
      <c r="C105" s="55"/>
      <c r="D105" s="55"/>
      <c r="E105" s="55"/>
      <c r="F105" s="55"/>
      <c r="G105" s="55"/>
      <c r="H105" s="38"/>
      <c r="I105" s="55"/>
      <c r="J105" s="38"/>
      <c r="K105" s="55"/>
      <c r="L105" s="38"/>
      <c r="M105" s="55"/>
      <c r="N105" s="38"/>
      <c r="O105" s="55"/>
      <c r="P105" s="33"/>
      <c r="Q105" s="38"/>
      <c r="R105" s="55">
        <v>110</v>
      </c>
      <c r="S105" s="32"/>
      <c r="T105" s="33"/>
      <c r="U105" s="26"/>
      <c r="W105" s="55"/>
      <c r="X105" s="55"/>
      <c r="Y105" s="38"/>
      <c r="Z105" s="55"/>
      <c r="AA105" s="55"/>
      <c r="AB105" s="38"/>
    </row>
    <row r="106" spans="1:28" s="61" customFormat="1" ht="18" customHeight="1" x14ac:dyDescent="0.25">
      <c r="A106" s="79" t="s">
        <v>230</v>
      </c>
      <c r="B106" s="43" t="s">
        <v>46</v>
      </c>
      <c r="C106" s="38" t="e">
        <f t="shared" ref="C106" si="140">C107</f>
        <v>#REF!</v>
      </c>
      <c r="D106" s="38" t="e">
        <f>D107</f>
        <v>#REF!</v>
      </c>
      <c r="E106" s="38"/>
      <c r="F106" s="38"/>
      <c r="G106" s="38" t="e">
        <f>G107</f>
        <v>#REF!</v>
      </c>
      <c r="H106" s="38" t="e">
        <f>H107</f>
        <v>#REF!</v>
      </c>
      <c r="I106" s="38" t="e">
        <f t="shared" ref="I106:Q106" si="141">I107</f>
        <v>#REF!</v>
      </c>
      <c r="J106" s="38" t="e">
        <f t="shared" si="141"/>
        <v>#REF!</v>
      </c>
      <c r="K106" s="38" t="e">
        <f t="shared" si="141"/>
        <v>#REF!</v>
      </c>
      <c r="L106" s="38" t="e">
        <f t="shared" si="141"/>
        <v>#REF!</v>
      </c>
      <c r="M106" s="38" t="e">
        <f t="shared" si="141"/>
        <v>#REF!</v>
      </c>
      <c r="N106" s="38" t="e">
        <f t="shared" si="141"/>
        <v>#REF!</v>
      </c>
      <c r="O106" s="38" t="e">
        <f t="shared" si="141"/>
        <v>#REF!</v>
      </c>
      <c r="P106" s="33" t="e">
        <f t="shared" si="133"/>
        <v>#REF!</v>
      </c>
      <c r="Q106" s="38" t="e">
        <f t="shared" si="141"/>
        <v>#REF!</v>
      </c>
      <c r="R106" s="38">
        <f>R107+R193+R196</f>
        <v>195674513.16</v>
      </c>
      <c r="S106" s="32" t="e">
        <f t="shared" si="126"/>
        <v>#REF!</v>
      </c>
      <c r="T106" s="33" t="e">
        <f t="shared" si="127"/>
        <v>#REF!</v>
      </c>
      <c r="U106" s="26" t="e">
        <f t="shared" si="116"/>
        <v>#REF!</v>
      </c>
      <c r="W106" s="45" t="e">
        <f>W107</f>
        <v>#REF!</v>
      </c>
      <c r="X106" s="45" t="e">
        <f>X107</f>
        <v>#REF!</v>
      </c>
      <c r="Y106" s="45" t="e">
        <f t="shared" ref="Y106:AB106" si="142">Y107</f>
        <v>#REF!</v>
      </c>
      <c r="Z106" s="45" t="e">
        <f t="shared" si="142"/>
        <v>#REF!</v>
      </c>
      <c r="AA106" s="45" t="e">
        <f t="shared" si="142"/>
        <v>#REF!</v>
      </c>
      <c r="AB106" s="45" t="e">
        <f t="shared" si="142"/>
        <v>#REF!</v>
      </c>
    </row>
    <row r="107" spans="1:28" ht="35.25" customHeight="1" x14ac:dyDescent="0.25">
      <c r="A107" s="79" t="s">
        <v>231</v>
      </c>
      <c r="B107" s="43" t="s">
        <v>47</v>
      </c>
      <c r="C107" s="38" t="e">
        <f t="shared" ref="C107:O107" si="143">C108+C117+C152+C180</f>
        <v>#REF!</v>
      </c>
      <c r="D107" s="38" t="e">
        <f t="shared" si="143"/>
        <v>#REF!</v>
      </c>
      <c r="E107" s="38" t="e">
        <f t="shared" si="143"/>
        <v>#REF!</v>
      </c>
      <c r="F107" s="38" t="e">
        <f t="shared" si="143"/>
        <v>#REF!</v>
      </c>
      <c r="G107" s="38" t="e">
        <f t="shared" si="143"/>
        <v>#REF!</v>
      </c>
      <c r="H107" s="38" t="e">
        <f t="shared" si="143"/>
        <v>#REF!</v>
      </c>
      <c r="I107" s="38" t="e">
        <f t="shared" si="143"/>
        <v>#REF!</v>
      </c>
      <c r="J107" s="38" t="e">
        <f t="shared" si="143"/>
        <v>#REF!</v>
      </c>
      <c r="K107" s="38" t="e">
        <f t="shared" si="143"/>
        <v>#REF!</v>
      </c>
      <c r="L107" s="38" t="e">
        <f t="shared" si="143"/>
        <v>#REF!</v>
      </c>
      <c r="M107" s="38" t="e">
        <f t="shared" si="143"/>
        <v>#REF!</v>
      </c>
      <c r="N107" s="38" t="e">
        <f t="shared" si="143"/>
        <v>#REF!</v>
      </c>
      <c r="O107" s="38" t="e">
        <f t="shared" si="143"/>
        <v>#REF!</v>
      </c>
      <c r="P107" s="33" t="e">
        <f t="shared" si="133"/>
        <v>#REF!</v>
      </c>
      <c r="Q107" s="38" t="e">
        <f>Q108+Q117+Q152+Q180</f>
        <v>#REF!</v>
      </c>
      <c r="R107" s="38">
        <f>R108+R117+R152+R180</f>
        <v>195675575.16</v>
      </c>
      <c r="S107" s="32" t="e">
        <f t="shared" si="126"/>
        <v>#REF!</v>
      </c>
      <c r="T107" s="33" t="e">
        <f t="shared" si="127"/>
        <v>#REF!</v>
      </c>
      <c r="U107" s="26" t="e">
        <f t="shared" si="116"/>
        <v>#REF!</v>
      </c>
      <c r="W107" s="38" t="e">
        <f t="shared" ref="W107:AB107" si="144">W108+W117+W152+W180</f>
        <v>#REF!</v>
      </c>
      <c r="X107" s="38" t="e">
        <f t="shared" si="144"/>
        <v>#REF!</v>
      </c>
      <c r="Y107" s="38" t="e">
        <f t="shared" si="144"/>
        <v>#REF!</v>
      </c>
      <c r="Z107" s="38" t="e">
        <f t="shared" si="144"/>
        <v>#REF!</v>
      </c>
      <c r="AA107" s="38" t="e">
        <f t="shared" si="144"/>
        <v>#REF!</v>
      </c>
      <c r="AB107" s="38" t="e">
        <f t="shared" si="144"/>
        <v>#REF!</v>
      </c>
    </row>
    <row r="108" spans="1:28" s="61" customFormat="1" ht="20.25" customHeight="1" x14ac:dyDescent="0.25">
      <c r="A108" s="79" t="s">
        <v>280</v>
      </c>
      <c r="B108" s="43" t="s">
        <v>261</v>
      </c>
      <c r="C108" s="38">
        <f>C109+C111+C114</f>
        <v>39912482</v>
      </c>
      <c r="D108" s="38">
        <f>D109+D111</f>
        <v>42807000</v>
      </c>
      <c r="E108" s="38"/>
      <c r="F108" s="38"/>
      <c r="G108" s="38">
        <f>G109+G111</f>
        <v>0</v>
      </c>
      <c r="H108" s="38">
        <f>H109+H111</f>
        <v>42807000</v>
      </c>
      <c r="I108" s="38">
        <f t="shared" ref="I108:Q108" si="145">I109+I111</f>
        <v>-4080700</v>
      </c>
      <c r="J108" s="38">
        <f t="shared" si="145"/>
        <v>38726300</v>
      </c>
      <c r="K108" s="38">
        <f t="shared" si="145"/>
        <v>10000</v>
      </c>
      <c r="L108" s="38">
        <f t="shared" si="145"/>
        <v>38736300</v>
      </c>
      <c r="M108" s="38">
        <f t="shared" si="145"/>
        <v>1176182</v>
      </c>
      <c r="N108" s="38">
        <f t="shared" si="145"/>
        <v>39912482</v>
      </c>
      <c r="O108" s="38">
        <f t="shared" si="145"/>
        <v>6000000</v>
      </c>
      <c r="P108" s="33">
        <f t="shared" si="133"/>
        <v>-2418462</v>
      </c>
      <c r="Q108" s="38">
        <f t="shared" si="145"/>
        <v>40388538</v>
      </c>
      <c r="R108" s="38">
        <f>R109+R111+R113</f>
        <v>66357500</v>
      </c>
      <c r="S108" s="32">
        <f t="shared" si="126"/>
        <v>164.29785103882691</v>
      </c>
      <c r="T108" s="33">
        <f t="shared" si="127"/>
        <v>26445018</v>
      </c>
      <c r="U108" s="26">
        <f t="shared" si="116"/>
        <v>166.2575131258437</v>
      </c>
      <c r="V108" s="62"/>
      <c r="W108" s="45">
        <f>W109+W111</f>
        <v>43210000</v>
      </c>
      <c r="X108" s="45">
        <f>X109+X111</f>
        <v>-4321000</v>
      </c>
      <c r="Y108" s="45">
        <f t="shared" ref="Y108:AB108" si="146">Y109+Y111</f>
        <v>38889000</v>
      </c>
      <c r="Z108" s="45">
        <f t="shared" si="146"/>
        <v>42695000</v>
      </c>
      <c r="AA108" s="45">
        <f t="shared" si="146"/>
        <v>-4269500</v>
      </c>
      <c r="AB108" s="45">
        <f t="shared" si="146"/>
        <v>38425500</v>
      </c>
    </row>
    <row r="109" spans="1:28" ht="19.5" customHeight="1" x14ac:dyDescent="0.25">
      <c r="A109" s="79" t="s">
        <v>281</v>
      </c>
      <c r="B109" s="43" t="s">
        <v>48</v>
      </c>
      <c r="C109" s="38">
        <f t="shared" ref="C109" si="147">C110</f>
        <v>23308200</v>
      </c>
      <c r="D109" s="38">
        <f>D110</f>
        <v>25898000</v>
      </c>
      <c r="E109" s="38"/>
      <c r="F109" s="38"/>
      <c r="G109" s="38">
        <f>G110</f>
        <v>0</v>
      </c>
      <c r="H109" s="38">
        <f>H110</f>
        <v>25898000</v>
      </c>
      <c r="I109" s="38">
        <f t="shared" ref="I109:R109" si="148">I110</f>
        <v>-2589800</v>
      </c>
      <c r="J109" s="38">
        <f t="shared" si="148"/>
        <v>23308200</v>
      </c>
      <c r="K109" s="38">
        <f t="shared" si="148"/>
        <v>0</v>
      </c>
      <c r="L109" s="38">
        <f t="shared" si="148"/>
        <v>23308200</v>
      </c>
      <c r="M109" s="38">
        <f t="shared" si="148"/>
        <v>0</v>
      </c>
      <c r="N109" s="38">
        <f t="shared" si="148"/>
        <v>23308200</v>
      </c>
      <c r="O109" s="38">
        <f t="shared" si="148"/>
        <v>0</v>
      </c>
      <c r="P109" s="33">
        <f t="shared" si="133"/>
        <v>2759000</v>
      </c>
      <c r="Q109" s="38">
        <f t="shared" si="148"/>
        <v>28657000</v>
      </c>
      <c r="R109" s="38">
        <f t="shared" si="148"/>
        <v>57449000</v>
      </c>
      <c r="S109" s="32">
        <f t="shared" si="126"/>
        <v>200.47108908818089</v>
      </c>
      <c r="T109" s="33">
        <f t="shared" si="127"/>
        <v>34140800</v>
      </c>
      <c r="U109" s="26">
        <f t="shared" si="116"/>
        <v>246.47548931277404</v>
      </c>
      <c r="W109" s="38">
        <f>W110</f>
        <v>29582000</v>
      </c>
      <c r="X109" s="38">
        <f>X110</f>
        <v>-2958200</v>
      </c>
      <c r="Y109" s="38">
        <f t="shared" si="121"/>
        <v>26623800</v>
      </c>
      <c r="Z109" s="38">
        <f>Z110</f>
        <v>34165000</v>
      </c>
      <c r="AA109" s="38">
        <f>AA110</f>
        <v>-3416500</v>
      </c>
      <c r="AB109" s="38">
        <f t="shared" si="12"/>
        <v>30748500</v>
      </c>
    </row>
    <row r="110" spans="1:28" ht="32.25" customHeight="1" x14ac:dyDescent="0.25">
      <c r="A110" s="79" t="s">
        <v>282</v>
      </c>
      <c r="B110" s="43" t="s">
        <v>49</v>
      </c>
      <c r="C110" s="38">
        <v>23308200</v>
      </c>
      <c r="D110" s="38">
        <v>25898000</v>
      </c>
      <c r="E110" s="38"/>
      <c r="F110" s="38"/>
      <c r="G110" s="38"/>
      <c r="H110" s="38">
        <f t="shared" si="11"/>
        <v>25898000</v>
      </c>
      <c r="I110" s="38">
        <v>-2589800</v>
      </c>
      <c r="J110" s="38">
        <f t="shared" si="13"/>
        <v>23308200</v>
      </c>
      <c r="K110" s="38"/>
      <c r="L110" s="38">
        <f t="shared" ref="L110" si="149">J110+K110</f>
        <v>23308200</v>
      </c>
      <c r="M110" s="38"/>
      <c r="N110" s="38">
        <f t="shared" ref="N110" si="150">L110+M110</f>
        <v>23308200</v>
      </c>
      <c r="O110" s="38"/>
      <c r="P110" s="33">
        <f t="shared" si="133"/>
        <v>2759000</v>
      </c>
      <c r="Q110" s="38">
        <v>28657000</v>
      </c>
      <c r="R110" s="52">
        <v>57449000</v>
      </c>
      <c r="S110" s="32">
        <f t="shared" si="126"/>
        <v>200.47108908818089</v>
      </c>
      <c r="T110" s="33">
        <f t="shared" si="127"/>
        <v>34140800</v>
      </c>
      <c r="U110" s="26">
        <f t="shared" si="116"/>
        <v>246.47548931277404</v>
      </c>
      <c r="W110" s="38">
        <v>29582000</v>
      </c>
      <c r="X110" s="38">
        <v>-2958200</v>
      </c>
      <c r="Y110" s="38">
        <f t="shared" si="121"/>
        <v>26623800</v>
      </c>
      <c r="Z110" s="38">
        <v>34165000</v>
      </c>
      <c r="AA110" s="38">
        <v>-3416500</v>
      </c>
      <c r="AB110" s="38">
        <f t="shared" si="12"/>
        <v>30748500</v>
      </c>
    </row>
    <row r="111" spans="1:28" ht="32.25" customHeight="1" x14ac:dyDescent="0.25">
      <c r="A111" s="79" t="s">
        <v>283</v>
      </c>
      <c r="B111" s="43" t="s">
        <v>50</v>
      </c>
      <c r="C111" s="38">
        <f t="shared" ref="C111" si="151">C112</f>
        <v>16604282</v>
      </c>
      <c r="D111" s="38">
        <f>D112</f>
        <v>16909000</v>
      </c>
      <c r="E111" s="38"/>
      <c r="F111" s="38"/>
      <c r="G111" s="38">
        <f>G112</f>
        <v>0</v>
      </c>
      <c r="H111" s="38">
        <f>H112</f>
        <v>16909000</v>
      </c>
      <c r="I111" s="38">
        <f t="shared" ref="I111:R111" si="152">I112</f>
        <v>-1490900</v>
      </c>
      <c r="J111" s="38">
        <f t="shared" si="152"/>
        <v>15418100</v>
      </c>
      <c r="K111" s="38">
        <f t="shared" si="152"/>
        <v>10000</v>
      </c>
      <c r="L111" s="38">
        <f t="shared" si="152"/>
        <v>15428100</v>
      </c>
      <c r="M111" s="38">
        <f t="shared" si="152"/>
        <v>1176182</v>
      </c>
      <c r="N111" s="38">
        <f t="shared" si="152"/>
        <v>16604282</v>
      </c>
      <c r="O111" s="38">
        <f t="shared" si="152"/>
        <v>6000000</v>
      </c>
      <c r="P111" s="33">
        <f t="shared" si="133"/>
        <v>-5177462</v>
      </c>
      <c r="Q111" s="38">
        <f t="shared" si="152"/>
        <v>11731538</v>
      </c>
      <c r="R111" s="52">
        <f t="shared" si="152"/>
        <v>8908500</v>
      </c>
      <c r="S111" s="32">
        <f t="shared" si="126"/>
        <v>75.936335031263596</v>
      </c>
      <c r="T111" s="33">
        <f t="shared" si="127"/>
        <v>-7695782</v>
      </c>
      <c r="U111" s="26">
        <f t="shared" si="116"/>
        <v>53.651823065881445</v>
      </c>
      <c r="W111" s="38">
        <f>W112</f>
        <v>13628000</v>
      </c>
      <c r="X111" s="38">
        <f>X112</f>
        <v>-1362800</v>
      </c>
      <c r="Y111" s="38">
        <f t="shared" si="121"/>
        <v>12265200</v>
      </c>
      <c r="Z111" s="38">
        <f>Z112</f>
        <v>8530000</v>
      </c>
      <c r="AA111" s="38">
        <f>AA112</f>
        <v>-853000</v>
      </c>
      <c r="AB111" s="38">
        <f t="shared" si="12"/>
        <v>7677000</v>
      </c>
    </row>
    <row r="112" spans="1:28" ht="32.25" customHeight="1" x14ac:dyDescent="0.25">
      <c r="A112" s="79" t="s">
        <v>284</v>
      </c>
      <c r="B112" s="43" t="s">
        <v>51</v>
      </c>
      <c r="C112" s="38">
        <v>16604282</v>
      </c>
      <c r="D112" s="38">
        <v>16909000</v>
      </c>
      <c r="E112" s="38"/>
      <c r="F112" s="38"/>
      <c r="G112" s="38"/>
      <c r="H112" s="38">
        <f t="shared" si="11"/>
        <v>16909000</v>
      </c>
      <c r="I112" s="38">
        <f>-1690900+200000</f>
        <v>-1490900</v>
      </c>
      <c r="J112" s="38">
        <f t="shared" si="13"/>
        <v>15418100</v>
      </c>
      <c r="K112" s="38">
        <v>10000</v>
      </c>
      <c r="L112" s="38">
        <f t="shared" ref="L112" si="153">J112+K112</f>
        <v>15428100</v>
      </c>
      <c r="M112" s="38">
        <v>1176182</v>
      </c>
      <c r="N112" s="38">
        <f t="shared" ref="N112" si="154">L112+M112</f>
        <v>16604282</v>
      </c>
      <c r="O112" s="38">
        <v>6000000</v>
      </c>
      <c r="P112" s="33">
        <f t="shared" si="133"/>
        <v>-5177462</v>
      </c>
      <c r="Q112" s="38">
        <v>11731538</v>
      </c>
      <c r="R112" s="52">
        <v>8908500</v>
      </c>
      <c r="S112" s="32">
        <f t="shared" si="126"/>
        <v>75.936335031263596</v>
      </c>
      <c r="T112" s="33">
        <f t="shared" si="127"/>
        <v>-7695782</v>
      </c>
      <c r="U112" s="26">
        <f t="shared" si="116"/>
        <v>53.651823065881445</v>
      </c>
      <c r="W112" s="38">
        <v>13628000</v>
      </c>
      <c r="X112" s="38">
        <v>-1362800</v>
      </c>
      <c r="Y112" s="38">
        <f t="shared" si="121"/>
        <v>12265200</v>
      </c>
      <c r="Z112" s="38">
        <v>8530000</v>
      </c>
      <c r="AA112" s="38">
        <f>-853000</f>
        <v>-853000</v>
      </c>
      <c r="AB112" s="38">
        <f t="shared" ref="AB112:AB190" si="155">Z112+AA112</f>
        <v>7677000</v>
      </c>
    </row>
    <row r="113" spans="1:32" ht="16.5" hidden="1" customHeight="1" x14ac:dyDescent="0.25">
      <c r="A113" s="80" t="s">
        <v>352</v>
      </c>
      <c r="B113" s="43" t="s">
        <v>52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3"/>
      <c r="Q113" s="38"/>
      <c r="R113" s="52">
        <f>R114</f>
        <v>0</v>
      </c>
      <c r="S113" s="32"/>
      <c r="T113" s="33">
        <f t="shared" si="127"/>
        <v>0</v>
      </c>
      <c r="U113" s="26" t="e">
        <f t="shared" si="116"/>
        <v>#DIV/0!</v>
      </c>
      <c r="W113" s="38"/>
      <c r="X113" s="38"/>
      <c r="Y113" s="38"/>
      <c r="Z113" s="38"/>
      <c r="AA113" s="38"/>
      <c r="AB113" s="38"/>
    </row>
    <row r="114" spans="1:32" ht="22.5" hidden="1" customHeight="1" x14ac:dyDescent="0.25">
      <c r="A114" s="80" t="s">
        <v>353</v>
      </c>
      <c r="B114" s="43" t="s">
        <v>53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3"/>
      <c r="Q114" s="38"/>
      <c r="R114" s="52">
        <v>0</v>
      </c>
      <c r="S114" s="32"/>
      <c r="T114" s="33">
        <f t="shared" si="127"/>
        <v>0</v>
      </c>
      <c r="U114" s="26" t="e">
        <f t="shared" si="116"/>
        <v>#DIV/0!</v>
      </c>
      <c r="W114" s="38"/>
      <c r="X114" s="38"/>
      <c r="Y114" s="38"/>
      <c r="Z114" s="38"/>
      <c r="AA114" s="38"/>
      <c r="AB114" s="38"/>
    </row>
    <row r="115" spans="1:32" ht="30" hidden="1" customHeight="1" x14ac:dyDescent="0.25">
      <c r="A115" s="80"/>
      <c r="B115" s="43" t="s">
        <v>229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3"/>
      <c r="Q115" s="38"/>
      <c r="R115" s="52">
        <v>0</v>
      </c>
      <c r="S115" s="32"/>
      <c r="T115" s="33">
        <f t="shared" si="127"/>
        <v>0</v>
      </c>
      <c r="U115" s="26" t="e">
        <f t="shared" si="116"/>
        <v>#DIV/0!</v>
      </c>
      <c r="W115" s="38"/>
      <c r="X115" s="38"/>
      <c r="Y115" s="38"/>
      <c r="Z115" s="38"/>
      <c r="AA115" s="38"/>
      <c r="AB115" s="38"/>
    </row>
    <row r="116" spans="1:32" ht="36" hidden="1" customHeight="1" x14ac:dyDescent="0.25">
      <c r="A116" s="80"/>
      <c r="B116" s="43" t="s">
        <v>203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3"/>
      <c r="Q116" s="38"/>
      <c r="R116" s="52"/>
      <c r="S116" s="32"/>
      <c r="T116" s="33">
        <f t="shared" si="127"/>
        <v>0</v>
      </c>
      <c r="U116" s="26" t="e">
        <f t="shared" si="116"/>
        <v>#DIV/0!</v>
      </c>
      <c r="W116" s="38"/>
      <c r="X116" s="38"/>
      <c r="Y116" s="38"/>
      <c r="Z116" s="38"/>
      <c r="AA116" s="38"/>
      <c r="AB116" s="38"/>
    </row>
    <row r="117" spans="1:32" ht="36.75" customHeight="1" x14ac:dyDescent="0.25">
      <c r="A117" s="79" t="s">
        <v>285</v>
      </c>
      <c r="B117" s="43" t="s">
        <v>204</v>
      </c>
      <c r="C117" s="38" t="e">
        <f>C118+C120+C122+C124+C138+C140+C142+C144</f>
        <v>#REF!</v>
      </c>
      <c r="D117" s="38">
        <f t="shared" ref="D117:Q117" si="156">D118+D120+D122+D124+D138+D140+D142+D144</f>
        <v>0</v>
      </c>
      <c r="E117" s="38">
        <f t="shared" si="156"/>
        <v>0</v>
      </c>
      <c r="F117" s="38">
        <f t="shared" si="156"/>
        <v>0</v>
      </c>
      <c r="G117" s="38">
        <f t="shared" si="156"/>
        <v>4802500</v>
      </c>
      <c r="H117" s="38" t="e">
        <f t="shared" si="156"/>
        <v>#REF!</v>
      </c>
      <c r="I117" s="38" t="e">
        <f t="shared" si="156"/>
        <v>#REF!</v>
      </c>
      <c r="J117" s="38" t="e">
        <f t="shared" si="156"/>
        <v>#REF!</v>
      </c>
      <c r="K117" s="38" t="e">
        <f t="shared" si="156"/>
        <v>#REF!</v>
      </c>
      <c r="L117" s="38" t="e">
        <f t="shared" si="156"/>
        <v>#REF!</v>
      </c>
      <c r="M117" s="38" t="e">
        <f t="shared" si="156"/>
        <v>#REF!</v>
      </c>
      <c r="N117" s="38" t="e">
        <f t="shared" si="156"/>
        <v>#REF!</v>
      </c>
      <c r="O117" s="38" t="e">
        <f t="shared" si="156"/>
        <v>#REF!</v>
      </c>
      <c r="P117" s="38" t="e">
        <f t="shared" si="156"/>
        <v>#REF!</v>
      </c>
      <c r="Q117" s="38" t="e">
        <f t="shared" si="156"/>
        <v>#REF!</v>
      </c>
      <c r="R117" s="52">
        <f>R118+R120+R122+R124+R138+R140+R142+R144+R132+R134+R136</f>
        <v>17243076.030000001</v>
      </c>
      <c r="S117" s="32" t="e">
        <f t="shared" si="126"/>
        <v>#REF!</v>
      </c>
      <c r="T117" s="33" t="e">
        <f t="shared" si="127"/>
        <v>#REF!</v>
      </c>
      <c r="U117" s="26" t="e">
        <f t="shared" si="116"/>
        <v>#REF!</v>
      </c>
      <c r="W117" s="45">
        <f>W124</f>
        <v>0</v>
      </c>
      <c r="X117" s="45">
        <f t="shared" ref="X117:AB117" si="157">X124</f>
        <v>0</v>
      </c>
      <c r="Y117" s="45">
        <f t="shared" si="157"/>
        <v>0</v>
      </c>
      <c r="Z117" s="45">
        <f t="shared" si="157"/>
        <v>0</v>
      </c>
      <c r="AA117" s="45">
        <f t="shared" si="157"/>
        <v>0</v>
      </c>
      <c r="AB117" s="45">
        <f t="shared" si="157"/>
        <v>0</v>
      </c>
    </row>
    <row r="118" spans="1:32" ht="30.75" hidden="1" customHeight="1" x14ac:dyDescent="0.25">
      <c r="A118" s="79" t="s">
        <v>349</v>
      </c>
      <c r="B118" s="43" t="s">
        <v>205</v>
      </c>
      <c r="C118" s="38">
        <f t="shared" ref="C118" si="158">C119</f>
        <v>0</v>
      </c>
      <c r="D118" s="38"/>
      <c r="E118" s="38"/>
      <c r="F118" s="38"/>
      <c r="G118" s="38"/>
      <c r="H118" s="38"/>
      <c r="I118" s="38"/>
      <c r="J118" s="38"/>
      <c r="K118" s="38"/>
      <c r="L118" s="38">
        <f>L119</f>
        <v>0</v>
      </c>
      <c r="M118" s="38">
        <f t="shared" ref="M118:R118" si="159">M119</f>
        <v>2136420</v>
      </c>
      <c r="N118" s="38">
        <f t="shared" si="159"/>
        <v>2136420</v>
      </c>
      <c r="O118" s="38">
        <f t="shared" si="159"/>
        <v>267052.5</v>
      </c>
      <c r="P118" s="33">
        <f t="shared" si="133"/>
        <v>2403472.5</v>
      </c>
      <c r="Q118" s="38">
        <f t="shared" si="159"/>
        <v>2403472.5</v>
      </c>
      <c r="R118" s="52">
        <f t="shared" si="159"/>
        <v>0</v>
      </c>
      <c r="S118" s="32">
        <f t="shared" si="126"/>
        <v>0</v>
      </c>
      <c r="T118" s="33">
        <f t="shared" si="127"/>
        <v>0</v>
      </c>
      <c r="U118" s="26" t="s">
        <v>0</v>
      </c>
      <c r="W118" s="38"/>
      <c r="X118" s="38"/>
      <c r="Y118" s="38">
        <f t="shared" si="121"/>
        <v>0</v>
      </c>
      <c r="Z118" s="38"/>
      <c r="AA118" s="38"/>
      <c r="AB118" s="38">
        <f t="shared" si="155"/>
        <v>0</v>
      </c>
    </row>
    <row r="119" spans="1:32" ht="30.75" hidden="1" customHeight="1" x14ac:dyDescent="0.25">
      <c r="A119" s="79" t="s">
        <v>348</v>
      </c>
      <c r="B119" s="43" t="s">
        <v>206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>
        <v>2136420</v>
      </c>
      <c r="N119" s="38">
        <f>L119+M119</f>
        <v>2136420</v>
      </c>
      <c r="O119" s="38">
        <v>267052.5</v>
      </c>
      <c r="P119" s="33">
        <f t="shared" si="133"/>
        <v>2403472.5</v>
      </c>
      <c r="Q119" s="38">
        <v>2403472.5</v>
      </c>
      <c r="R119" s="52">
        <v>0</v>
      </c>
      <c r="S119" s="32">
        <f t="shared" si="126"/>
        <v>0</v>
      </c>
      <c r="T119" s="33">
        <f t="shared" si="127"/>
        <v>0</v>
      </c>
      <c r="U119" s="26" t="s">
        <v>0</v>
      </c>
      <c r="W119" s="38"/>
      <c r="X119" s="38"/>
      <c r="Y119" s="38">
        <f t="shared" si="121"/>
        <v>0</v>
      </c>
      <c r="Z119" s="38"/>
      <c r="AA119" s="38"/>
      <c r="AB119" s="38">
        <f t="shared" si="155"/>
        <v>0</v>
      </c>
      <c r="AF119" s="8" t="s">
        <v>0</v>
      </c>
    </row>
    <row r="120" spans="1:32" ht="40.5" hidden="1" customHeight="1" x14ac:dyDescent="0.25">
      <c r="A120" s="79" t="s">
        <v>347</v>
      </c>
      <c r="B120" s="43" t="s">
        <v>54</v>
      </c>
      <c r="C120" s="38">
        <f t="shared" ref="C120" si="160">C121</f>
        <v>1900000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>
        <f>N121</f>
        <v>0</v>
      </c>
      <c r="O120" s="38">
        <f t="shared" ref="O120:R120" si="161">O121</f>
        <v>1900000</v>
      </c>
      <c r="P120" s="33">
        <f t="shared" si="133"/>
        <v>0</v>
      </c>
      <c r="Q120" s="38">
        <f t="shared" si="161"/>
        <v>0</v>
      </c>
      <c r="R120" s="52">
        <f t="shared" si="161"/>
        <v>0</v>
      </c>
      <c r="S120" s="32" t="s">
        <v>0</v>
      </c>
      <c r="T120" s="33">
        <f t="shared" si="127"/>
        <v>-1900000</v>
      </c>
      <c r="U120" s="26">
        <f t="shared" si="116"/>
        <v>0</v>
      </c>
      <c r="W120" s="38"/>
      <c r="X120" s="38"/>
      <c r="Y120" s="38"/>
      <c r="Z120" s="38"/>
      <c r="AA120" s="38"/>
      <c r="AB120" s="38"/>
    </row>
    <row r="121" spans="1:32" ht="40.5" hidden="1" customHeight="1" x14ac:dyDescent="0.25">
      <c r="A121" s="79" t="s">
        <v>346</v>
      </c>
      <c r="B121" s="43" t="s">
        <v>55</v>
      </c>
      <c r="C121" s="38">
        <v>1900000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>
        <f>1805000+95000</f>
        <v>1900000</v>
      </c>
      <c r="P121" s="33">
        <f t="shared" si="133"/>
        <v>0</v>
      </c>
      <c r="Q121" s="38">
        <v>0</v>
      </c>
      <c r="R121" s="52"/>
      <c r="S121" s="32" t="s">
        <v>0</v>
      </c>
      <c r="T121" s="33">
        <f t="shared" si="127"/>
        <v>-1900000</v>
      </c>
      <c r="U121" s="26">
        <f t="shared" si="116"/>
        <v>0</v>
      </c>
      <c r="W121" s="38"/>
      <c r="X121" s="38"/>
      <c r="Y121" s="38"/>
      <c r="Z121" s="38"/>
      <c r="AA121" s="38"/>
      <c r="AB121" s="38"/>
    </row>
    <row r="122" spans="1:32" ht="16.5" hidden="1" customHeight="1" x14ac:dyDescent="0.25">
      <c r="A122" s="79" t="s">
        <v>345</v>
      </c>
      <c r="B122" s="43" t="s">
        <v>205</v>
      </c>
      <c r="C122" s="38">
        <f t="shared" ref="C122" si="162">C123</f>
        <v>1080000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>
        <f t="shared" ref="N122:R122" si="163">N123</f>
        <v>0</v>
      </c>
      <c r="O122" s="38">
        <f t="shared" si="163"/>
        <v>1080000</v>
      </c>
      <c r="P122" s="33">
        <f t="shared" si="133"/>
        <v>0</v>
      </c>
      <c r="Q122" s="38">
        <f t="shared" si="163"/>
        <v>0</v>
      </c>
      <c r="R122" s="52">
        <f t="shared" si="163"/>
        <v>0</v>
      </c>
      <c r="S122" s="32" t="s">
        <v>0</v>
      </c>
      <c r="T122" s="33">
        <f t="shared" si="127"/>
        <v>-1080000</v>
      </c>
      <c r="U122" s="26">
        <f t="shared" si="116"/>
        <v>0</v>
      </c>
      <c r="W122" s="38"/>
      <c r="X122" s="38"/>
      <c r="Y122" s="38">
        <f t="shared" si="121"/>
        <v>0</v>
      </c>
      <c r="Z122" s="38"/>
      <c r="AA122" s="38"/>
      <c r="AB122" s="38">
        <f t="shared" si="155"/>
        <v>0</v>
      </c>
    </row>
    <row r="123" spans="1:32" ht="24.75" hidden="1" customHeight="1" x14ac:dyDescent="0.25">
      <c r="A123" s="79" t="s">
        <v>344</v>
      </c>
      <c r="B123" s="43" t="s">
        <v>206</v>
      </c>
      <c r="C123" s="38">
        <v>1080000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>
        <f>80000+1000000</f>
        <v>1080000</v>
      </c>
      <c r="P123" s="33">
        <f t="shared" si="133"/>
        <v>0</v>
      </c>
      <c r="Q123" s="38">
        <v>0</v>
      </c>
      <c r="R123" s="52"/>
      <c r="S123" s="32" t="s">
        <v>0</v>
      </c>
      <c r="T123" s="33">
        <f t="shared" si="127"/>
        <v>-1080000</v>
      </c>
      <c r="U123" s="26">
        <f t="shared" si="116"/>
        <v>0</v>
      </c>
      <c r="W123" s="38"/>
      <c r="X123" s="38"/>
      <c r="Y123" s="38">
        <f t="shared" si="121"/>
        <v>0</v>
      </c>
      <c r="Z123" s="38"/>
      <c r="AA123" s="38"/>
      <c r="AB123" s="38">
        <f t="shared" si="155"/>
        <v>0</v>
      </c>
    </row>
    <row r="124" spans="1:32" ht="33.75" hidden="1" customHeight="1" x14ac:dyDescent="0.25">
      <c r="A124" s="79" t="s">
        <v>286</v>
      </c>
      <c r="B124" s="43" t="s">
        <v>207</v>
      </c>
      <c r="C124" s="38">
        <f t="shared" ref="C124:R124" si="164">C125</f>
        <v>6557823</v>
      </c>
      <c r="D124" s="38">
        <f>D125</f>
        <v>0</v>
      </c>
      <c r="E124" s="38">
        <f t="shared" si="164"/>
        <v>0</v>
      </c>
      <c r="F124" s="38">
        <f t="shared" si="164"/>
        <v>0</v>
      </c>
      <c r="G124" s="38">
        <f t="shared" si="164"/>
        <v>4802500</v>
      </c>
      <c r="H124" s="38">
        <f t="shared" si="164"/>
        <v>4802500</v>
      </c>
      <c r="I124" s="38">
        <f t="shared" si="164"/>
        <v>0</v>
      </c>
      <c r="J124" s="38">
        <f t="shared" si="164"/>
        <v>4802500</v>
      </c>
      <c r="K124" s="38">
        <f t="shared" si="164"/>
        <v>-4017500</v>
      </c>
      <c r="L124" s="38">
        <f t="shared" si="164"/>
        <v>785000</v>
      </c>
      <c r="M124" s="38">
        <f t="shared" si="164"/>
        <v>12469400</v>
      </c>
      <c r="N124" s="38">
        <f t="shared" si="164"/>
        <v>13254400</v>
      </c>
      <c r="O124" s="38">
        <f t="shared" si="164"/>
        <v>-207</v>
      </c>
      <c r="P124" s="33">
        <f t="shared" si="133"/>
        <v>35339445</v>
      </c>
      <c r="Q124" s="38">
        <f t="shared" si="164"/>
        <v>35339445</v>
      </c>
      <c r="R124" s="52">
        <f t="shared" si="164"/>
        <v>0</v>
      </c>
      <c r="S124" s="32">
        <f t="shared" si="126"/>
        <v>0</v>
      </c>
      <c r="T124" s="33">
        <f t="shared" si="127"/>
        <v>-6557823</v>
      </c>
      <c r="U124" s="26">
        <f t="shared" si="116"/>
        <v>0</v>
      </c>
      <c r="W124" s="38">
        <f>W125</f>
        <v>0</v>
      </c>
      <c r="X124" s="38">
        <f t="shared" ref="X124" si="165">X125</f>
        <v>0</v>
      </c>
      <c r="Y124" s="38">
        <f t="shared" si="121"/>
        <v>0</v>
      </c>
      <c r="Z124" s="38">
        <f>Z125</f>
        <v>0</v>
      </c>
      <c r="AA124" s="38">
        <f t="shared" ref="AA124" si="166">AA125</f>
        <v>0</v>
      </c>
      <c r="AB124" s="38">
        <f t="shared" si="155"/>
        <v>0</v>
      </c>
    </row>
    <row r="125" spans="1:32" ht="31.5" hidden="1" customHeight="1" x14ac:dyDescent="0.25">
      <c r="A125" s="79" t="s">
        <v>287</v>
      </c>
      <c r="B125" s="43" t="s">
        <v>208</v>
      </c>
      <c r="C125" s="38">
        <f>C126+C127+C128+C131+C129+C130</f>
        <v>6557823</v>
      </c>
      <c r="D125" s="38">
        <f>D126+D127</f>
        <v>0</v>
      </c>
      <c r="E125" s="38">
        <f t="shared" ref="E125:K125" si="167">E126+E127</f>
        <v>0</v>
      </c>
      <c r="F125" s="38">
        <f t="shared" si="167"/>
        <v>0</v>
      </c>
      <c r="G125" s="38">
        <f t="shared" si="167"/>
        <v>4802500</v>
      </c>
      <c r="H125" s="38">
        <f t="shared" si="167"/>
        <v>4802500</v>
      </c>
      <c r="I125" s="38">
        <f t="shared" si="167"/>
        <v>0</v>
      </c>
      <c r="J125" s="38">
        <f t="shared" si="167"/>
        <v>4802500</v>
      </c>
      <c r="K125" s="38">
        <f t="shared" si="167"/>
        <v>-4017500</v>
      </c>
      <c r="L125" s="38">
        <f>L126+L127+L128+L131</f>
        <v>785000</v>
      </c>
      <c r="M125" s="38">
        <f t="shared" ref="M125:Q125" si="168">M126+M127+M128+M131</f>
        <v>12469400</v>
      </c>
      <c r="N125" s="38">
        <f t="shared" si="168"/>
        <v>13254400</v>
      </c>
      <c r="O125" s="38">
        <f t="shared" si="168"/>
        <v>-207</v>
      </c>
      <c r="P125" s="33">
        <f t="shared" si="133"/>
        <v>35339445</v>
      </c>
      <c r="Q125" s="38">
        <f t="shared" si="168"/>
        <v>35339445</v>
      </c>
      <c r="R125" s="52">
        <v>0</v>
      </c>
      <c r="S125" s="32">
        <f t="shared" si="126"/>
        <v>0</v>
      </c>
      <c r="T125" s="33">
        <f t="shared" si="127"/>
        <v>-6557823</v>
      </c>
      <c r="U125" s="26">
        <f t="shared" si="116"/>
        <v>0</v>
      </c>
      <c r="W125" s="38">
        <f>W126+W127</f>
        <v>0</v>
      </c>
      <c r="X125" s="38">
        <f t="shared" ref="X125" si="169">X126+X127</f>
        <v>0</v>
      </c>
      <c r="Y125" s="38">
        <f t="shared" si="121"/>
        <v>0</v>
      </c>
      <c r="Z125" s="38">
        <f>Z126+Z127</f>
        <v>0</v>
      </c>
      <c r="AA125" s="38">
        <f t="shared" ref="AA125" si="170">AA126+AA127</f>
        <v>0</v>
      </c>
      <c r="AB125" s="38">
        <f t="shared" si="155"/>
        <v>0</v>
      </c>
      <c r="AE125" s="87"/>
    </row>
    <row r="126" spans="1:32" ht="32.25" hidden="1" customHeight="1" x14ac:dyDescent="0.25">
      <c r="A126" s="79" t="s">
        <v>0</v>
      </c>
      <c r="B126" s="86" t="s">
        <v>262</v>
      </c>
      <c r="C126" s="38">
        <v>5303630</v>
      </c>
      <c r="D126" s="38"/>
      <c r="E126" s="38"/>
      <c r="F126" s="38"/>
      <c r="G126" s="38">
        <v>4517500</v>
      </c>
      <c r="H126" s="38">
        <f>D126+G126</f>
        <v>4517500</v>
      </c>
      <c r="I126" s="38"/>
      <c r="J126" s="38">
        <f t="shared" ref="J126:J192" si="171">H126+I126</f>
        <v>4517500</v>
      </c>
      <c r="K126" s="38">
        <v>-4017500</v>
      </c>
      <c r="L126" s="38">
        <f t="shared" ref="L126:L127" si="172">J126+K126</f>
        <v>500000</v>
      </c>
      <c r="M126" s="38">
        <v>11500000</v>
      </c>
      <c r="N126" s="38">
        <f t="shared" ref="N126:N131" si="173">L126+M126</f>
        <v>12000000</v>
      </c>
      <c r="O126" s="38"/>
      <c r="P126" s="33">
        <f t="shared" si="133"/>
        <v>35339445</v>
      </c>
      <c r="Q126" s="38">
        <v>35339445</v>
      </c>
      <c r="R126" s="52">
        <v>0</v>
      </c>
      <c r="S126" s="32">
        <f t="shared" si="126"/>
        <v>0</v>
      </c>
      <c r="T126" s="33">
        <f t="shared" si="127"/>
        <v>-5303630</v>
      </c>
      <c r="U126" s="26">
        <f t="shared" si="116"/>
        <v>0</v>
      </c>
      <c r="W126" s="38"/>
      <c r="X126" s="38"/>
      <c r="Y126" s="38">
        <f t="shared" si="121"/>
        <v>0</v>
      </c>
      <c r="Z126" s="38"/>
      <c r="AA126" s="38"/>
      <c r="AB126" s="38">
        <f t="shared" si="155"/>
        <v>0</v>
      </c>
    </row>
    <row r="127" spans="1:32" ht="39" hidden="1" customHeight="1" x14ac:dyDescent="0.25">
      <c r="A127" s="79" t="s">
        <v>0</v>
      </c>
      <c r="B127" s="43" t="s">
        <v>263</v>
      </c>
      <c r="C127" s="38">
        <v>284793</v>
      </c>
      <c r="D127" s="38"/>
      <c r="E127" s="38"/>
      <c r="F127" s="38"/>
      <c r="G127" s="38">
        <v>285000</v>
      </c>
      <c r="H127" s="38">
        <f>D127+G127</f>
        <v>285000</v>
      </c>
      <c r="I127" s="38"/>
      <c r="J127" s="38">
        <f t="shared" si="171"/>
        <v>285000</v>
      </c>
      <c r="K127" s="38"/>
      <c r="L127" s="38">
        <f t="shared" si="172"/>
        <v>285000</v>
      </c>
      <c r="M127" s="38"/>
      <c r="N127" s="38">
        <f t="shared" si="173"/>
        <v>285000</v>
      </c>
      <c r="O127" s="38">
        <v>-207</v>
      </c>
      <c r="P127" s="33">
        <f t="shared" si="133"/>
        <v>0</v>
      </c>
      <c r="Q127" s="38"/>
      <c r="R127" s="52">
        <v>0</v>
      </c>
      <c r="S127" s="32" t="s">
        <v>0</v>
      </c>
      <c r="T127" s="33">
        <f t="shared" si="127"/>
        <v>-284793</v>
      </c>
      <c r="U127" s="26">
        <f t="shared" si="116"/>
        <v>0</v>
      </c>
      <c r="W127" s="38"/>
      <c r="X127" s="38"/>
      <c r="Y127" s="38">
        <f t="shared" si="121"/>
        <v>0</v>
      </c>
      <c r="Z127" s="38"/>
      <c r="AA127" s="38"/>
      <c r="AB127" s="38">
        <f t="shared" si="155"/>
        <v>0</v>
      </c>
    </row>
    <row r="128" spans="1:32" ht="39.75" hidden="1" customHeight="1" x14ac:dyDescent="0.25">
      <c r="A128" s="79"/>
      <c r="B128" s="43" t="s">
        <v>209</v>
      </c>
      <c r="C128" s="38">
        <v>969400</v>
      </c>
      <c r="D128" s="38"/>
      <c r="E128" s="38"/>
      <c r="F128" s="38"/>
      <c r="G128" s="38"/>
      <c r="H128" s="38"/>
      <c r="I128" s="38"/>
      <c r="J128" s="38"/>
      <c r="K128" s="38"/>
      <c r="L128" s="38"/>
      <c r="M128" s="38">
        <v>969400</v>
      </c>
      <c r="N128" s="38">
        <f t="shared" si="173"/>
        <v>969400</v>
      </c>
      <c r="O128" s="38"/>
      <c r="P128" s="33">
        <f t="shared" si="133"/>
        <v>0</v>
      </c>
      <c r="Q128" s="38"/>
      <c r="R128" s="52"/>
      <c r="S128" s="32" t="s">
        <v>0</v>
      </c>
      <c r="T128" s="33">
        <f t="shared" si="127"/>
        <v>-969400</v>
      </c>
      <c r="U128" s="26">
        <f t="shared" si="116"/>
        <v>0</v>
      </c>
      <c r="W128" s="38"/>
      <c r="X128" s="38"/>
      <c r="Y128" s="38"/>
      <c r="Z128" s="38"/>
      <c r="AA128" s="38"/>
      <c r="AB128" s="38"/>
    </row>
    <row r="129" spans="1:32" ht="27.75" hidden="1" customHeight="1" x14ac:dyDescent="0.25">
      <c r="A129" s="79"/>
      <c r="B129" s="43" t="s">
        <v>210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3"/>
      <c r="Q129" s="38"/>
      <c r="R129" s="52"/>
      <c r="S129" s="32" t="e">
        <f t="shared" si="126"/>
        <v>#DIV/0!</v>
      </c>
      <c r="T129" s="33">
        <f t="shared" si="127"/>
        <v>0</v>
      </c>
      <c r="U129" s="26" t="e">
        <f t="shared" si="116"/>
        <v>#DIV/0!</v>
      </c>
      <c r="W129" s="38"/>
      <c r="X129" s="38"/>
      <c r="Y129" s="38"/>
      <c r="Z129" s="38"/>
      <c r="AA129" s="38"/>
      <c r="AB129" s="38"/>
    </row>
    <row r="130" spans="1:32" ht="48.75" hidden="1" customHeight="1" x14ac:dyDescent="0.25">
      <c r="A130" s="79"/>
      <c r="B130" s="43" t="s">
        <v>211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3"/>
      <c r="Q130" s="38"/>
      <c r="R130" s="52"/>
      <c r="S130" s="32" t="e">
        <f t="shared" si="126"/>
        <v>#DIV/0!</v>
      </c>
      <c r="T130" s="33">
        <f t="shared" si="127"/>
        <v>0</v>
      </c>
      <c r="U130" s="26" t="e">
        <f t="shared" si="116"/>
        <v>#DIV/0!</v>
      </c>
      <c r="W130" s="38"/>
      <c r="X130" s="38"/>
      <c r="Y130" s="38"/>
      <c r="Z130" s="38"/>
      <c r="AA130" s="38"/>
      <c r="AB130" s="38"/>
    </row>
    <row r="131" spans="1:32" ht="34.5" hidden="1" customHeight="1" x14ac:dyDescent="0.25">
      <c r="A131" s="79"/>
      <c r="B131" s="43" t="s">
        <v>212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>
        <f t="shared" si="173"/>
        <v>0</v>
      </c>
      <c r="O131" s="38"/>
      <c r="P131" s="33">
        <f t="shared" si="133"/>
        <v>0</v>
      </c>
      <c r="Q131" s="38"/>
      <c r="R131" s="52"/>
      <c r="S131" s="32" t="e">
        <f t="shared" si="126"/>
        <v>#DIV/0!</v>
      </c>
      <c r="T131" s="33">
        <f t="shared" si="127"/>
        <v>0</v>
      </c>
      <c r="U131" s="26" t="e">
        <f t="shared" si="116"/>
        <v>#DIV/0!</v>
      </c>
      <c r="W131" s="38"/>
      <c r="X131" s="38"/>
      <c r="Y131" s="38"/>
      <c r="Z131" s="38"/>
      <c r="AA131" s="38"/>
      <c r="AB131" s="38"/>
    </row>
    <row r="132" spans="1:32" ht="48" customHeight="1" x14ac:dyDescent="0.25">
      <c r="A132" s="83" t="s">
        <v>288</v>
      </c>
      <c r="B132" s="20" t="s">
        <v>250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3"/>
      <c r="Q132" s="38"/>
      <c r="R132" s="52">
        <f>R133</f>
        <v>3012176.4</v>
      </c>
      <c r="S132" s="32"/>
      <c r="T132" s="33"/>
      <c r="U132" s="26"/>
      <c r="W132" s="38"/>
      <c r="X132" s="38"/>
      <c r="Y132" s="38"/>
      <c r="Z132" s="38"/>
      <c r="AA132" s="38"/>
      <c r="AB132" s="38"/>
    </row>
    <row r="133" spans="1:32" ht="48.75" customHeight="1" x14ac:dyDescent="0.25">
      <c r="A133" s="83" t="s">
        <v>289</v>
      </c>
      <c r="B133" s="20" t="s">
        <v>250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3"/>
      <c r="Q133" s="38"/>
      <c r="R133" s="52">
        <v>3012176.4</v>
      </c>
      <c r="S133" s="32"/>
      <c r="T133" s="33"/>
      <c r="U133" s="26"/>
      <c r="W133" s="38"/>
      <c r="X133" s="38"/>
      <c r="Y133" s="38"/>
      <c r="Z133" s="38"/>
      <c r="AA133" s="38"/>
      <c r="AB133" s="38"/>
    </row>
    <row r="134" spans="1:32" ht="46.5" customHeight="1" x14ac:dyDescent="0.25">
      <c r="A134" s="79" t="s">
        <v>290</v>
      </c>
      <c r="B134" s="20" t="s">
        <v>252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3"/>
      <c r="Q134" s="38"/>
      <c r="R134" s="52">
        <f>R135</f>
        <v>1500000</v>
      </c>
      <c r="S134" s="32"/>
      <c r="T134" s="33"/>
      <c r="U134" s="26"/>
      <c r="W134" s="38"/>
      <c r="X134" s="38"/>
      <c r="Y134" s="38"/>
      <c r="Z134" s="38"/>
      <c r="AA134" s="38"/>
      <c r="AB134" s="38"/>
    </row>
    <row r="135" spans="1:32" ht="51" customHeight="1" x14ac:dyDescent="0.25">
      <c r="A135" s="79" t="s">
        <v>291</v>
      </c>
      <c r="B135" s="20" t="s">
        <v>251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3"/>
      <c r="Q135" s="38"/>
      <c r="R135" s="52">
        <v>1500000</v>
      </c>
      <c r="S135" s="32"/>
      <c r="T135" s="33"/>
      <c r="U135" s="26"/>
      <c r="W135" s="38"/>
      <c r="X135" s="38"/>
      <c r="Y135" s="38"/>
      <c r="Z135" s="38"/>
      <c r="AA135" s="38"/>
      <c r="AB135" s="38"/>
    </row>
    <row r="136" spans="1:32" ht="34.5" customHeight="1" x14ac:dyDescent="0.25">
      <c r="A136" s="79" t="s">
        <v>292</v>
      </c>
      <c r="B136" s="20" t="s">
        <v>253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3"/>
      <c r="Q136" s="38"/>
      <c r="R136" s="52">
        <f>R137</f>
        <v>2582190</v>
      </c>
      <c r="S136" s="32"/>
      <c r="T136" s="33"/>
      <c r="U136" s="26"/>
      <c r="W136" s="38"/>
      <c r="X136" s="38"/>
      <c r="Y136" s="38"/>
      <c r="Z136" s="38"/>
      <c r="AA136" s="38"/>
      <c r="AB136" s="38"/>
    </row>
    <row r="137" spans="1:32" ht="34.5" customHeight="1" x14ac:dyDescent="0.25">
      <c r="A137" s="79" t="s">
        <v>293</v>
      </c>
      <c r="B137" s="20" t="s">
        <v>253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3"/>
      <c r="Q137" s="38"/>
      <c r="R137" s="52">
        <v>2582190</v>
      </c>
      <c r="S137" s="32"/>
      <c r="T137" s="33"/>
      <c r="U137" s="26"/>
      <c r="W137" s="38"/>
      <c r="X137" s="38"/>
      <c r="Y137" s="38"/>
      <c r="Z137" s="38"/>
      <c r="AA137" s="38"/>
      <c r="AB137" s="38"/>
    </row>
    <row r="138" spans="1:32" ht="18.75" customHeight="1" x14ac:dyDescent="0.25">
      <c r="A138" s="79" t="s">
        <v>294</v>
      </c>
      <c r="B138" s="43" t="s">
        <v>232</v>
      </c>
      <c r="C138" s="38">
        <f>C139</f>
        <v>0</v>
      </c>
      <c r="D138" s="38">
        <f t="shared" ref="D138:R138" si="174">D139</f>
        <v>0</v>
      </c>
      <c r="E138" s="38">
        <f t="shared" si="174"/>
        <v>0</v>
      </c>
      <c r="F138" s="38">
        <f t="shared" si="174"/>
        <v>0</v>
      </c>
      <c r="G138" s="38">
        <f t="shared" si="174"/>
        <v>0</v>
      </c>
      <c r="H138" s="38">
        <f t="shared" si="174"/>
        <v>0</v>
      </c>
      <c r="I138" s="38">
        <f t="shared" si="174"/>
        <v>0</v>
      </c>
      <c r="J138" s="38">
        <f t="shared" si="174"/>
        <v>0</v>
      </c>
      <c r="K138" s="38">
        <f t="shared" si="174"/>
        <v>0</v>
      </c>
      <c r="L138" s="38">
        <f t="shared" si="174"/>
        <v>0</v>
      </c>
      <c r="M138" s="38">
        <f t="shared" si="174"/>
        <v>0</v>
      </c>
      <c r="N138" s="38">
        <f t="shared" si="174"/>
        <v>0</v>
      </c>
      <c r="O138" s="38">
        <f t="shared" si="174"/>
        <v>0</v>
      </c>
      <c r="P138" s="38">
        <f t="shared" si="174"/>
        <v>0</v>
      </c>
      <c r="Q138" s="38">
        <f t="shared" si="174"/>
        <v>1795600</v>
      </c>
      <c r="R138" s="52">
        <f t="shared" si="174"/>
        <v>118279</v>
      </c>
      <c r="S138" s="32">
        <f t="shared" si="126"/>
        <v>6.5871574961015806</v>
      </c>
      <c r="T138" s="33">
        <f t="shared" si="127"/>
        <v>118279</v>
      </c>
      <c r="U138" s="26" t="s">
        <v>0</v>
      </c>
      <c r="W138" s="38"/>
      <c r="X138" s="38"/>
      <c r="Y138" s="38"/>
      <c r="Z138" s="38"/>
      <c r="AA138" s="38"/>
      <c r="AB138" s="38"/>
    </row>
    <row r="139" spans="1:32" ht="32.25" customHeight="1" x14ac:dyDescent="0.25">
      <c r="A139" s="79" t="s">
        <v>295</v>
      </c>
      <c r="B139" s="43" t="s">
        <v>233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3"/>
      <c r="Q139" s="38">
        <v>1795600</v>
      </c>
      <c r="R139" s="52">
        <v>118279</v>
      </c>
      <c r="S139" s="32">
        <f t="shared" si="126"/>
        <v>6.5871574961015806</v>
      </c>
      <c r="T139" s="33">
        <f t="shared" si="127"/>
        <v>118279</v>
      </c>
      <c r="U139" s="26" t="s">
        <v>0</v>
      </c>
      <c r="V139" s="8" t="s">
        <v>0</v>
      </c>
      <c r="W139" s="38"/>
      <c r="X139" s="38"/>
      <c r="Y139" s="38"/>
      <c r="Z139" s="38"/>
      <c r="AA139" s="38"/>
      <c r="AB139" s="38"/>
    </row>
    <row r="140" spans="1:32" ht="26.25" hidden="1" customHeight="1" x14ac:dyDescent="0.25">
      <c r="A140" s="79" t="s">
        <v>335</v>
      </c>
      <c r="B140" s="43" t="s">
        <v>213</v>
      </c>
      <c r="C140" s="38">
        <f>C141</f>
        <v>0</v>
      </c>
      <c r="D140" s="38">
        <f t="shared" ref="D140:R140" si="175">D141</f>
        <v>0</v>
      </c>
      <c r="E140" s="38">
        <f t="shared" si="175"/>
        <v>0</v>
      </c>
      <c r="F140" s="38">
        <f t="shared" si="175"/>
        <v>0</v>
      </c>
      <c r="G140" s="38">
        <f t="shared" si="175"/>
        <v>0</v>
      </c>
      <c r="H140" s="38">
        <f t="shared" si="175"/>
        <v>0</v>
      </c>
      <c r="I140" s="38">
        <f t="shared" si="175"/>
        <v>0</v>
      </c>
      <c r="J140" s="38">
        <f t="shared" si="175"/>
        <v>0</v>
      </c>
      <c r="K140" s="38">
        <f t="shared" si="175"/>
        <v>0</v>
      </c>
      <c r="L140" s="38">
        <f t="shared" si="175"/>
        <v>0</v>
      </c>
      <c r="M140" s="38">
        <f t="shared" si="175"/>
        <v>0</v>
      </c>
      <c r="N140" s="38">
        <f t="shared" si="175"/>
        <v>0</v>
      </c>
      <c r="O140" s="38">
        <f t="shared" si="175"/>
        <v>0</v>
      </c>
      <c r="P140" s="38">
        <f t="shared" si="175"/>
        <v>0</v>
      </c>
      <c r="Q140" s="38">
        <f t="shared" si="175"/>
        <v>39892</v>
      </c>
      <c r="R140" s="52">
        <f t="shared" si="175"/>
        <v>0</v>
      </c>
      <c r="S140" s="32">
        <f t="shared" si="126"/>
        <v>0</v>
      </c>
      <c r="T140" s="33">
        <f t="shared" si="127"/>
        <v>0</v>
      </c>
      <c r="U140" s="26" t="s">
        <v>0</v>
      </c>
      <c r="W140" s="38"/>
      <c r="X140" s="38"/>
      <c r="Y140" s="38"/>
      <c r="Z140" s="38"/>
      <c r="AA140" s="38"/>
      <c r="AB140" s="38"/>
    </row>
    <row r="141" spans="1:32" ht="37.5" hidden="1" customHeight="1" x14ac:dyDescent="0.25">
      <c r="A141" s="79" t="s">
        <v>336</v>
      </c>
      <c r="B141" s="43" t="s">
        <v>214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3"/>
      <c r="Q141" s="38">
        <v>39892</v>
      </c>
      <c r="R141" s="52">
        <v>0</v>
      </c>
      <c r="S141" s="32">
        <f t="shared" si="126"/>
        <v>0</v>
      </c>
      <c r="T141" s="33">
        <f t="shared" si="127"/>
        <v>0</v>
      </c>
      <c r="U141" s="26" t="s">
        <v>0</v>
      </c>
      <c r="W141" s="38"/>
      <c r="X141" s="38"/>
      <c r="Y141" s="38"/>
      <c r="Z141" s="38"/>
      <c r="AA141" s="38"/>
      <c r="AB141" s="38"/>
      <c r="AF141" s="8" t="s">
        <v>0</v>
      </c>
    </row>
    <row r="142" spans="1:32" ht="24.75" hidden="1" customHeight="1" x14ac:dyDescent="0.25">
      <c r="A142" s="79" t="s">
        <v>337</v>
      </c>
      <c r="B142" s="43" t="s">
        <v>215</v>
      </c>
      <c r="C142" s="38">
        <f>C143</f>
        <v>0</v>
      </c>
      <c r="D142" s="38">
        <f t="shared" ref="D142:R142" si="176">D143</f>
        <v>0</v>
      </c>
      <c r="E142" s="38">
        <f t="shared" si="176"/>
        <v>0</v>
      </c>
      <c r="F142" s="38">
        <f t="shared" si="176"/>
        <v>0</v>
      </c>
      <c r="G142" s="38">
        <f t="shared" si="176"/>
        <v>0</v>
      </c>
      <c r="H142" s="38">
        <f t="shared" si="176"/>
        <v>0</v>
      </c>
      <c r="I142" s="38">
        <f t="shared" si="176"/>
        <v>0</v>
      </c>
      <c r="J142" s="38">
        <f t="shared" si="176"/>
        <v>0</v>
      </c>
      <c r="K142" s="38">
        <f t="shared" si="176"/>
        <v>0</v>
      </c>
      <c r="L142" s="38">
        <f t="shared" si="176"/>
        <v>0</v>
      </c>
      <c r="M142" s="38">
        <f t="shared" si="176"/>
        <v>0</v>
      </c>
      <c r="N142" s="38">
        <f t="shared" si="176"/>
        <v>0</v>
      </c>
      <c r="O142" s="38">
        <f t="shared" si="176"/>
        <v>0</v>
      </c>
      <c r="P142" s="38">
        <f t="shared" si="176"/>
        <v>0</v>
      </c>
      <c r="Q142" s="38">
        <f t="shared" si="176"/>
        <v>89294645.400000006</v>
      </c>
      <c r="R142" s="52">
        <f t="shared" si="176"/>
        <v>0</v>
      </c>
      <c r="S142" s="32">
        <f t="shared" si="126"/>
        <v>0</v>
      </c>
      <c r="T142" s="33">
        <f t="shared" si="127"/>
        <v>0</v>
      </c>
      <c r="U142" s="26" t="s">
        <v>0</v>
      </c>
      <c r="V142" s="8" t="s">
        <v>0</v>
      </c>
      <c r="W142" s="38"/>
      <c r="X142" s="38"/>
      <c r="Y142" s="38"/>
      <c r="Z142" s="38"/>
      <c r="AA142" s="38"/>
      <c r="AB142" s="38"/>
    </row>
    <row r="143" spans="1:32" ht="34.5" hidden="1" customHeight="1" x14ac:dyDescent="0.25">
      <c r="A143" s="79" t="s">
        <v>338</v>
      </c>
      <c r="B143" s="43" t="s">
        <v>216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3"/>
      <c r="Q143" s="38">
        <v>89294645.400000006</v>
      </c>
      <c r="R143" s="52">
        <v>0</v>
      </c>
      <c r="S143" s="32">
        <f t="shared" si="126"/>
        <v>0</v>
      </c>
      <c r="T143" s="33">
        <f t="shared" si="127"/>
        <v>0</v>
      </c>
      <c r="U143" s="26" t="s">
        <v>0</v>
      </c>
      <c r="W143" s="38"/>
      <c r="X143" s="38"/>
      <c r="Y143" s="38"/>
      <c r="Z143" s="38"/>
      <c r="AA143" s="38"/>
      <c r="AB143" s="38"/>
    </row>
    <row r="144" spans="1:32" ht="17.25" customHeight="1" x14ac:dyDescent="0.25">
      <c r="A144" s="79" t="s">
        <v>296</v>
      </c>
      <c r="B144" s="43" t="s">
        <v>56</v>
      </c>
      <c r="C144" s="38" t="e">
        <f t="shared" ref="C144" si="177">C145</f>
        <v>#REF!</v>
      </c>
      <c r="D144" s="38"/>
      <c r="E144" s="38"/>
      <c r="F144" s="38"/>
      <c r="G144" s="38"/>
      <c r="H144" s="38" t="e">
        <f>H145</f>
        <v>#REF!</v>
      </c>
      <c r="I144" s="38" t="e">
        <f t="shared" ref="I144:Q144" si="178">I145</f>
        <v>#REF!</v>
      </c>
      <c r="J144" s="38" t="e">
        <f t="shared" si="178"/>
        <v>#REF!</v>
      </c>
      <c r="K144" s="38" t="e">
        <f t="shared" si="178"/>
        <v>#REF!</v>
      </c>
      <c r="L144" s="38" t="e">
        <f t="shared" si="178"/>
        <v>#REF!</v>
      </c>
      <c r="M144" s="38" t="e">
        <f t="shared" si="178"/>
        <v>#REF!</v>
      </c>
      <c r="N144" s="38" t="e">
        <f t="shared" si="178"/>
        <v>#REF!</v>
      </c>
      <c r="O144" s="38" t="e">
        <f t="shared" si="178"/>
        <v>#REF!</v>
      </c>
      <c r="P144" s="33" t="e">
        <f t="shared" si="133"/>
        <v>#REF!</v>
      </c>
      <c r="Q144" s="38" t="e">
        <f t="shared" si="178"/>
        <v>#REF!</v>
      </c>
      <c r="R144" s="52">
        <f>R145</f>
        <v>10030430.630000001</v>
      </c>
      <c r="S144" s="32" t="e">
        <f t="shared" si="126"/>
        <v>#REF!</v>
      </c>
      <c r="T144" s="33" t="e">
        <f t="shared" si="127"/>
        <v>#REF!</v>
      </c>
      <c r="U144" s="26" t="e">
        <f t="shared" si="116"/>
        <v>#REF!</v>
      </c>
      <c r="W144" s="38"/>
      <c r="X144" s="38"/>
      <c r="Y144" s="38"/>
      <c r="Z144" s="38"/>
      <c r="AA144" s="38"/>
      <c r="AB144" s="38"/>
    </row>
    <row r="145" spans="1:32" ht="16.5" hidden="1" customHeight="1" x14ac:dyDescent="0.25">
      <c r="A145" s="79" t="s">
        <v>297</v>
      </c>
      <c r="B145" s="43" t="s">
        <v>57</v>
      </c>
      <c r="C145" s="38" t="e">
        <f>C146+C147+C148+C151+#REF!</f>
        <v>#REF!</v>
      </c>
      <c r="D145" s="38" t="e">
        <f>D146+D147+D148+D151+#REF!</f>
        <v>#REF!</v>
      </c>
      <c r="E145" s="38" t="e">
        <f>E146+E147+E148+E151+#REF!</f>
        <v>#REF!</v>
      </c>
      <c r="F145" s="38" t="e">
        <f>F146+F147+F148+F151+#REF!</f>
        <v>#REF!</v>
      </c>
      <c r="G145" s="38" t="e">
        <f>G146+G147+G148+G151+#REF!</f>
        <v>#REF!</v>
      </c>
      <c r="H145" s="38" t="e">
        <f>H146+H147+H148+H151+#REF!</f>
        <v>#REF!</v>
      </c>
      <c r="I145" s="38" t="e">
        <f>I146+I147+I148+I151+#REF!</f>
        <v>#REF!</v>
      </c>
      <c r="J145" s="38" t="e">
        <f>J146+J147+J148+J151+#REF!</f>
        <v>#REF!</v>
      </c>
      <c r="K145" s="38" t="e">
        <f>K146+K147+K148+K151+#REF!</f>
        <v>#REF!</v>
      </c>
      <c r="L145" s="38" t="e">
        <f>L146+L147+L148+L151+#REF!</f>
        <v>#REF!</v>
      </c>
      <c r="M145" s="38" t="e">
        <f>M146+M147+M148+M151+#REF!</f>
        <v>#REF!</v>
      </c>
      <c r="N145" s="38" t="e">
        <f>N146+N147+N148+N151+#REF!</f>
        <v>#REF!</v>
      </c>
      <c r="O145" s="38" t="e">
        <f>O146+O147+O148+O151+#REF!</f>
        <v>#REF!</v>
      </c>
      <c r="P145" s="38" t="e">
        <f>P146+P147+P148+P151+#REF!</f>
        <v>#REF!</v>
      </c>
      <c r="Q145" s="38" t="e">
        <f>Q146+Q147+Q148+Q151+#REF!</f>
        <v>#REF!</v>
      </c>
      <c r="R145" s="52">
        <f>R146+R147</f>
        <v>10030430.630000001</v>
      </c>
      <c r="S145" s="32" t="e">
        <f t="shared" si="126"/>
        <v>#REF!</v>
      </c>
      <c r="T145" s="33" t="e">
        <f t="shared" si="127"/>
        <v>#REF!</v>
      </c>
      <c r="U145" s="26" t="e">
        <f t="shared" si="116"/>
        <v>#REF!</v>
      </c>
      <c r="W145" s="38"/>
      <c r="X145" s="38"/>
      <c r="Y145" s="38"/>
      <c r="Z145" s="38"/>
      <c r="AA145" s="38"/>
      <c r="AB145" s="38"/>
    </row>
    <row r="146" spans="1:32" ht="17.25" hidden="1" customHeight="1" x14ac:dyDescent="0.25">
      <c r="A146" s="79" t="s">
        <v>298</v>
      </c>
      <c r="B146" s="43" t="s">
        <v>57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3"/>
      <c r="Q146" s="38">
        <v>2456804.5099999998</v>
      </c>
      <c r="R146" s="52">
        <v>0</v>
      </c>
      <c r="S146" s="32">
        <f t="shared" si="126"/>
        <v>0</v>
      </c>
      <c r="T146" s="33">
        <f t="shared" si="127"/>
        <v>0</v>
      </c>
      <c r="U146" s="26" t="s">
        <v>0</v>
      </c>
      <c r="W146" s="38"/>
      <c r="X146" s="38"/>
      <c r="Y146" s="38"/>
      <c r="Z146" s="38"/>
      <c r="AA146" s="38"/>
      <c r="AB146" s="38"/>
    </row>
    <row r="147" spans="1:32" ht="17.25" customHeight="1" x14ac:dyDescent="0.25">
      <c r="A147" s="79" t="s">
        <v>299</v>
      </c>
      <c r="B147" s="43" t="s">
        <v>57</v>
      </c>
      <c r="C147" s="38">
        <v>808050</v>
      </c>
      <c r="D147" s="38"/>
      <c r="E147" s="38"/>
      <c r="F147" s="38"/>
      <c r="G147" s="38"/>
      <c r="H147" s="38"/>
      <c r="I147" s="38">
        <v>808050</v>
      </c>
      <c r="J147" s="38">
        <f>H147+I147</f>
        <v>808050</v>
      </c>
      <c r="K147" s="38"/>
      <c r="L147" s="38">
        <f>J147+K147</f>
        <v>808050</v>
      </c>
      <c r="M147" s="38"/>
      <c r="N147" s="38">
        <f>L147+M147</f>
        <v>808050</v>
      </c>
      <c r="O147" s="38"/>
      <c r="P147" s="33">
        <f t="shared" si="133"/>
        <v>1790250</v>
      </c>
      <c r="Q147" s="38">
        <v>1790250</v>
      </c>
      <c r="R147" s="52">
        <f>R148+R149+R150+R151</f>
        <v>10030430.630000001</v>
      </c>
      <c r="S147" s="32">
        <f t="shared" si="126"/>
        <v>560.2810015360983</v>
      </c>
      <c r="T147" s="33">
        <f t="shared" si="127"/>
        <v>9222380.6300000008</v>
      </c>
      <c r="U147" s="26">
        <f t="shared" si="116"/>
        <v>1241.3131155250294</v>
      </c>
      <c r="W147" s="38"/>
      <c r="X147" s="38"/>
      <c r="Y147" s="38">
        <f t="shared" si="121"/>
        <v>0</v>
      </c>
      <c r="Z147" s="38"/>
      <c r="AA147" s="38"/>
      <c r="AB147" s="38">
        <f t="shared" si="155"/>
        <v>0</v>
      </c>
    </row>
    <row r="148" spans="1:32" hidden="1" x14ac:dyDescent="0.25">
      <c r="A148" s="79"/>
      <c r="B148" s="95" t="s">
        <v>371</v>
      </c>
      <c r="C148" s="38">
        <v>247500</v>
      </c>
      <c r="D148" s="38"/>
      <c r="E148" s="38"/>
      <c r="F148" s="38"/>
      <c r="G148" s="38"/>
      <c r="H148" s="38"/>
      <c r="I148" s="38"/>
      <c r="J148" s="38"/>
      <c r="K148" s="38">
        <v>247500</v>
      </c>
      <c r="L148" s="38">
        <f>J148+K148</f>
        <v>247500</v>
      </c>
      <c r="M148" s="38"/>
      <c r="N148" s="38">
        <f>L148+M148</f>
        <v>247500</v>
      </c>
      <c r="O148" s="38"/>
      <c r="P148" s="33">
        <f t="shared" si="133"/>
        <v>288000</v>
      </c>
      <c r="Q148" s="38">
        <v>288000</v>
      </c>
      <c r="R148" s="52">
        <v>299520</v>
      </c>
      <c r="S148" s="32">
        <f t="shared" si="126"/>
        <v>104</v>
      </c>
      <c r="T148" s="33">
        <f t="shared" si="127"/>
        <v>52020</v>
      </c>
      <c r="U148" s="26">
        <f t="shared" si="116"/>
        <v>121.01818181818183</v>
      </c>
      <c r="W148" s="38"/>
      <c r="X148" s="38"/>
      <c r="Y148" s="38"/>
      <c r="Z148" s="38"/>
      <c r="AA148" s="38"/>
      <c r="AB148" s="38"/>
    </row>
    <row r="149" spans="1:32" hidden="1" x14ac:dyDescent="0.25">
      <c r="A149" s="79"/>
      <c r="B149" s="20" t="s">
        <v>354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3"/>
      <c r="Q149" s="38"/>
      <c r="R149" s="52">
        <v>241956.4</v>
      </c>
      <c r="S149" s="32"/>
      <c r="T149" s="33"/>
      <c r="U149" s="26"/>
      <c r="W149" s="38"/>
      <c r="X149" s="38"/>
      <c r="Y149" s="38"/>
      <c r="Z149" s="38"/>
      <c r="AA149" s="38"/>
      <c r="AB149" s="38"/>
    </row>
    <row r="150" spans="1:32" ht="21.75" hidden="1" customHeight="1" x14ac:dyDescent="0.25">
      <c r="A150" s="79"/>
      <c r="B150" s="20" t="s">
        <v>355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3"/>
      <c r="Q150" s="38"/>
      <c r="R150" s="52">
        <v>202532</v>
      </c>
      <c r="S150" s="32"/>
      <c r="T150" s="33"/>
      <c r="U150" s="26"/>
      <c r="W150" s="38"/>
      <c r="X150" s="38"/>
      <c r="Y150" s="38"/>
      <c r="Z150" s="38"/>
      <c r="AA150" s="38"/>
      <c r="AB150" s="38"/>
    </row>
    <row r="151" spans="1:32" ht="34.5" hidden="1" customHeight="1" x14ac:dyDescent="0.25">
      <c r="A151" s="79"/>
      <c r="B151" s="37" t="s">
        <v>356</v>
      </c>
      <c r="C151" s="38">
        <v>34290</v>
      </c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>
        <v>34290</v>
      </c>
      <c r="P151" s="33">
        <f t="shared" si="133"/>
        <v>0</v>
      </c>
      <c r="Q151" s="38">
        <v>0</v>
      </c>
      <c r="R151" s="52">
        <v>9286422.2300000004</v>
      </c>
      <c r="S151" s="32" t="s">
        <v>0</v>
      </c>
      <c r="T151" s="33">
        <f t="shared" si="127"/>
        <v>9252132.2300000004</v>
      </c>
      <c r="U151" s="26">
        <f t="shared" si="116"/>
        <v>27082.012919218432</v>
      </c>
      <c r="W151" s="38"/>
      <c r="X151" s="38"/>
      <c r="Y151" s="38"/>
      <c r="Z151" s="38"/>
      <c r="AA151" s="38"/>
      <c r="AB151" s="38"/>
    </row>
    <row r="152" spans="1:32" s="61" customFormat="1" ht="19.5" customHeight="1" x14ac:dyDescent="0.25">
      <c r="A152" s="79" t="s">
        <v>300</v>
      </c>
      <c r="B152" s="43" t="s">
        <v>254</v>
      </c>
      <c r="C152" s="38" t="e">
        <f>C153+#REF!+#REF!+C155 +C170+C172+C174</f>
        <v>#REF!</v>
      </c>
      <c r="D152" s="38" t="e">
        <f>D153+#REF!+#REF!+D155 +D170+D172+D174</f>
        <v>#REF!</v>
      </c>
      <c r="E152" s="38" t="e">
        <f>E153+#REF!+#REF!+E155 +E170+E172+E174</f>
        <v>#REF!</v>
      </c>
      <c r="F152" s="38" t="e">
        <f>F153+#REF!+#REF!+F155 +F170+F172+F174</f>
        <v>#REF!</v>
      </c>
      <c r="G152" s="38" t="e">
        <f>G153+#REF!+#REF!+G155 +G170+G172+G174</f>
        <v>#REF!</v>
      </c>
      <c r="H152" s="38" t="e">
        <f>H153+#REF!+#REF!+H155 +H170+H172+H174</f>
        <v>#REF!</v>
      </c>
      <c r="I152" s="38" t="e">
        <f>I153+#REF!+#REF!+I155 +I170+I172+I174</f>
        <v>#REF!</v>
      </c>
      <c r="J152" s="38" t="e">
        <f>J153+#REF!+#REF!+J155 +J170+J172+J174</f>
        <v>#REF!</v>
      </c>
      <c r="K152" s="38" t="e">
        <f>K153+#REF!+#REF!+K155 +K170+K172+K174</f>
        <v>#REF!</v>
      </c>
      <c r="L152" s="38" t="e">
        <f>L153+#REF!+#REF!+L155 +L170+L172+L174</f>
        <v>#REF!</v>
      </c>
      <c r="M152" s="38" t="e">
        <f>M153+#REF!+#REF!+M155 +M170+M172+M174</f>
        <v>#REF!</v>
      </c>
      <c r="N152" s="38" t="e">
        <f>N153+#REF!+#REF!+N155 +N170+N172+N174</f>
        <v>#REF!</v>
      </c>
      <c r="O152" s="38" t="e">
        <f>O153+#REF!+#REF!+O155 +O170+O172+O174</f>
        <v>#REF!</v>
      </c>
      <c r="P152" s="38" t="e">
        <f>P153+#REF!+#REF!+P155 +P170+P172+P174</f>
        <v>#REF!</v>
      </c>
      <c r="Q152" s="38" t="e">
        <f>Q153+#REF!+#REF!+Q155 +Q170+Q172+Q174</f>
        <v>#REF!</v>
      </c>
      <c r="R152" s="52">
        <f>R155+R170+R172+R174+R178+R176</f>
        <v>106791263.13</v>
      </c>
      <c r="S152" s="32" t="e">
        <f t="shared" si="126"/>
        <v>#REF!</v>
      </c>
      <c r="T152" s="33" t="e">
        <f t="shared" si="127"/>
        <v>#REF!</v>
      </c>
      <c r="U152" s="26" t="e">
        <f t="shared" si="116"/>
        <v>#REF!</v>
      </c>
      <c r="W152" s="45" t="e">
        <f>W153+#REF!+#REF!+W155 +W170+W172</f>
        <v>#REF!</v>
      </c>
      <c r="X152" s="45" t="e">
        <f>X153+#REF!+#REF!+X155 +X170+X172</f>
        <v>#REF!</v>
      </c>
      <c r="Y152" s="45" t="e">
        <f>Y153+#REF!+#REF!+Y155 +Y170+Y172</f>
        <v>#REF!</v>
      </c>
      <c r="Z152" s="45" t="e">
        <f>Z153+#REF!+#REF!+Z155 +Z170+Z172</f>
        <v>#REF!</v>
      </c>
      <c r="AA152" s="45" t="e">
        <f>AA153+#REF!+#REF!+AA155 +AA170+AA172</f>
        <v>#REF!</v>
      </c>
      <c r="AB152" s="45" t="e">
        <f>AB153+#REF!+#REF!+AB155 +AB170+AB172</f>
        <v>#REF!</v>
      </c>
    </row>
    <row r="153" spans="1:32" s="61" customFormat="1" ht="36" hidden="1" customHeight="1" x14ac:dyDescent="0.25">
      <c r="A153" s="79" t="s">
        <v>350</v>
      </c>
      <c r="B153" s="13" t="s">
        <v>217</v>
      </c>
      <c r="C153" s="38">
        <f t="shared" ref="C153" si="179">C154</f>
        <v>0</v>
      </c>
      <c r="D153" s="38">
        <f>D154</f>
        <v>0</v>
      </c>
      <c r="E153" s="38"/>
      <c r="F153" s="38"/>
      <c r="G153" s="38">
        <f t="shared" ref="G153:R153" si="180">G154</f>
        <v>0</v>
      </c>
      <c r="H153" s="38">
        <f t="shared" si="180"/>
        <v>0</v>
      </c>
      <c r="I153" s="38">
        <f t="shared" si="180"/>
        <v>0</v>
      </c>
      <c r="J153" s="38">
        <f t="shared" si="180"/>
        <v>0</v>
      </c>
      <c r="K153" s="38">
        <f t="shared" si="180"/>
        <v>0</v>
      </c>
      <c r="L153" s="38">
        <f t="shared" si="180"/>
        <v>0</v>
      </c>
      <c r="M153" s="38">
        <f t="shared" si="180"/>
        <v>0</v>
      </c>
      <c r="N153" s="38">
        <f t="shared" si="180"/>
        <v>0</v>
      </c>
      <c r="O153" s="38">
        <f t="shared" si="180"/>
        <v>0</v>
      </c>
      <c r="P153" s="33">
        <f t="shared" si="133"/>
        <v>550</v>
      </c>
      <c r="Q153" s="38">
        <f t="shared" si="180"/>
        <v>550</v>
      </c>
      <c r="R153" s="52">
        <f t="shared" si="180"/>
        <v>0</v>
      </c>
      <c r="S153" s="32">
        <f t="shared" si="126"/>
        <v>0</v>
      </c>
      <c r="T153" s="33">
        <f t="shared" si="127"/>
        <v>0</v>
      </c>
      <c r="U153" s="26" t="s">
        <v>0</v>
      </c>
      <c r="W153" s="38">
        <f>W154</f>
        <v>0</v>
      </c>
      <c r="X153" s="38">
        <f t="shared" ref="X153" si="181">X154</f>
        <v>0</v>
      </c>
      <c r="Y153" s="38">
        <f t="shared" si="121"/>
        <v>0</v>
      </c>
      <c r="Z153" s="38">
        <f>Z154</f>
        <v>5220</v>
      </c>
      <c r="AA153" s="38">
        <f t="shared" ref="AA153" si="182">AA154</f>
        <v>0</v>
      </c>
      <c r="AB153" s="38">
        <f t="shared" si="155"/>
        <v>5220</v>
      </c>
    </row>
    <row r="154" spans="1:32" s="61" customFormat="1" ht="39" hidden="1" customHeight="1" x14ac:dyDescent="0.25">
      <c r="A154" s="81" t="s">
        <v>351</v>
      </c>
      <c r="B154" s="43" t="s">
        <v>218</v>
      </c>
      <c r="C154" s="38"/>
      <c r="D154" s="38"/>
      <c r="E154" s="38"/>
      <c r="F154" s="38"/>
      <c r="G154" s="38"/>
      <c r="H154" s="38">
        <f t="shared" si="11"/>
        <v>0</v>
      </c>
      <c r="I154" s="38"/>
      <c r="J154" s="38">
        <f t="shared" si="171"/>
        <v>0</v>
      </c>
      <c r="K154" s="38"/>
      <c r="L154" s="38">
        <f t="shared" ref="L154" si="183">J154+K154</f>
        <v>0</v>
      </c>
      <c r="M154" s="38"/>
      <c r="N154" s="38">
        <f t="shared" ref="N154" si="184">L154+M154</f>
        <v>0</v>
      </c>
      <c r="O154" s="38"/>
      <c r="P154" s="33">
        <f t="shared" si="133"/>
        <v>550</v>
      </c>
      <c r="Q154" s="38">
        <v>550</v>
      </c>
      <c r="R154" s="52"/>
      <c r="S154" s="32">
        <f t="shared" si="126"/>
        <v>0</v>
      </c>
      <c r="T154" s="33">
        <f t="shared" si="127"/>
        <v>0</v>
      </c>
      <c r="U154" s="26" t="s">
        <v>0</v>
      </c>
      <c r="W154" s="38"/>
      <c r="X154" s="38"/>
      <c r="Y154" s="38">
        <f t="shared" si="121"/>
        <v>0</v>
      </c>
      <c r="Z154" s="38">
        <v>5220</v>
      </c>
      <c r="AA154" s="38"/>
      <c r="AB154" s="38">
        <f t="shared" si="155"/>
        <v>5220</v>
      </c>
    </row>
    <row r="155" spans="1:32" ht="33" customHeight="1" x14ac:dyDescent="0.25">
      <c r="A155" s="79" t="s">
        <v>301</v>
      </c>
      <c r="B155" s="43" t="s">
        <v>62</v>
      </c>
      <c r="C155" s="38">
        <f t="shared" ref="C155" si="185">C156</f>
        <v>91329801.480000004</v>
      </c>
      <c r="D155" s="38">
        <f>D156</f>
        <v>94720236</v>
      </c>
      <c r="E155" s="38"/>
      <c r="F155" s="38"/>
      <c r="G155" s="38">
        <f>G156</f>
        <v>0</v>
      </c>
      <c r="H155" s="38">
        <f>H156</f>
        <v>94720236</v>
      </c>
      <c r="I155" s="38">
        <f t="shared" ref="I155:R155" si="186">I156</f>
        <v>-978524</v>
      </c>
      <c r="J155" s="38">
        <f t="shared" si="186"/>
        <v>93741712</v>
      </c>
      <c r="K155" s="38">
        <f t="shared" si="186"/>
        <v>0</v>
      </c>
      <c r="L155" s="38">
        <f t="shared" si="186"/>
        <v>93741712</v>
      </c>
      <c r="M155" s="38">
        <f t="shared" si="186"/>
        <v>79000</v>
      </c>
      <c r="N155" s="38">
        <f t="shared" si="186"/>
        <v>93820712</v>
      </c>
      <c r="O155" s="38">
        <f t="shared" si="186"/>
        <v>-815904</v>
      </c>
      <c r="P155" s="33">
        <f t="shared" si="133"/>
        <v>-2665966</v>
      </c>
      <c r="Q155" s="38">
        <f t="shared" si="186"/>
        <v>92054270</v>
      </c>
      <c r="R155" s="52">
        <f t="shared" si="186"/>
        <v>104755883.42</v>
      </c>
      <c r="S155" s="32">
        <f t="shared" si="126"/>
        <v>113.79796224553192</v>
      </c>
      <c r="T155" s="33">
        <f t="shared" si="127"/>
        <v>13426081.939999998</v>
      </c>
      <c r="U155" s="26">
        <f t="shared" ref="U155:U199" si="187">R155/C155*100</f>
        <v>114.70065818870758</v>
      </c>
      <c r="W155" s="38">
        <f>W156</f>
        <v>98994536</v>
      </c>
      <c r="X155" s="38">
        <f>X156</f>
        <v>-1278900</v>
      </c>
      <c r="Y155" s="38">
        <f t="shared" si="121"/>
        <v>97715636</v>
      </c>
      <c r="Z155" s="38">
        <f>Z156</f>
        <v>95044536</v>
      </c>
      <c r="AA155" s="38">
        <f>AA156</f>
        <v>-883900</v>
      </c>
      <c r="AB155" s="38">
        <f t="shared" si="155"/>
        <v>94160636</v>
      </c>
    </row>
    <row r="156" spans="1:32" ht="31.5" customHeight="1" x14ac:dyDescent="0.25">
      <c r="A156" s="79" t="s">
        <v>334</v>
      </c>
      <c r="B156" s="43" t="s">
        <v>63</v>
      </c>
      <c r="C156" s="38">
        <f>SUM(C160:C169)</f>
        <v>91329801.480000004</v>
      </c>
      <c r="D156" s="38">
        <f>SUM(D160:D169)</f>
        <v>94720236</v>
      </c>
      <c r="E156" s="38"/>
      <c r="F156" s="38"/>
      <c r="G156" s="38">
        <f t="shared" ref="G156:O156" si="188">SUM(G160:G169)</f>
        <v>0</v>
      </c>
      <c r="H156" s="38">
        <f t="shared" si="188"/>
        <v>94720236</v>
      </c>
      <c r="I156" s="38">
        <f t="shared" si="188"/>
        <v>-978524</v>
      </c>
      <c r="J156" s="38">
        <f t="shared" si="188"/>
        <v>93741712</v>
      </c>
      <c r="K156" s="38">
        <f t="shared" si="188"/>
        <v>0</v>
      </c>
      <c r="L156" s="38">
        <f t="shared" si="188"/>
        <v>93741712</v>
      </c>
      <c r="M156" s="38">
        <f t="shared" si="188"/>
        <v>79000</v>
      </c>
      <c r="N156" s="38">
        <f t="shared" si="188"/>
        <v>93820712</v>
      </c>
      <c r="O156" s="38">
        <f t="shared" si="188"/>
        <v>-815904</v>
      </c>
      <c r="P156" s="33">
        <f t="shared" si="133"/>
        <v>-2665966</v>
      </c>
      <c r="Q156" s="38">
        <f>SUM(Q160:Q169)</f>
        <v>92054270</v>
      </c>
      <c r="R156" s="52">
        <f>SUM(R160:R169)</f>
        <v>104755883.42</v>
      </c>
      <c r="S156" s="32">
        <f t="shared" si="126"/>
        <v>113.79796224553192</v>
      </c>
      <c r="T156" s="33">
        <f t="shared" si="127"/>
        <v>13426081.939999998</v>
      </c>
      <c r="U156" s="26">
        <f t="shared" si="187"/>
        <v>114.70065818870758</v>
      </c>
      <c r="W156" s="38">
        <f>SUM(W160:W169)</f>
        <v>98994536</v>
      </c>
      <c r="X156" s="38">
        <f>SUM(X160:X169)</f>
        <v>-1278900</v>
      </c>
      <c r="Y156" s="38">
        <f t="shared" si="121"/>
        <v>97715636</v>
      </c>
      <c r="Z156" s="38">
        <f>SUM(Z160:Z169)</f>
        <v>95044536</v>
      </c>
      <c r="AA156" s="38">
        <f>SUM(AA160:AA169)</f>
        <v>-883900</v>
      </c>
      <c r="AB156" s="38">
        <f t="shared" si="155"/>
        <v>94160636</v>
      </c>
      <c r="AF156" s="63"/>
    </row>
    <row r="157" spans="1:32" ht="31.5" customHeight="1" x14ac:dyDescent="0.25">
      <c r="A157" s="79" t="s">
        <v>302</v>
      </c>
      <c r="B157" s="43" t="s">
        <v>63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3"/>
      <c r="Q157" s="38"/>
      <c r="R157" s="52">
        <f>R162+R164+R165+R169</f>
        <v>1142544.2</v>
      </c>
      <c r="S157" s="32"/>
      <c r="T157" s="33"/>
      <c r="U157" s="26"/>
      <c r="W157" s="38"/>
      <c r="X157" s="38"/>
      <c r="Y157" s="38"/>
      <c r="Z157" s="38"/>
      <c r="AA157" s="38"/>
      <c r="AB157" s="38"/>
    </row>
    <row r="158" spans="1:32" ht="31.5" customHeight="1" x14ac:dyDescent="0.25">
      <c r="A158" s="79" t="s">
        <v>303</v>
      </c>
      <c r="B158" s="43" t="s">
        <v>63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3"/>
      <c r="Q158" s="38"/>
      <c r="R158" s="52">
        <f>R161+R163+R166+R167+R168</f>
        <v>102885339.22</v>
      </c>
      <c r="S158" s="32"/>
      <c r="T158" s="33"/>
      <c r="U158" s="26"/>
      <c r="W158" s="38"/>
      <c r="X158" s="38"/>
      <c r="Y158" s="38"/>
      <c r="Z158" s="38"/>
      <c r="AA158" s="38"/>
      <c r="AB158" s="38"/>
    </row>
    <row r="159" spans="1:32" ht="36" hidden="1" customHeight="1" x14ac:dyDescent="0.25">
      <c r="A159" s="79" t="s">
        <v>304</v>
      </c>
      <c r="B159" s="43" t="s">
        <v>63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3"/>
      <c r="Q159" s="38"/>
      <c r="R159" s="52">
        <f>R160</f>
        <v>728000</v>
      </c>
      <c r="S159" s="32"/>
      <c r="T159" s="33"/>
      <c r="U159" s="26"/>
      <c r="W159" s="38"/>
      <c r="X159" s="38"/>
      <c r="Y159" s="38"/>
      <c r="Z159" s="38"/>
      <c r="AA159" s="38"/>
      <c r="AB159" s="38"/>
    </row>
    <row r="160" spans="1:32" ht="72" customHeight="1" x14ac:dyDescent="0.25">
      <c r="A160" s="79" t="s">
        <v>304</v>
      </c>
      <c r="B160" s="43" t="s">
        <v>361</v>
      </c>
      <c r="C160" s="38">
        <v>5882000</v>
      </c>
      <c r="D160" s="38">
        <v>5882000</v>
      </c>
      <c r="E160" s="38"/>
      <c r="F160" s="38"/>
      <c r="G160" s="38"/>
      <c r="H160" s="38">
        <f t="shared" ref="H160:H183" si="189">D160+G160</f>
        <v>5882000</v>
      </c>
      <c r="I160" s="38"/>
      <c r="J160" s="38">
        <f t="shared" si="171"/>
        <v>5882000</v>
      </c>
      <c r="K160" s="38"/>
      <c r="L160" s="38">
        <f t="shared" ref="L160:L161" si="190">J160+K160</f>
        <v>5882000</v>
      </c>
      <c r="M160" s="38"/>
      <c r="N160" s="38">
        <f t="shared" ref="N160:N161" si="191">L160+M160</f>
        <v>5882000</v>
      </c>
      <c r="O160" s="38"/>
      <c r="P160" s="33">
        <f t="shared" si="133"/>
        <v>4000</v>
      </c>
      <c r="Q160" s="38">
        <v>5886000</v>
      </c>
      <c r="R160" s="52">
        <v>728000</v>
      </c>
      <c r="S160" s="32">
        <f t="shared" si="126"/>
        <v>12.36833163438668</v>
      </c>
      <c r="T160" s="33">
        <f t="shared" si="127"/>
        <v>-5154000</v>
      </c>
      <c r="U160" s="26">
        <f t="shared" si="187"/>
        <v>12.376742604556274</v>
      </c>
      <c r="W160" s="38">
        <v>5882000</v>
      </c>
      <c r="X160" s="38"/>
      <c r="Y160" s="38">
        <f t="shared" si="121"/>
        <v>5882000</v>
      </c>
      <c r="Z160" s="38">
        <v>5882000</v>
      </c>
      <c r="AA160" s="38"/>
      <c r="AB160" s="38">
        <f t="shared" si="155"/>
        <v>5882000</v>
      </c>
    </row>
    <row r="161" spans="1:35" ht="66" customHeight="1" x14ac:dyDescent="0.25">
      <c r="A161" s="79" t="s">
        <v>303</v>
      </c>
      <c r="B161" s="43" t="s">
        <v>362</v>
      </c>
      <c r="C161" s="38">
        <v>7846300</v>
      </c>
      <c r="D161" s="38">
        <v>8607000</v>
      </c>
      <c r="E161" s="38"/>
      <c r="F161" s="38"/>
      <c r="G161" s="38"/>
      <c r="H161" s="38">
        <f t="shared" si="189"/>
        <v>8607000</v>
      </c>
      <c r="I161" s="38">
        <v>-860700</v>
      </c>
      <c r="J161" s="38">
        <f t="shared" si="171"/>
        <v>7746300</v>
      </c>
      <c r="K161" s="38"/>
      <c r="L161" s="38">
        <f t="shared" si="190"/>
        <v>7746300</v>
      </c>
      <c r="M161" s="38"/>
      <c r="N161" s="38">
        <f t="shared" si="191"/>
        <v>7746300</v>
      </c>
      <c r="O161" s="38">
        <v>100000</v>
      </c>
      <c r="P161" s="33">
        <f t="shared" si="133"/>
        <v>2894612</v>
      </c>
      <c r="Q161" s="38">
        <v>11501612</v>
      </c>
      <c r="R161" s="52">
        <v>28428452</v>
      </c>
      <c r="S161" s="32">
        <f t="shared" si="126"/>
        <v>247.16928374909534</v>
      </c>
      <c r="T161" s="33">
        <f t="shared" si="127"/>
        <v>20582152</v>
      </c>
      <c r="U161" s="26">
        <f t="shared" si="187"/>
        <v>362.3166588073359</v>
      </c>
      <c r="V161" s="64"/>
      <c r="W161" s="38">
        <v>12789000</v>
      </c>
      <c r="X161" s="38">
        <v>-1278900</v>
      </c>
      <c r="Y161" s="38">
        <f t="shared" si="121"/>
        <v>11510100</v>
      </c>
      <c r="Z161" s="38">
        <v>8839000</v>
      </c>
      <c r="AA161" s="38">
        <v>-883900</v>
      </c>
      <c r="AB161" s="38">
        <f t="shared" si="155"/>
        <v>7955100</v>
      </c>
      <c r="AF161" s="8" t="s">
        <v>0</v>
      </c>
    </row>
    <row r="162" spans="1:35" ht="63.75" customHeight="1" x14ac:dyDescent="0.25">
      <c r="A162" s="79" t="s">
        <v>302</v>
      </c>
      <c r="B162" s="43" t="s">
        <v>363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3">
        <f t="shared" si="133"/>
        <v>0</v>
      </c>
      <c r="Q162" s="38"/>
      <c r="R162" s="52">
        <v>111600</v>
      </c>
      <c r="S162" s="32" t="e">
        <f t="shared" si="126"/>
        <v>#DIV/0!</v>
      </c>
      <c r="T162" s="33">
        <f t="shared" si="127"/>
        <v>111600</v>
      </c>
      <c r="U162" s="26" t="e">
        <f t="shared" si="187"/>
        <v>#DIV/0!</v>
      </c>
      <c r="W162" s="38"/>
      <c r="X162" s="38"/>
      <c r="Y162" s="38">
        <f t="shared" si="121"/>
        <v>0</v>
      </c>
      <c r="Z162" s="38"/>
      <c r="AA162" s="38"/>
      <c r="AB162" s="38">
        <f t="shared" si="155"/>
        <v>0</v>
      </c>
      <c r="AE162" s="87"/>
      <c r="AF162" s="8" t="s">
        <v>0</v>
      </c>
    </row>
    <row r="163" spans="1:35" ht="62.25" customHeight="1" x14ac:dyDescent="0.25">
      <c r="A163" s="79" t="s">
        <v>303</v>
      </c>
      <c r="B163" s="43" t="s">
        <v>364</v>
      </c>
      <c r="C163" s="38">
        <v>4548496</v>
      </c>
      <c r="D163" s="38">
        <v>4690260</v>
      </c>
      <c r="E163" s="38"/>
      <c r="F163" s="38"/>
      <c r="G163" s="38"/>
      <c r="H163" s="38">
        <f t="shared" si="189"/>
        <v>4690260</v>
      </c>
      <c r="I163" s="38"/>
      <c r="J163" s="38">
        <f t="shared" si="171"/>
        <v>4690260</v>
      </c>
      <c r="K163" s="38"/>
      <c r="L163" s="38">
        <f t="shared" ref="L163:L167" si="192">J163+K163</f>
        <v>4690260</v>
      </c>
      <c r="M163" s="38"/>
      <c r="N163" s="38">
        <f t="shared" ref="N163:N167" si="193">L163+M163</f>
        <v>4690260</v>
      </c>
      <c r="O163" s="38">
        <v>-141764</v>
      </c>
      <c r="P163" s="33">
        <f t="shared" si="133"/>
        <v>-240720</v>
      </c>
      <c r="Q163" s="38">
        <v>4449540</v>
      </c>
      <c r="R163" s="52">
        <v>4014700</v>
      </c>
      <c r="S163" s="32">
        <f t="shared" si="126"/>
        <v>90.227304395510544</v>
      </c>
      <c r="T163" s="33">
        <f t="shared" si="127"/>
        <v>-533796</v>
      </c>
      <c r="U163" s="26">
        <f t="shared" si="187"/>
        <v>88.264340564441525</v>
      </c>
      <c r="W163" s="38">
        <v>4690260</v>
      </c>
      <c r="X163" s="38"/>
      <c r="Y163" s="38">
        <f t="shared" si="121"/>
        <v>4690260</v>
      </c>
      <c r="Z163" s="38">
        <v>4690260</v>
      </c>
      <c r="AA163" s="38"/>
      <c r="AB163" s="38">
        <f t="shared" si="155"/>
        <v>4690260</v>
      </c>
      <c r="AE163" s="87"/>
    </row>
    <row r="164" spans="1:35" ht="100.5" customHeight="1" x14ac:dyDescent="0.25">
      <c r="A164" s="79" t="s">
        <v>302</v>
      </c>
      <c r="B164" s="43" t="s">
        <v>365</v>
      </c>
      <c r="C164" s="38">
        <v>792081</v>
      </c>
      <c r="D164" s="38">
        <v>851700</v>
      </c>
      <c r="E164" s="38"/>
      <c r="F164" s="38"/>
      <c r="G164" s="38"/>
      <c r="H164" s="38">
        <f t="shared" si="189"/>
        <v>851700</v>
      </c>
      <c r="I164" s="38">
        <v>-59619</v>
      </c>
      <c r="J164" s="38">
        <f t="shared" si="171"/>
        <v>792081</v>
      </c>
      <c r="K164" s="38"/>
      <c r="L164" s="38">
        <f t="shared" si="192"/>
        <v>792081</v>
      </c>
      <c r="M164" s="38"/>
      <c r="N164" s="38">
        <f t="shared" si="193"/>
        <v>792081</v>
      </c>
      <c r="O164" s="38"/>
      <c r="P164" s="33">
        <f t="shared" si="133"/>
        <v>-99820</v>
      </c>
      <c r="Q164" s="38">
        <v>751880</v>
      </c>
      <c r="R164" s="52">
        <v>815545</v>
      </c>
      <c r="S164" s="32">
        <f t="shared" si="126"/>
        <v>108.46744161302335</v>
      </c>
      <c r="T164" s="33">
        <f t="shared" ref="T164:T192" si="194">R164-C164</f>
        <v>23464</v>
      </c>
      <c r="U164" s="26">
        <f t="shared" si="187"/>
        <v>102.96232329774352</v>
      </c>
      <c r="W164" s="38">
        <v>851700</v>
      </c>
      <c r="X164" s="38"/>
      <c r="Y164" s="38">
        <f t="shared" si="121"/>
        <v>851700</v>
      </c>
      <c r="Z164" s="38">
        <v>851700</v>
      </c>
      <c r="AA164" s="38"/>
      <c r="AB164" s="38">
        <f t="shared" si="155"/>
        <v>851700</v>
      </c>
      <c r="AE164" s="87"/>
    </row>
    <row r="165" spans="1:35" ht="67.5" customHeight="1" x14ac:dyDescent="0.25">
      <c r="A165" s="79" t="s">
        <v>302</v>
      </c>
      <c r="B165" s="43" t="s">
        <v>366</v>
      </c>
      <c r="C165" s="38">
        <v>161355</v>
      </c>
      <c r="D165" s="38">
        <v>173500</v>
      </c>
      <c r="E165" s="38"/>
      <c r="F165" s="38"/>
      <c r="G165" s="38"/>
      <c r="H165" s="38">
        <f t="shared" si="189"/>
        <v>173500</v>
      </c>
      <c r="I165" s="38">
        <v>-12145</v>
      </c>
      <c r="J165" s="38">
        <f t="shared" si="171"/>
        <v>161355</v>
      </c>
      <c r="K165" s="38"/>
      <c r="L165" s="38">
        <f t="shared" si="192"/>
        <v>161355</v>
      </c>
      <c r="M165" s="38"/>
      <c r="N165" s="38">
        <f t="shared" si="193"/>
        <v>161355</v>
      </c>
      <c r="O165" s="38"/>
      <c r="P165" s="33">
        <f t="shared" si="133"/>
        <v>-23204</v>
      </c>
      <c r="Q165" s="38">
        <v>150296</v>
      </c>
      <c r="R165" s="52">
        <v>163029</v>
      </c>
      <c r="S165" s="32">
        <f t="shared" si="126"/>
        <v>108.47194868792249</v>
      </c>
      <c r="T165" s="33">
        <f t="shared" si="194"/>
        <v>1674</v>
      </c>
      <c r="U165" s="26">
        <f t="shared" si="187"/>
        <v>101.03746397694525</v>
      </c>
      <c r="W165" s="38">
        <v>173500</v>
      </c>
      <c r="X165" s="38"/>
      <c r="Y165" s="38">
        <f t="shared" si="121"/>
        <v>173500</v>
      </c>
      <c r="Z165" s="38">
        <v>173500</v>
      </c>
      <c r="AA165" s="38"/>
      <c r="AB165" s="38">
        <f t="shared" si="155"/>
        <v>173500</v>
      </c>
      <c r="AE165" s="87"/>
      <c r="AF165" s="8" t="s">
        <v>0</v>
      </c>
    </row>
    <row r="166" spans="1:35" ht="49.5" customHeight="1" x14ac:dyDescent="0.25">
      <c r="A166" s="79" t="s">
        <v>303</v>
      </c>
      <c r="B166" s="43" t="s">
        <v>367</v>
      </c>
      <c r="C166" s="38">
        <v>151000</v>
      </c>
      <c r="D166" s="38">
        <v>93000</v>
      </c>
      <c r="E166" s="38"/>
      <c r="F166" s="38"/>
      <c r="G166" s="38"/>
      <c r="H166" s="38">
        <f t="shared" si="189"/>
        <v>93000</v>
      </c>
      <c r="I166" s="38"/>
      <c r="J166" s="38">
        <f t="shared" si="171"/>
        <v>93000</v>
      </c>
      <c r="K166" s="38"/>
      <c r="L166" s="38">
        <f t="shared" si="192"/>
        <v>93000</v>
      </c>
      <c r="M166" s="38">
        <v>79000</v>
      </c>
      <c r="N166" s="38">
        <f t="shared" si="193"/>
        <v>172000</v>
      </c>
      <c r="O166" s="38"/>
      <c r="P166" s="33">
        <f t="shared" si="133"/>
        <v>54000</v>
      </c>
      <c r="Q166" s="38">
        <v>147000</v>
      </c>
      <c r="R166" s="52">
        <v>75000</v>
      </c>
      <c r="S166" s="32">
        <f t="shared" si="126"/>
        <v>51.020408163265309</v>
      </c>
      <c r="T166" s="33">
        <f t="shared" si="194"/>
        <v>-76000</v>
      </c>
      <c r="U166" s="26">
        <f t="shared" si="187"/>
        <v>49.668874172185426</v>
      </c>
      <c r="W166" s="38">
        <v>87000</v>
      </c>
      <c r="X166" s="38"/>
      <c r="Y166" s="38">
        <f t="shared" si="121"/>
        <v>87000</v>
      </c>
      <c r="Z166" s="38">
        <v>87000</v>
      </c>
      <c r="AA166" s="38"/>
      <c r="AB166" s="38">
        <f t="shared" si="155"/>
        <v>87000</v>
      </c>
      <c r="AE166" s="87"/>
      <c r="AF166" s="8" t="s">
        <v>0</v>
      </c>
    </row>
    <row r="167" spans="1:35" ht="80.25" customHeight="1" x14ac:dyDescent="0.25">
      <c r="A167" s="79" t="s">
        <v>303</v>
      </c>
      <c r="B167" s="43" t="s">
        <v>368</v>
      </c>
      <c r="C167" s="38">
        <v>65283290</v>
      </c>
      <c r="D167" s="38">
        <v>66777336</v>
      </c>
      <c r="E167" s="38"/>
      <c r="F167" s="38"/>
      <c r="G167" s="38"/>
      <c r="H167" s="38">
        <f t="shared" si="189"/>
        <v>66777336</v>
      </c>
      <c r="I167" s="38"/>
      <c r="J167" s="38">
        <f t="shared" si="171"/>
        <v>66777336</v>
      </c>
      <c r="K167" s="38"/>
      <c r="L167" s="38">
        <f t="shared" si="192"/>
        <v>66777336</v>
      </c>
      <c r="M167" s="38"/>
      <c r="N167" s="38">
        <f t="shared" si="193"/>
        <v>66777336</v>
      </c>
      <c r="O167" s="38"/>
      <c r="P167" s="33">
        <f t="shared" si="133"/>
        <v>-5383719</v>
      </c>
      <c r="Q167" s="38">
        <v>61393617</v>
      </c>
      <c r="R167" s="52">
        <v>62462027</v>
      </c>
      <c r="S167" s="32">
        <f t="shared" ref="S167:S190" si="195">R167/Q167*100</f>
        <v>101.74026234681692</v>
      </c>
      <c r="T167" s="33">
        <f t="shared" si="194"/>
        <v>-2821263</v>
      </c>
      <c r="U167" s="26">
        <f t="shared" si="187"/>
        <v>95.678430115884169</v>
      </c>
      <c r="W167" s="38">
        <v>66777336</v>
      </c>
      <c r="X167" s="38"/>
      <c r="Y167" s="38">
        <f t="shared" si="121"/>
        <v>66777336</v>
      </c>
      <c r="Z167" s="38">
        <v>66777336</v>
      </c>
      <c r="AA167" s="38"/>
      <c r="AB167" s="38">
        <f t="shared" si="155"/>
        <v>66777336</v>
      </c>
      <c r="AE167" s="87"/>
      <c r="AG167" s="8" t="s">
        <v>0</v>
      </c>
      <c r="AI167" s="8" t="s">
        <v>0</v>
      </c>
    </row>
    <row r="168" spans="1:35" ht="82.5" customHeight="1" x14ac:dyDescent="0.25">
      <c r="A168" s="79" t="s">
        <v>303</v>
      </c>
      <c r="B168" s="43" t="s">
        <v>369</v>
      </c>
      <c r="C168" s="38">
        <v>6665279.4800000004</v>
      </c>
      <c r="D168" s="38">
        <v>7634300</v>
      </c>
      <c r="E168" s="38"/>
      <c r="F168" s="38"/>
      <c r="G168" s="38"/>
      <c r="H168" s="38">
        <f t="shared" si="189"/>
        <v>7634300</v>
      </c>
      <c r="I168" s="38">
        <v>-46060</v>
      </c>
      <c r="J168" s="38">
        <f t="shared" si="171"/>
        <v>7588240</v>
      </c>
      <c r="K168" s="38"/>
      <c r="L168" s="38">
        <f t="shared" ref="L168:L169" si="196">J168+K168</f>
        <v>7588240</v>
      </c>
      <c r="M168" s="38"/>
      <c r="N168" s="38">
        <f t="shared" ref="N168:N169" si="197">L168+M168</f>
        <v>7588240</v>
      </c>
      <c r="O168" s="38">
        <f>-104054.56-670085.44</f>
        <v>-774140</v>
      </c>
      <c r="P168" s="33">
        <f t="shared" si="133"/>
        <v>128900</v>
      </c>
      <c r="Q168" s="38">
        <v>7763200</v>
      </c>
      <c r="R168" s="52">
        <v>7905160.2199999997</v>
      </c>
      <c r="S168" s="32">
        <f t="shared" si="195"/>
        <v>101.82863020403956</v>
      </c>
      <c r="T168" s="33">
        <f t="shared" si="194"/>
        <v>1239880.7399999993</v>
      </c>
      <c r="U168" s="26">
        <f t="shared" si="187"/>
        <v>118.60208178397342</v>
      </c>
      <c r="W168" s="38">
        <v>7732600</v>
      </c>
      <c r="X168" s="38"/>
      <c r="Y168" s="38">
        <f t="shared" si="121"/>
        <v>7732600</v>
      </c>
      <c r="Z168" s="38">
        <v>7732600</v>
      </c>
      <c r="AA168" s="38"/>
      <c r="AB168" s="38">
        <f t="shared" si="155"/>
        <v>7732600</v>
      </c>
      <c r="AE168" s="87"/>
      <c r="AH168" s="8" t="s">
        <v>0</v>
      </c>
    </row>
    <row r="169" spans="1:35" ht="128.25" customHeight="1" x14ac:dyDescent="0.25">
      <c r="A169" s="79" t="s">
        <v>302</v>
      </c>
      <c r="B169" s="43" t="s">
        <v>370</v>
      </c>
      <c r="C169" s="38">
        <v>0</v>
      </c>
      <c r="D169" s="38">
        <v>11140</v>
      </c>
      <c r="E169" s="38"/>
      <c r="F169" s="38"/>
      <c r="G169" s="38"/>
      <c r="H169" s="38">
        <f t="shared" si="189"/>
        <v>11140</v>
      </c>
      <c r="I169" s="38"/>
      <c r="J169" s="38">
        <f t="shared" si="171"/>
        <v>11140</v>
      </c>
      <c r="K169" s="38"/>
      <c r="L169" s="38">
        <f t="shared" si="196"/>
        <v>11140</v>
      </c>
      <c r="M169" s="38"/>
      <c r="N169" s="38">
        <f t="shared" si="197"/>
        <v>11140</v>
      </c>
      <c r="O169" s="38"/>
      <c r="P169" s="33">
        <f t="shared" si="133"/>
        <v>-15</v>
      </c>
      <c r="Q169" s="38">
        <v>11125</v>
      </c>
      <c r="R169" s="52">
        <v>52370.2</v>
      </c>
      <c r="S169" s="32">
        <f t="shared" si="195"/>
        <v>470.74337078651683</v>
      </c>
      <c r="T169" s="33">
        <f t="shared" si="194"/>
        <v>52370.2</v>
      </c>
      <c r="U169" s="26" t="s">
        <v>0</v>
      </c>
      <c r="W169" s="38">
        <v>11140</v>
      </c>
      <c r="X169" s="38"/>
      <c r="Y169" s="38">
        <f t="shared" si="121"/>
        <v>11140</v>
      </c>
      <c r="Z169" s="38">
        <v>11140</v>
      </c>
      <c r="AA169" s="38"/>
      <c r="AB169" s="38">
        <f t="shared" si="155"/>
        <v>11140</v>
      </c>
      <c r="AE169" s="87"/>
      <c r="AH169" s="8" t="s">
        <v>0</v>
      </c>
    </row>
    <row r="170" spans="1:35" ht="64.5" customHeight="1" x14ac:dyDescent="0.25">
      <c r="A170" s="79" t="s">
        <v>305</v>
      </c>
      <c r="B170" s="43" t="s">
        <v>219</v>
      </c>
      <c r="C170" s="38" t="e">
        <f>#REF!</f>
        <v>#REF!</v>
      </c>
      <c r="D170" s="38" t="e">
        <f>#REF!</f>
        <v>#REF!</v>
      </c>
      <c r="E170" s="38"/>
      <c r="F170" s="38"/>
      <c r="G170" s="38" t="e">
        <f>#REF!</f>
        <v>#REF!</v>
      </c>
      <c r="H170" s="38" t="e">
        <f>#REF!</f>
        <v>#REF!</v>
      </c>
      <c r="I170" s="38" t="e">
        <f>#REF!</f>
        <v>#REF!</v>
      </c>
      <c r="J170" s="38" t="e">
        <f>#REF!</f>
        <v>#REF!</v>
      </c>
      <c r="K170" s="38" t="e">
        <f>#REF!</f>
        <v>#REF!</v>
      </c>
      <c r="L170" s="38" t="e">
        <f>#REF!</f>
        <v>#REF!</v>
      </c>
      <c r="M170" s="38" t="e">
        <f>#REF!</f>
        <v>#REF!</v>
      </c>
      <c r="N170" s="38" t="e">
        <f>#REF!</f>
        <v>#REF!</v>
      </c>
      <c r="O170" s="38" t="e">
        <f>#REF!</f>
        <v>#REF!</v>
      </c>
      <c r="P170" s="33" t="e">
        <f t="shared" si="133"/>
        <v>#REF!</v>
      </c>
      <c r="Q170" s="38" t="e">
        <f>#REF!</f>
        <v>#REF!</v>
      </c>
      <c r="R170" s="52">
        <f>R171</f>
        <v>985646.52</v>
      </c>
      <c r="S170" s="32" t="e">
        <f t="shared" si="195"/>
        <v>#REF!</v>
      </c>
      <c r="T170" s="33" t="e">
        <f t="shared" si="194"/>
        <v>#REF!</v>
      </c>
      <c r="U170" s="26" t="e">
        <f t="shared" si="187"/>
        <v>#REF!</v>
      </c>
      <c r="W170" s="38" t="e">
        <f>#REF!</f>
        <v>#REF!</v>
      </c>
      <c r="X170" s="38" t="e">
        <f>#REF!</f>
        <v>#REF!</v>
      </c>
      <c r="Y170" s="38" t="e">
        <f t="shared" si="121"/>
        <v>#REF!</v>
      </c>
      <c r="Z170" s="38" t="e">
        <f>#REF!</f>
        <v>#REF!</v>
      </c>
      <c r="AA170" s="38" t="e">
        <f>#REF!</f>
        <v>#REF!</v>
      </c>
      <c r="AB170" s="38" t="e">
        <f t="shared" si="155"/>
        <v>#REF!</v>
      </c>
      <c r="AH170" s="8" t="s">
        <v>0</v>
      </c>
    </row>
    <row r="171" spans="1:35" ht="64.5" customHeight="1" x14ac:dyDescent="0.25">
      <c r="A171" s="79" t="s">
        <v>306</v>
      </c>
      <c r="B171" s="43" t="s">
        <v>220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3">
        <f t="shared" si="133"/>
        <v>0</v>
      </c>
      <c r="Q171" s="38"/>
      <c r="R171" s="52">
        <v>985646.52</v>
      </c>
      <c r="S171" s="32" t="e">
        <f t="shared" si="195"/>
        <v>#DIV/0!</v>
      </c>
      <c r="T171" s="33">
        <f t="shared" si="194"/>
        <v>985646.52</v>
      </c>
      <c r="U171" s="26" t="e">
        <f t="shared" si="187"/>
        <v>#DIV/0!</v>
      </c>
      <c r="W171" s="38"/>
      <c r="X171" s="38"/>
      <c r="Y171" s="38"/>
      <c r="Z171" s="38"/>
      <c r="AA171" s="38"/>
      <c r="AB171" s="38"/>
    </row>
    <row r="172" spans="1:35" ht="63.75" hidden="1" customHeight="1" x14ac:dyDescent="0.25">
      <c r="A172" s="79" t="s">
        <v>307</v>
      </c>
      <c r="B172" s="43" t="s">
        <v>221</v>
      </c>
      <c r="C172" s="38" t="e">
        <f>#REF!</f>
        <v>#REF!</v>
      </c>
      <c r="D172" s="38" t="e">
        <f>#REF!</f>
        <v>#REF!</v>
      </c>
      <c r="E172" s="38"/>
      <c r="F172" s="38"/>
      <c r="G172" s="38" t="e">
        <f>#REF!</f>
        <v>#REF!</v>
      </c>
      <c r="H172" s="38" t="e">
        <f>#REF!</f>
        <v>#REF!</v>
      </c>
      <c r="I172" s="38" t="e">
        <f>#REF!</f>
        <v>#REF!</v>
      </c>
      <c r="J172" s="38" t="e">
        <f>#REF!</f>
        <v>#REF!</v>
      </c>
      <c r="K172" s="38" t="e">
        <f>#REF!</f>
        <v>#REF!</v>
      </c>
      <c r="L172" s="38" t="e">
        <f>#REF!</f>
        <v>#REF!</v>
      </c>
      <c r="M172" s="38" t="e">
        <f>#REF!</f>
        <v>#REF!</v>
      </c>
      <c r="N172" s="38" t="e">
        <f>#REF!</f>
        <v>#REF!</v>
      </c>
      <c r="O172" s="38" t="e">
        <f>#REF!</f>
        <v>#REF!</v>
      </c>
      <c r="P172" s="33" t="e">
        <f t="shared" si="133"/>
        <v>#REF!</v>
      </c>
      <c r="Q172" s="38" t="e">
        <f>#REF!</f>
        <v>#REF!</v>
      </c>
      <c r="R172" s="52">
        <f>R173</f>
        <v>0</v>
      </c>
      <c r="S172" s="32" t="e">
        <f t="shared" si="195"/>
        <v>#REF!</v>
      </c>
      <c r="T172" s="33" t="e">
        <f t="shared" si="194"/>
        <v>#REF!</v>
      </c>
      <c r="U172" s="26" t="e">
        <f t="shared" si="187"/>
        <v>#REF!</v>
      </c>
      <c r="W172" s="38" t="e">
        <f>#REF!</f>
        <v>#REF!</v>
      </c>
      <c r="X172" s="38" t="e">
        <f>#REF!</f>
        <v>#REF!</v>
      </c>
      <c r="Y172" s="38" t="e">
        <f t="shared" si="121"/>
        <v>#REF!</v>
      </c>
      <c r="Z172" s="38" t="e">
        <f>#REF!</f>
        <v>#REF!</v>
      </c>
      <c r="AA172" s="38" t="e">
        <f>#REF!</f>
        <v>#REF!</v>
      </c>
      <c r="AB172" s="38" t="e">
        <f t="shared" si="155"/>
        <v>#REF!</v>
      </c>
      <c r="AF172" s="8" t="s">
        <v>0</v>
      </c>
    </row>
    <row r="173" spans="1:35" ht="65.25" hidden="1" customHeight="1" x14ac:dyDescent="0.25">
      <c r="A173" s="79" t="s">
        <v>308</v>
      </c>
      <c r="B173" s="43" t="s">
        <v>222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3"/>
      <c r="Q173" s="38"/>
      <c r="R173" s="52">
        <v>0</v>
      </c>
      <c r="S173" s="32"/>
      <c r="T173" s="33"/>
      <c r="U173" s="26"/>
      <c r="W173" s="38"/>
      <c r="X173" s="38"/>
      <c r="Y173" s="38"/>
      <c r="Z173" s="38"/>
      <c r="AA173" s="38"/>
      <c r="AB173" s="38"/>
      <c r="AG173" s="8" t="s">
        <v>0</v>
      </c>
    </row>
    <row r="174" spans="1:35" ht="33" customHeight="1" x14ac:dyDescent="0.25">
      <c r="A174" s="79" t="s">
        <v>309</v>
      </c>
      <c r="B174" s="43" t="s">
        <v>58</v>
      </c>
      <c r="C174" s="38" t="e">
        <f>#REF!</f>
        <v>#REF!</v>
      </c>
      <c r="D174" s="38" t="e">
        <f>#REF!</f>
        <v>#REF!</v>
      </c>
      <c r="E174" s="38" t="e">
        <f>#REF!</f>
        <v>#REF!</v>
      </c>
      <c r="F174" s="38" t="e">
        <f>#REF!</f>
        <v>#REF!</v>
      </c>
      <c r="G174" s="38" t="e">
        <f>#REF!</f>
        <v>#REF!</v>
      </c>
      <c r="H174" s="38" t="e">
        <f>#REF!</f>
        <v>#REF!</v>
      </c>
      <c r="I174" s="38" t="e">
        <f>#REF!</f>
        <v>#REF!</v>
      </c>
      <c r="J174" s="38" t="e">
        <f>#REF!</f>
        <v>#REF!</v>
      </c>
      <c r="K174" s="38" t="e">
        <f>#REF!</f>
        <v>#REF!</v>
      </c>
      <c r="L174" s="38" t="e">
        <f>#REF!</f>
        <v>#REF!</v>
      </c>
      <c r="M174" s="38" t="e">
        <f>#REF!</f>
        <v>#REF!</v>
      </c>
      <c r="N174" s="38" t="e">
        <f>#REF!</f>
        <v>#REF!</v>
      </c>
      <c r="O174" s="38" t="e">
        <f>#REF!</f>
        <v>#REF!</v>
      </c>
      <c r="P174" s="38" t="e">
        <f>#REF!</f>
        <v>#REF!</v>
      </c>
      <c r="Q174" s="38" t="e">
        <f>#REF!</f>
        <v>#REF!</v>
      </c>
      <c r="R174" s="52">
        <f>R175</f>
        <v>991314</v>
      </c>
      <c r="S174" s="32" t="e">
        <f t="shared" si="195"/>
        <v>#REF!</v>
      </c>
      <c r="T174" s="33" t="e">
        <f t="shared" si="194"/>
        <v>#REF!</v>
      </c>
      <c r="U174" s="26" t="s">
        <v>0</v>
      </c>
      <c r="W174" s="38"/>
      <c r="X174" s="38"/>
      <c r="Y174" s="38"/>
      <c r="Z174" s="38"/>
      <c r="AA174" s="38"/>
      <c r="AB174" s="38"/>
    </row>
    <row r="175" spans="1:35" ht="51" customHeight="1" x14ac:dyDescent="0.25">
      <c r="A175" s="79" t="s">
        <v>310</v>
      </c>
      <c r="B175" s="43" t="s">
        <v>59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52">
        <v>991314</v>
      </c>
      <c r="S175" s="32"/>
      <c r="T175" s="33"/>
      <c r="U175" s="26"/>
      <c r="W175" s="38"/>
      <c r="X175" s="38"/>
      <c r="Y175" s="38"/>
      <c r="Z175" s="38"/>
      <c r="AA175" s="38"/>
      <c r="AB175" s="38"/>
    </row>
    <row r="176" spans="1:35" ht="50.25" customHeight="1" x14ac:dyDescent="0.25">
      <c r="A176" s="79" t="s">
        <v>311</v>
      </c>
      <c r="B176" s="84" t="s">
        <v>255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52">
        <f>R177</f>
        <v>5980</v>
      </c>
      <c r="S176" s="32"/>
      <c r="T176" s="33"/>
      <c r="U176" s="26"/>
      <c r="W176" s="38"/>
      <c r="X176" s="38"/>
      <c r="Y176" s="38"/>
      <c r="Z176" s="38"/>
      <c r="AA176" s="38"/>
      <c r="AB176" s="38"/>
    </row>
    <row r="177" spans="1:34" ht="66" customHeight="1" x14ac:dyDescent="0.25">
      <c r="A177" s="79" t="s">
        <v>312</v>
      </c>
      <c r="B177" s="84" t="s">
        <v>256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52">
        <v>5980</v>
      </c>
      <c r="S177" s="32"/>
      <c r="T177" s="33"/>
      <c r="U177" s="26"/>
      <c r="W177" s="38"/>
      <c r="X177" s="38"/>
      <c r="Y177" s="38"/>
      <c r="Z177" s="38"/>
      <c r="AA177" s="38"/>
      <c r="AB177" s="38"/>
    </row>
    <row r="178" spans="1:34" ht="51" customHeight="1" x14ac:dyDescent="0.25">
      <c r="A178" s="79" t="s">
        <v>313</v>
      </c>
      <c r="B178" s="43" t="s">
        <v>60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3"/>
      <c r="Q178" s="38"/>
      <c r="R178" s="52">
        <f>R179</f>
        <v>52439.19</v>
      </c>
      <c r="S178" s="32"/>
      <c r="T178" s="33"/>
      <c r="U178" s="26"/>
      <c r="W178" s="38"/>
      <c r="X178" s="38"/>
      <c r="Y178" s="38"/>
      <c r="Z178" s="38"/>
      <c r="AA178" s="38"/>
      <c r="AB178" s="38"/>
    </row>
    <row r="179" spans="1:34" ht="50.25" customHeight="1" x14ac:dyDescent="0.25">
      <c r="A179" s="79" t="s">
        <v>314</v>
      </c>
      <c r="B179" s="43" t="s">
        <v>61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3"/>
      <c r="Q179" s="38"/>
      <c r="R179" s="52">
        <v>52439.19</v>
      </c>
      <c r="S179" s="32"/>
      <c r="T179" s="33"/>
      <c r="U179" s="26"/>
      <c r="W179" s="38"/>
      <c r="X179" s="38"/>
      <c r="Y179" s="38"/>
      <c r="Z179" s="38"/>
      <c r="AA179" s="38"/>
      <c r="AB179" s="38"/>
    </row>
    <row r="180" spans="1:34" s="61" customFormat="1" ht="22.5" customHeight="1" x14ac:dyDescent="0.25">
      <c r="A180" s="82" t="s">
        <v>315</v>
      </c>
      <c r="B180" s="43" t="s">
        <v>64</v>
      </c>
      <c r="C180" s="38">
        <f>C181+C184+C186+C188+C190</f>
        <v>13772716.25</v>
      </c>
      <c r="D180" s="38">
        <f t="shared" ref="D180:Q180" si="198">D181+D184+D186+D188+D190</f>
        <v>12541702</v>
      </c>
      <c r="E180" s="38">
        <f t="shared" si="198"/>
        <v>0</v>
      </c>
      <c r="F180" s="38">
        <f t="shared" si="198"/>
        <v>0</v>
      </c>
      <c r="G180" s="38">
        <f t="shared" si="198"/>
        <v>0</v>
      </c>
      <c r="H180" s="38">
        <f t="shared" si="198"/>
        <v>12541702</v>
      </c>
      <c r="I180" s="38">
        <f t="shared" si="198"/>
        <v>-39699</v>
      </c>
      <c r="J180" s="38">
        <f t="shared" si="198"/>
        <v>12502003</v>
      </c>
      <c r="K180" s="38">
        <f t="shared" si="198"/>
        <v>1212050</v>
      </c>
      <c r="L180" s="38">
        <f t="shared" si="198"/>
        <v>13714053</v>
      </c>
      <c r="M180" s="38">
        <f t="shared" si="198"/>
        <v>261321.25</v>
      </c>
      <c r="N180" s="38">
        <f t="shared" si="198"/>
        <v>13975374.25</v>
      </c>
      <c r="O180" s="38">
        <f t="shared" si="198"/>
        <v>2089262</v>
      </c>
      <c r="P180" s="38">
        <f t="shared" si="198"/>
        <v>2126354.65</v>
      </c>
      <c r="Q180" s="38">
        <f t="shared" si="198"/>
        <v>14768056.65</v>
      </c>
      <c r="R180" s="52">
        <f>R181+R184+R186+R188+R190</f>
        <v>5283736</v>
      </c>
      <c r="S180" s="32">
        <f t="shared" si="195"/>
        <v>35.778140111617191</v>
      </c>
      <c r="T180" s="33">
        <f t="shared" si="194"/>
        <v>-8488980.25</v>
      </c>
      <c r="U180" s="26">
        <f t="shared" si="187"/>
        <v>38.36379043966727</v>
      </c>
      <c r="W180" s="45">
        <f>W181+W190</f>
        <v>434142</v>
      </c>
      <c r="X180" s="45">
        <f t="shared" ref="X180:AB180" si="199">X181+X190</f>
        <v>0</v>
      </c>
      <c r="Y180" s="45">
        <f t="shared" si="199"/>
        <v>434142</v>
      </c>
      <c r="Z180" s="45">
        <f t="shared" si="199"/>
        <v>414947</v>
      </c>
      <c r="AA180" s="45">
        <f t="shared" si="199"/>
        <v>0</v>
      </c>
      <c r="AB180" s="45">
        <f t="shared" si="199"/>
        <v>414947</v>
      </c>
    </row>
    <row r="181" spans="1:34" ht="62.25" customHeight="1" x14ac:dyDescent="0.25">
      <c r="A181" s="82" t="s">
        <v>316</v>
      </c>
      <c r="B181" s="43" t="s">
        <v>65</v>
      </c>
      <c r="C181" s="38">
        <f t="shared" ref="C181:Q181" si="200">C183</f>
        <v>11878950</v>
      </c>
      <c r="D181" s="38">
        <f t="shared" si="200"/>
        <v>12112800</v>
      </c>
      <c r="E181" s="38"/>
      <c r="F181" s="38"/>
      <c r="G181" s="38">
        <f t="shared" si="200"/>
        <v>0</v>
      </c>
      <c r="H181" s="38">
        <f t="shared" si="200"/>
        <v>12112800</v>
      </c>
      <c r="I181" s="38">
        <f t="shared" si="200"/>
        <v>0</v>
      </c>
      <c r="J181" s="38">
        <f t="shared" si="200"/>
        <v>12112800</v>
      </c>
      <c r="K181" s="38">
        <f t="shared" si="200"/>
        <v>12050</v>
      </c>
      <c r="L181" s="38">
        <f t="shared" si="200"/>
        <v>12124850</v>
      </c>
      <c r="M181" s="38">
        <f t="shared" si="200"/>
        <v>0</v>
      </c>
      <c r="N181" s="38">
        <f t="shared" si="200"/>
        <v>12124850</v>
      </c>
      <c r="O181" s="38">
        <f t="shared" si="200"/>
        <v>-245900</v>
      </c>
      <c r="P181" s="33">
        <f t="shared" si="133"/>
        <v>475010</v>
      </c>
      <c r="Q181" s="38">
        <f t="shared" si="200"/>
        <v>12587810</v>
      </c>
      <c r="R181" s="52">
        <f>R183+R182</f>
        <v>4090900</v>
      </c>
      <c r="S181" s="32">
        <f t="shared" si="195"/>
        <v>32.498901715230851</v>
      </c>
      <c r="T181" s="33">
        <f t="shared" si="194"/>
        <v>-7788050</v>
      </c>
      <c r="U181" s="26">
        <f t="shared" si="187"/>
        <v>34.43822896804852</v>
      </c>
      <c r="W181" s="38">
        <f t="shared" ref="W181:X181" si="201">W183</f>
        <v>0</v>
      </c>
      <c r="X181" s="38">
        <f t="shared" si="201"/>
        <v>0</v>
      </c>
      <c r="Y181" s="38">
        <f t="shared" si="121"/>
        <v>0</v>
      </c>
      <c r="Z181" s="38">
        <f t="shared" ref="Z181:AA181" si="202">Z183</f>
        <v>0</v>
      </c>
      <c r="AA181" s="38">
        <f t="shared" si="202"/>
        <v>0</v>
      </c>
      <c r="AB181" s="38">
        <f t="shared" si="155"/>
        <v>0</v>
      </c>
      <c r="AF181" s="8" t="s">
        <v>0</v>
      </c>
    </row>
    <row r="182" spans="1:34" ht="65.25" customHeight="1" x14ac:dyDescent="0.25">
      <c r="A182" s="82" t="s">
        <v>317</v>
      </c>
      <c r="B182" s="43" t="s">
        <v>66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3"/>
      <c r="Q182" s="38"/>
      <c r="R182" s="52">
        <v>4088500</v>
      </c>
      <c r="S182" s="32"/>
      <c r="T182" s="33"/>
      <c r="U182" s="26"/>
      <c r="W182" s="38"/>
      <c r="X182" s="38"/>
      <c r="Y182" s="38"/>
      <c r="Z182" s="38"/>
      <c r="AA182" s="38"/>
      <c r="AB182" s="38"/>
    </row>
    <row r="183" spans="1:34" ht="65.25" customHeight="1" x14ac:dyDescent="0.25">
      <c r="A183" s="82" t="s">
        <v>318</v>
      </c>
      <c r="B183" s="43" t="s">
        <v>66</v>
      </c>
      <c r="C183" s="38">
        <v>11878950</v>
      </c>
      <c r="D183" s="38">
        <v>12112800</v>
      </c>
      <c r="E183" s="38"/>
      <c r="F183" s="38"/>
      <c r="G183" s="38"/>
      <c r="H183" s="38">
        <f t="shared" si="189"/>
        <v>12112800</v>
      </c>
      <c r="I183" s="38"/>
      <c r="J183" s="38">
        <f t="shared" si="171"/>
        <v>12112800</v>
      </c>
      <c r="K183" s="38">
        <f>-55000+75000-7950</f>
        <v>12050</v>
      </c>
      <c r="L183" s="38">
        <f t="shared" ref="L183:L192" si="203">J183+K183</f>
        <v>12124850</v>
      </c>
      <c r="M183" s="38"/>
      <c r="N183" s="38">
        <f t="shared" ref="N183" si="204">L183+M183</f>
        <v>12124850</v>
      </c>
      <c r="O183" s="38">
        <f>-15900-20000+35000-245000</f>
        <v>-245900</v>
      </c>
      <c r="P183" s="33">
        <f t="shared" si="133"/>
        <v>475010</v>
      </c>
      <c r="Q183" s="38">
        <v>12587810</v>
      </c>
      <c r="R183" s="52">
        <v>2400</v>
      </c>
      <c r="S183" s="32">
        <f t="shared" si="195"/>
        <v>1.9066064708634783E-2</v>
      </c>
      <c r="T183" s="33">
        <f t="shared" si="194"/>
        <v>-11876550</v>
      </c>
      <c r="U183" s="26">
        <f t="shared" si="187"/>
        <v>2.0203805891934892E-2</v>
      </c>
      <c r="V183" s="13"/>
      <c r="W183" s="38"/>
      <c r="X183" s="38"/>
      <c r="Y183" s="38">
        <f t="shared" si="121"/>
        <v>0</v>
      </c>
      <c r="Z183" s="38"/>
      <c r="AA183" s="38"/>
      <c r="AB183" s="38">
        <f t="shared" si="155"/>
        <v>0</v>
      </c>
    </row>
    <row r="184" spans="1:34" ht="47.25" customHeight="1" x14ac:dyDescent="0.25">
      <c r="A184" s="85" t="s">
        <v>326</v>
      </c>
      <c r="B184" s="94" t="s">
        <v>324</v>
      </c>
      <c r="C184" s="38">
        <f t="shared" ref="C184" si="205">C185</f>
        <v>261321.25</v>
      </c>
      <c r="D184" s="38"/>
      <c r="E184" s="38"/>
      <c r="F184" s="38"/>
      <c r="G184" s="38"/>
      <c r="H184" s="38"/>
      <c r="I184" s="38"/>
      <c r="J184" s="38"/>
      <c r="K184" s="38"/>
      <c r="L184" s="38">
        <f>L185</f>
        <v>0</v>
      </c>
      <c r="M184" s="38">
        <f t="shared" ref="M184:R184" si="206">M185</f>
        <v>261321.25</v>
      </c>
      <c r="N184" s="38">
        <f t="shared" si="206"/>
        <v>261321.25</v>
      </c>
      <c r="O184" s="38">
        <f t="shared" si="206"/>
        <v>0</v>
      </c>
      <c r="P184" s="33">
        <f t="shared" si="133"/>
        <v>0</v>
      </c>
      <c r="Q184" s="38">
        <f t="shared" si="206"/>
        <v>0</v>
      </c>
      <c r="R184" s="52">
        <f t="shared" si="206"/>
        <v>598047</v>
      </c>
      <c r="S184" s="32" t="e">
        <f t="shared" si="195"/>
        <v>#DIV/0!</v>
      </c>
      <c r="T184" s="33">
        <f t="shared" si="194"/>
        <v>336725.75</v>
      </c>
      <c r="U184" s="26">
        <f t="shared" si="187"/>
        <v>228.85509693528562</v>
      </c>
      <c r="W184" s="38"/>
      <c r="X184" s="38"/>
      <c r="Y184" s="38"/>
      <c r="Z184" s="38"/>
      <c r="AA184" s="38"/>
      <c r="AB184" s="38"/>
    </row>
    <row r="185" spans="1:34" ht="47.25" customHeight="1" x14ac:dyDescent="0.25">
      <c r="A185" s="85" t="s">
        <v>327</v>
      </c>
      <c r="B185" s="94" t="s">
        <v>325</v>
      </c>
      <c r="C185" s="38">
        <v>261321.25</v>
      </c>
      <c r="D185" s="38"/>
      <c r="E185" s="38"/>
      <c r="F185" s="38"/>
      <c r="G185" s="38"/>
      <c r="H185" s="38"/>
      <c r="I185" s="38"/>
      <c r="J185" s="38"/>
      <c r="K185" s="38"/>
      <c r="L185" s="38"/>
      <c r="M185" s="38">
        <v>261321.25</v>
      </c>
      <c r="N185" s="38">
        <f>L185+M185</f>
        <v>261321.25</v>
      </c>
      <c r="O185" s="38"/>
      <c r="P185" s="33">
        <f t="shared" ref="P185:P192" si="207">Q185-D185</f>
        <v>0</v>
      </c>
      <c r="Q185" s="38"/>
      <c r="R185" s="52">
        <v>598047</v>
      </c>
      <c r="S185" s="32" t="e">
        <f t="shared" si="195"/>
        <v>#DIV/0!</v>
      </c>
      <c r="T185" s="33">
        <f t="shared" si="194"/>
        <v>336725.75</v>
      </c>
      <c r="U185" s="26">
        <f t="shared" si="187"/>
        <v>228.85509693528562</v>
      </c>
      <c r="W185" s="38"/>
      <c r="X185" s="38"/>
      <c r="Y185" s="38"/>
      <c r="Z185" s="38"/>
      <c r="AA185" s="38"/>
      <c r="AB185" s="38"/>
    </row>
    <row r="186" spans="1:34" ht="36.75" hidden="1" customHeight="1" x14ac:dyDescent="0.25">
      <c r="A186" s="82" t="s">
        <v>339</v>
      </c>
      <c r="B186" s="43" t="s">
        <v>223</v>
      </c>
      <c r="C186" s="38">
        <f>C187</f>
        <v>0</v>
      </c>
      <c r="D186" s="38">
        <f t="shared" ref="D186:R186" si="208">D187</f>
        <v>0</v>
      </c>
      <c r="E186" s="38">
        <f t="shared" si="208"/>
        <v>0</v>
      </c>
      <c r="F186" s="38">
        <f t="shared" si="208"/>
        <v>0</v>
      </c>
      <c r="G186" s="38">
        <f t="shared" si="208"/>
        <v>0</v>
      </c>
      <c r="H186" s="38">
        <f t="shared" si="208"/>
        <v>0</v>
      </c>
      <c r="I186" s="38">
        <f t="shared" si="208"/>
        <v>0</v>
      </c>
      <c r="J186" s="38">
        <f t="shared" si="208"/>
        <v>0</v>
      </c>
      <c r="K186" s="38">
        <f t="shared" si="208"/>
        <v>0</v>
      </c>
      <c r="L186" s="38">
        <f t="shared" si="208"/>
        <v>0</v>
      </c>
      <c r="M186" s="38">
        <f t="shared" si="208"/>
        <v>0</v>
      </c>
      <c r="N186" s="38">
        <f t="shared" si="208"/>
        <v>0</v>
      </c>
      <c r="O186" s="38">
        <f t="shared" si="208"/>
        <v>0</v>
      </c>
      <c r="P186" s="38">
        <f t="shared" si="208"/>
        <v>0</v>
      </c>
      <c r="Q186" s="38">
        <f t="shared" si="208"/>
        <v>100000</v>
      </c>
      <c r="R186" s="52">
        <f t="shared" si="208"/>
        <v>0</v>
      </c>
      <c r="S186" s="32">
        <f t="shared" si="195"/>
        <v>0</v>
      </c>
      <c r="T186" s="33">
        <f t="shared" si="194"/>
        <v>0</v>
      </c>
      <c r="U186" s="26" t="s">
        <v>0</v>
      </c>
      <c r="V186" s="8" t="s">
        <v>0</v>
      </c>
      <c r="W186" s="38"/>
      <c r="X186" s="38"/>
      <c r="Y186" s="38"/>
      <c r="Z186" s="38"/>
      <c r="AA186" s="38"/>
      <c r="AB186" s="38"/>
      <c r="AF186" s="8" t="s">
        <v>0</v>
      </c>
    </row>
    <row r="187" spans="1:34" ht="39.75" hidden="1" customHeight="1" x14ac:dyDescent="0.25">
      <c r="A187" s="82" t="s">
        <v>340</v>
      </c>
      <c r="B187" s="43" t="s">
        <v>224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3"/>
      <c r="Q187" s="38">
        <v>100000</v>
      </c>
      <c r="R187" s="52">
        <v>0</v>
      </c>
      <c r="S187" s="32">
        <f t="shared" si="195"/>
        <v>0</v>
      </c>
      <c r="T187" s="33">
        <f t="shared" si="194"/>
        <v>0</v>
      </c>
      <c r="U187" s="26" t="s">
        <v>0</v>
      </c>
      <c r="V187" s="8" t="s">
        <v>0</v>
      </c>
      <c r="W187" s="38"/>
      <c r="X187" s="38"/>
      <c r="Y187" s="38"/>
      <c r="Z187" s="38"/>
      <c r="AA187" s="38"/>
      <c r="AB187" s="38"/>
      <c r="AH187" s="8" t="s">
        <v>0</v>
      </c>
    </row>
    <row r="188" spans="1:34" ht="36" hidden="1" customHeight="1" x14ac:dyDescent="0.25">
      <c r="A188" s="82" t="s">
        <v>341</v>
      </c>
      <c r="B188" s="43" t="s">
        <v>67</v>
      </c>
      <c r="C188" s="38">
        <f t="shared" ref="C188" si="209">C189</f>
        <v>1200000</v>
      </c>
      <c r="D188" s="38"/>
      <c r="E188" s="38"/>
      <c r="F188" s="38"/>
      <c r="G188" s="38"/>
      <c r="H188" s="38"/>
      <c r="I188" s="38"/>
      <c r="J188" s="38">
        <f>J189</f>
        <v>0</v>
      </c>
      <c r="K188" s="38">
        <f t="shared" ref="K188:R188" si="210">K189</f>
        <v>1200000</v>
      </c>
      <c r="L188" s="38">
        <f t="shared" si="210"/>
        <v>1200000</v>
      </c>
      <c r="M188" s="38">
        <f t="shared" si="210"/>
        <v>0</v>
      </c>
      <c r="N188" s="38">
        <f t="shared" si="210"/>
        <v>1200000</v>
      </c>
      <c r="O188" s="38">
        <f t="shared" si="210"/>
        <v>2291920</v>
      </c>
      <c r="P188" s="33">
        <f t="shared" si="207"/>
        <v>1627357.65</v>
      </c>
      <c r="Q188" s="38">
        <f t="shared" si="210"/>
        <v>1627357.65</v>
      </c>
      <c r="R188" s="52">
        <f t="shared" si="210"/>
        <v>0</v>
      </c>
      <c r="S188" s="32">
        <f t="shared" si="195"/>
        <v>0</v>
      </c>
      <c r="T188" s="33">
        <f t="shared" si="194"/>
        <v>-1200000</v>
      </c>
      <c r="U188" s="26">
        <f t="shared" si="187"/>
        <v>0</v>
      </c>
      <c r="W188" s="38"/>
      <c r="X188" s="38"/>
      <c r="Y188" s="38"/>
      <c r="Z188" s="38"/>
      <c r="AA188" s="38"/>
      <c r="AB188" s="38"/>
    </row>
    <row r="189" spans="1:34" ht="35.25" hidden="1" customHeight="1" x14ac:dyDescent="0.25">
      <c r="A189" s="82" t="s">
        <v>342</v>
      </c>
      <c r="B189" s="43" t="s">
        <v>68</v>
      </c>
      <c r="C189" s="38">
        <v>1200000</v>
      </c>
      <c r="D189" s="38"/>
      <c r="E189" s="38"/>
      <c r="F189" s="38"/>
      <c r="G189" s="38"/>
      <c r="H189" s="38"/>
      <c r="I189" s="38"/>
      <c r="J189" s="38"/>
      <c r="K189" s="38">
        <v>1200000</v>
      </c>
      <c r="L189" s="38">
        <f t="shared" si="203"/>
        <v>1200000</v>
      </c>
      <c r="M189" s="38"/>
      <c r="N189" s="38">
        <f t="shared" ref="N189:N192" si="211">L189+M189</f>
        <v>1200000</v>
      </c>
      <c r="O189" s="38">
        <v>2291920</v>
      </c>
      <c r="P189" s="33">
        <f t="shared" si="207"/>
        <v>1627357.65</v>
      </c>
      <c r="Q189" s="38">
        <v>1627357.65</v>
      </c>
      <c r="R189" s="52">
        <v>0</v>
      </c>
      <c r="S189" s="32">
        <f t="shared" si="195"/>
        <v>0</v>
      </c>
      <c r="T189" s="33">
        <f t="shared" si="194"/>
        <v>-1200000</v>
      </c>
      <c r="U189" s="26">
        <f t="shared" si="187"/>
        <v>0</v>
      </c>
      <c r="W189" s="38"/>
      <c r="X189" s="38"/>
      <c r="Y189" s="38"/>
      <c r="Z189" s="38"/>
      <c r="AA189" s="38"/>
      <c r="AB189" s="38"/>
    </row>
    <row r="190" spans="1:34" ht="18" customHeight="1" x14ac:dyDescent="0.25">
      <c r="A190" s="82" t="s">
        <v>319</v>
      </c>
      <c r="B190" s="43" t="s">
        <v>69</v>
      </c>
      <c r="C190" s="38">
        <f t="shared" ref="C190:Q190" si="212">C192</f>
        <v>432445</v>
      </c>
      <c r="D190" s="38">
        <f t="shared" si="212"/>
        <v>428902</v>
      </c>
      <c r="E190" s="38">
        <f t="shared" si="212"/>
        <v>0</v>
      </c>
      <c r="F190" s="38">
        <f t="shared" si="212"/>
        <v>0</v>
      </c>
      <c r="G190" s="38">
        <f t="shared" si="212"/>
        <v>0</v>
      </c>
      <c r="H190" s="38">
        <f t="shared" si="212"/>
        <v>428902</v>
      </c>
      <c r="I190" s="38">
        <f t="shared" si="212"/>
        <v>-39699</v>
      </c>
      <c r="J190" s="38">
        <f t="shared" si="212"/>
        <v>389203</v>
      </c>
      <c r="K190" s="38">
        <f t="shared" si="212"/>
        <v>0</v>
      </c>
      <c r="L190" s="38">
        <f t="shared" si="212"/>
        <v>389203</v>
      </c>
      <c r="M190" s="38">
        <f t="shared" si="212"/>
        <v>0</v>
      </c>
      <c r="N190" s="38">
        <f t="shared" si="212"/>
        <v>389203</v>
      </c>
      <c r="O190" s="38">
        <f t="shared" si="212"/>
        <v>43242</v>
      </c>
      <c r="P190" s="38">
        <f t="shared" si="212"/>
        <v>23987</v>
      </c>
      <c r="Q190" s="38">
        <f t="shared" si="212"/>
        <v>452889</v>
      </c>
      <c r="R190" s="52">
        <f>R191+R192</f>
        <v>594789</v>
      </c>
      <c r="S190" s="32">
        <f t="shared" si="195"/>
        <v>131.33218073302731</v>
      </c>
      <c r="T190" s="33">
        <f t="shared" si="194"/>
        <v>162344</v>
      </c>
      <c r="U190" s="26">
        <f t="shared" si="187"/>
        <v>137.54095896588007</v>
      </c>
      <c r="W190" s="38">
        <f>W192</f>
        <v>434142</v>
      </c>
      <c r="X190" s="38">
        <f t="shared" ref="X190" si="213">X192</f>
        <v>0</v>
      </c>
      <c r="Y190" s="38">
        <f t="shared" si="121"/>
        <v>434142</v>
      </c>
      <c r="Z190" s="38">
        <f>Z192</f>
        <v>414947</v>
      </c>
      <c r="AA190" s="38">
        <f t="shared" ref="AA190" si="214">AA192</f>
        <v>0</v>
      </c>
      <c r="AB190" s="38">
        <f t="shared" si="155"/>
        <v>414947</v>
      </c>
    </row>
    <row r="191" spans="1:34" ht="32.25" customHeight="1" x14ac:dyDescent="0.25">
      <c r="A191" s="82" t="s">
        <v>320</v>
      </c>
      <c r="B191" s="43" t="s">
        <v>70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52">
        <v>594789</v>
      </c>
      <c r="S191" s="32"/>
      <c r="T191" s="33"/>
      <c r="U191" s="26"/>
      <c r="W191" s="38"/>
      <c r="X191" s="38"/>
      <c r="Y191" s="38"/>
      <c r="Z191" s="38"/>
      <c r="AA191" s="38"/>
      <c r="AB191" s="38"/>
    </row>
    <row r="192" spans="1:34" ht="32.25" hidden="1" customHeight="1" x14ac:dyDescent="0.25">
      <c r="A192" s="82" t="s">
        <v>343</v>
      </c>
      <c r="B192" s="43" t="s">
        <v>70</v>
      </c>
      <c r="C192" s="38">
        <v>432445</v>
      </c>
      <c r="D192" s="38">
        <f>'[1]6 Вед15'!J69</f>
        <v>428902</v>
      </c>
      <c r="E192" s="38"/>
      <c r="F192" s="38"/>
      <c r="G192" s="38"/>
      <c r="H192" s="38">
        <f>D192+G192</f>
        <v>428902</v>
      </c>
      <c r="I192" s="38">
        <v>-39699</v>
      </c>
      <c r="J192" s="38">
        <f t="shared" si="171"/>
        <v>389203</v>
      </c>
      <c r="K192" s="38"/>
      <c r="L192" s="38">
        <f t="shared" si="203"/>
        <v>389203</v>
      </c>
      <c r="M192" s="38"/>
      <c r="N192" s="38">
        <f t="shared" si="211"/>
        <v>389203</v>
      </c>
      <c r="O192" s="38">
        <v>43242</v>
      </c>
      <c r="P192" s="33">
        <f t="shared" si="207"/>
        <v>23987</v>
      </c>
      <c r="Q192" s="38">
        <v>452889</v>
      </c>
      <c r="R192" s="52">
        <v>0</v>
      </c>
      <c r="S192" s="32">
        <f>R192/Q192*100</f>
        <v>0</v>
      </c>
      <c r="T192" s="33">
        <f t="shared" si="194"/>
        <v>-432445</v>
      </c>
      <c r="U192" s="26">
        <f t="shared" si="187"/>
        <v>0</v>
      </c>
      <c r="W192" s="38">
        <v>434142</v>
      </c>
      <c r="X192" s="38"/>
      <c r="Y192" s="38">
        <f t="shared" si="121"/>
        <v>434142</v>
      </c>
      <c r="Z192" s="38">
        <v>414947</v>
      </c>
      <c r="AA192" s="38"/>
      <c r="AB192" s="38">
        <f>Z192+AA192</f>
        <v>414947</v>
      </c>
    </row>
    <row r="193" spans="1:33" ht="18" hidden="1" customHeight="1" x14ac:dyDescent="0.25">
      <c r="A193" s="82" t="s">
        <v>321</v>
      </c>
      <c r="B193" s="100" t="s">
        <v>257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3"/>
      <c r="Q193" s="38"/>
      <c r="R193" s="52">
        <f>R194</f>
        <v>0</v>
      </c>
      <c r="S193" s="32"/>
      <c r="T193" s="33"/>
      <c r="U193" s="26"/>
      <c r="W193" s="38"/>
      <c r="X193" s="38"/>
      <c r="Y193" s="38"/>
      <c r="Z193" s="38"/>
      <c r="AA193" s="38"/>
      <c r="AB193" s="38"/>
    </row>
    <row r="194" spans="1:33" ht="18.75" hidden="1" customHeight="1" x14ac:dyDescent="0.25">
      <c r="A194" s="82" t="s">
        <v>322</v>
      </c>
      <c r="B194" s="43" t="s">
        <v>258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3"/>
      <c r="Q194" s="38"/>
      <c r="R194" s="52">
        <f>R195</f>
        <v>0</v>
      </c>
      <c r="S194" s="32"/>
      <c r="T194" s="33"/>
      <c r="U194" s="26"/>
      <c r="W194" s="38"/>
      <c r="X194" s="38"/>
      <c r="Y194" s="38"/>
      <c r="Z194" s="38"/>
      <c r="AA194" s="38"/>
      <c r="AB194" s="38"/>
    </row>
    <row r="195" spans="1:33" ht="18.75" hidden="1" customHeight="1" x14ac:dyDescent="0.25">
      <c r="A195" s="82" t="s">
        <v>323</v>
      </c>
      <c r="B195" s="43" t="s">
        <v>258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3"/>
      <c r="Q195" s="38"/>
      <c r="R195" s="52">
        <v>0</v>
      </c>
      <c r="S195" s="32"/>
      <c r="T195" s="33"/>
      <c r="U195" s="26"/>
      <c r="W195" s="38"/>
      <c r="X195" s="38"/>
      <c r="Y195" s="38"/>
      <c r="Z195" s="38"/>
      <c r="AA195" s="38"/>
      <c r="AB195" s="38"/>
    </row>
    <row r="196" spans="1:33" ht="36.75" customHeight="1" x14ac:dyDescent="0.25">
      <c r="A196" s="91" t="s">
        <v>331</v>
      </c>
      <c r="B196" s="92" t="s">
        <v>328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3"/>
      <c r="Q196" s="38"/>
      <c r="R196" s="52">
        <f>R197</f>
        <v>-1062</v>
      </c>
      <c r="S196" s="32"/>
      <c r="T196" s="33"/>
      <c r="U196" s="26"/>
      <c r="W196" s="38"/>
      <c r="X196" s="38"/>
      <c r="Y196" s="38"/>
      <c r="Z196" s="38"/>
      <c r="AA196" s="38"/>
      <c r="AB196" s="38"/>
    </row>
    <row r="197" spans="1:33" ht="52.5" customHeight="1" x14ac:dyDescent="0.25">
      <c r="A197" s="91" t="s">
        <v>332</v>
      </c>
      <c r="B197" s="92" t="s">
        <v>329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3"/>
      <c r="Q197" s="38"/>
      <c r="R197" s="52">
        <f>R198</f>
        <v>-1062</v>
      </c>
      <c r="S197" s="32"/>
      <c r="T197" s="33"/>
      <c r="U197" s="26"/>
      <c r="W197" s="38"/>
      <c r="X197" s="38"/>
      <c r="Y197" s="38"/>
      <c r="Z197" s="38"/>
      <c r="AA197" s="38"/>
      <c r="AB197" s="38"/>
    </row>
    <row r="198" spans="1:33" ht="51.75" customHeight="1" x14ac:dyDescent="0.25">
      <c r="A198" s="91" t="s">
        <v>333</v>
      </c>
      <c r="B198" s="92" t="s">
        <v>330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3"/>
      <c r="Q198" s="38"/>
      <c r="R198" s="52">
        <v>-1062</v>
      </c>
      <c r="S198" s="32"/>
      <c r="T198" s="33"/>
      <c r="U198" s="26"/>
      <c r="W198" s="38"/>
      <c r="X198" s="38"/>
      <c r="Y198" s="38"/>
      <c r="Z198" s="38"/>
      <c r="AA198" s="38"/>
      <c r="AB198" s="38"/>
    </row>
    <row r="199" spans="1:33" s="70" customFormat="1" ht="24.75" customHeight="1" x14ac:dyDescent="0.25">
      <c r="A199" s="88"/>
      <c r="B199" s="65" t="s">
        <v>71</v>
      </c>
      <c r="C199" s="66" t="e">
        <f>C7+C106</f>
        <v>#REF!</v>
      </c>
      <c r="D199" s="66" t="e">
        <f>D7+D106</f>
        <v>#REF!</v>
      </c>
      <c r="E199" s="66"/>
      <c r="F199" s="66"/>
      <c r="G199" s="66" t="e">
        <f t="shared" ref="G199:Q199" si="215">G7+G106</f>
        <v>#REF!</v>
      </c>
      <c r="H199" s="66" t="e">
        <f t="shared" si="215"/>
        <v>#REF!</v>
      </c>
      <c r="I199" s="66" t="e">
        <f t="shared" si="215"/>
        <v>#REF!</v>
      </c>
      <c r="J199" s="66" t="e">
        <f t="shared" si="215"/>
        <v>#REF!</v>
      </c>
      <c r="K199" s="66" t="e">
        <f t="shared" si="215"/>
        <v>#REF!</v>
      </c>
      <c r="L199" s="66" t="e">
        <f t="shared" si="215"/>
        <v>#REF!</v>
      </c>
      <c r="M199" s="66" t="e">
        <f t="shared" si="215"/>
        <v>#REF!</v>
      </c>
      <c r="N199" s="66" t="e">
        <f t="shared" si="215"/>
        <v>#REF!</v>
      </c>
      <c r="O199" s="66" t="e">
        <f t="shared" si="215"/>
        <v>#REF!</v>
      </c>
      <c r="P199" s="66" t="e">
        <f t="shared" si="215"/>
        <v>#REF!</v>
      </c>
      <c r="Q199" s="66" t="e">
        <f t="shared" si="215"/>
        <v>#REF!</v>
      </c>
      <c r="R199" s="66">
        <f>R7+R106</f>
        <v>264118196.05000001</v>
      </c>
      <c r="S199" s="67" t="e">
        <f>R199/Q199*100</f>
        <v>#REF!</v>
      </c>
      <c r="T199" s="68" t="e">
        <f>R199-C199</f>
        <v>#REF!</v>
      </c>
      <c r="U199" s="69" t="e">
        <f t="shared" si="187"/>
        <v>#REF!</v>
      </c>
      <c r="W199" s="66" t="e">
        <f t="shared" ref="W199:AB199" si="216">W7+W106</f>
        <v>#REF!</v>
      </c>
      <c r="X199" s="66" t="e">
        <f t="shared" si="216"/>
        <v>#REF!</v>
      </c>
      <c r="Y199" s="66" t="e">
        <f t="shared" si="216"/>
        <v>#REF!</v>
      </c>
      <c r="Z199" s="66" t="e">
        <f t="shared" si="216"/>
        <v>#REF!</v>
      </c>
      <c r="AA199" s="66" t="e">
        <f t="shared" si="216"/>
        <v>#REF!</v>
      </c>
      <c r="AB199" s="66" t="e">
        <f t="shared" si="216"/>
        <v>#REF!</v>
      </c>
      <c r="AF199" s="70" t="s">
        <v>0</v>
      </c>
      <c r="AG199" s="70" t="s">
        <v>0</v>
      </c>
    </row>
    <row r="200" spans="1:33" ht="33" customHeight="1" x14ac:dyDescent="0.25">
      <c r="A200" s="7"/>
      <c r="B200" s="10"/>
      <c r="C200" s="10"/>
      <c r="D200" s="71"/>
      <c r="E200" s="71"/>
      <c r="F200" s="71"/>
      <c r="G200" s="63"/>
      <c r="H200" s="72"/>
      <c r="I200" s="63"/>
      <c r="J200" s="72"/>
      <c r="K200" s="63"/>
      <c r="L200" s="72"/>
      <c r="M200" s="63"/>
      <c r="N200" s="72"/>
      <c r="O200" s="63"/>
      <c r="P200" s="63"/>
      <c r="Q200" s="72"/>
      <c r="X200" s="63" t="e">
        <f>SUM(#REF!)</f>
        <v>#REF!</v>
      </c>
      <c r="AA200" s="63" t="e">
        <f>SUM(#REF!)</f>
        <v>#REF!</v>
      </c>
    </row>
  </sheetData>
  <mergeCells count="3">
    <mergeCell ref="A3:U3"/>
    <mergeCell ref="B1:F1"/>
    <mergeCell ref="B2:R2"/>
  </mergeCells>
  <pageMargins left="0.70866141732283472" right="0.51181102362204722" top="0.35433070866141736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1.Доходы</vt:lpstr>
      <vt:lpstr>'1.Доходы'!Заголовки_для_печати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2020-02-12T12:48:32Z</dcterms:modified>
</cp:coreProperties>
</file>